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hardik.malhotra\Desktop\Desktop Data\ChemEpt\"/>
    </mc:Choice>
  </mc:AlternateContent>
  <xr:revisionPtr revIDLastSave="0" documentId="13_ncr:1_{5FCB9A48-EF8D-4539-BFB7-180A41EAE9D8}" xr6:coauthVersionLast="47" xr6:coauthVersionMax="47" xr10:uidLastSave="{00000000-0000-0000-0000-000000000000}"/>
  <bookViews>
    <workbookView xWindow="-120" yWindow="-120" windowWidth="20730" windowHeight="11160" tabRatio="902" firstSheet="3" activeTab="3" xr2:uid="{00000000-000D-0000-FFFF-FFFF00000000}"/>
  </bookViews>
  <sheets>
    <sheet name="Sheet1" sheetId="16" state="hidden" r:id="rId1"/>
    <sheet name="Pricing" sheetId="1" r:id="rId2"/>
    <sheet name="Important Links" sheetId="6" r:id="rId3"/>
    <sheet name="Global Micronutrients Market" sheetId="15" r:id="rId4"/>
    <sheet name="India Micronutrients Market" sheetId="3" r:id="rId5"/>
    <sheet name="Nort India Micronutrient Market" sheetId="10" r:id="rId6"/>
    <sheet name="West India Micronutrien Market" sheetId="11" r:id="rId7"/>
    <sheet name="South India Micronutrie Market " sheetId="12" r:id="rId8"/>
    <sheet name="East India Micronutrient Market" sheetId="13" r:id="rId9"/>
    <sheet name="By Type Market Share " sheetId="14" r:id="rId10"/>
    <sheet name="Import Export" sheetId="17" r:id="rId11"/>
    <sheet name="Demand Supply Gap" sheetId="18" r:id="rId12"/>
    <sheet name="Companies" sheetId="4" r:id="rId13"/>
    <sheet name="Liscensors" sheetId="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15" l="1"/>
  <c r="D17" i="15"/>
  <c r="E17" i="15"/>
  <c r="F17" i="15"/>
  <c r="G17" i="15"/>
  <c r="H17" i="15"/>
  <c r="I17" i="15"/>
  <c r="J17" i="15"/>
  <c r="K17" i="15"/>
  <c r="L17" i="15"/>
  <c r="B7" i="18"/>
  <c r="C7" i="18"/>
  <c r="D7" i="18"/>
  <c r="C5" i="18"/>
  <c r="C6" i="18"/>
  <c r="D6" i="18"/>
  <c r="B6" i="18"/>
  <c r="K9" i="17"/>
  <c r="J9" i="17"/>
  <c r="I9" i="17"/>
  <c r="E9" i="17"/>
  <c r="D9" i="17"/>
  <c r="C9" i="17"/>
  <c r="D5" i="18" l="1"/>
  <c r="B5" i="18"/>
  <c r="B4" i="18" s="1"/>
  <c r="C4" i="18"/>
  <c r="D4" i="18" l="1"/>
  <c r="U39" i="3" l="1"/>
  <c r="V39" i="3"/>
  <c r="U40" i="3"/>
  <c r="V40" i="3"/>
  <c r="U41" i="3"/>
  <c r="V41" i="3"/>
  <c r="V38" i="3"/>
  <c r="U38" i="3"/>
  <c r="V34" i="3"/>
  <c r="U34" i="3"/>
  <c r="V33" i="3"/>
  <c r="U33" i="3"/>
  <c r="V32" i="3"/>
  <c r="U32" i="3"/>
  <c r="V31" i="3"/>
  <c r="U31" i="3"/>
  <c r="B17" i="15"/>
  <c r="B21" i="3"/>
  <c r="C21" i="3"/>
  <c r="D21" i="3"/>
  <c r="E21" i="3"/>
  <c r="F21" i="3"/>
  <c r="G21" i="3"/>
  <c r="H21" i="3"/>
  <c r="I21" i="3"/>
  <c r="J21" i="3"/>
  <c r="K21" i="3"/>
  <c r="L21" i="3"/>
  <c r="B22" i="3"/>
  <c r="C22" i="3"/>
  <c r="D22" i="3"/>
  <c r="E22" i="3"/>
  <c r="F22" i="3"/>
  <c r="G22" i="3"/>
  <c r="H22" i="3"/>
  <c r="I22" i="3"/>
  <c r="J22" i="3"/>
  <c r="K22" i="3"/>
  <c r="L22" i="3"/>
  <c r="B23" i="3"/>
  <c r="C23" i="3"/>
  <c r="D23" i="3"/>
  <c r="E23" i="3"/>
  <c r="F23" i="3"/>
  <c r="G23" i="3"/>
  <c r="H23" i="3"/>
  <c r="I23" i="3"/>
  <c r="J23" i="3"/>
  <c r="K23" i="3"/>
  <c r="L23" i="3"/>
  <c r="B24" i="3"/>
  <c r="C24" i="3"/>
  <c r="D24" i="3"/>
  <c r="E24" i="3"/>
  <c r="F24" i="3"/>
  <c r="G24" i="3"/>
  <c r="H24" i="3"/>
  <c r="I24" i="3"/>
  <c r="J24" i="3"/>
  <c r="K24" i="3"/>
  <c r="L24" i="3"/>
  <c r="B25" i="3"/>
  <c r="C25" i="3"/>
  <c r="D25" i="3"/>
  <c r="E25" i="3"/>
  <c r="F25" i="3"/>
  <c r="G25" i="3"/>
  <c r="H25" i="3"/>
  <c r="I25" i="3"/>
  <c r="J25" i="3"/>
  <c r="K25" i="3"/>
  <c r="L25" i="3"/>
  <c r="B26" i="3"/>
  <c r="C26" i="3"/>
  <c r="D26" i="3"/>
  <c r="E26" i="3"/>
  <c r="F26" i="3"/>
  <c r="G26" i="3"/>
  <c r="H26" i="3"/>
  <c r="I26" i="3"/>
  <c r="J26" i="3"/>
  <c r="K26" i="3"/>
  <c r="L26" i="3"/>
  <c r="C20" i="3"/>
  <c r="D20" i="3"/>
  <c r="E20" i="3"/>
  <c r="F20" i="3"/>
  <c r="G20" i="3"/>
  <c r="H20" i="3"/>
  <c r="I20" i="3"/>
  <c r="J20" i="3"/>
  <c r="K20" i="3"/>
  <c r="L20" i="3"/>
  <c r="B20" i="3"/>
  <c r="B11" i="3"/>
  <c r="C11" i="3"/>
  <c r="D11" i="3"/>
  <c r="E11" i="3"/>
  <c r="F11" i="3"/>
  <c r="G11" i="3"/>
  <c r="H11" i="3"/>
  <c r="I11" i="3"/>
  <c r="J11" i="3"/>
  <c r="K11" i="3"/>
  <c r="L11" i="3"/>
  <c r="B12" i="3"/>
  <c r="C12" i="3"/>
  <c r="D12" i="3"/>
  <c r="E12" i="3"/>
  <c r="F12" i="3"/>
  <c r="G12" i="3"/>
  <c r="H12" i="3"/>
  <c r="I12" i="3"/>
  <c r="J12" i="3"/>
  <c r="K12" i="3"/>
  <c r="L12" i="3"/>
  <c r="B13" i="3"/>
  <c r="C13" i="3"/>
  <c r="D13" i="3"/>
  <c r="E13" i="3"/>
  <c r="F13" i="3"/>
  <c r="G13" i="3"/>
  <c r="H13" i="3"/>
  <c r="I13" i="3"/>
  <c r="J13" i="3"/>
  <c r="K13" i="3"/>
  <c r="L13" i="3"/>
  <c r="B14" i="3"/>
  <c r="C14" i="3"/>
  <c r="D14" i="3"/>
  <c r="E14" i="3"/>
  <c r="F14" i="3"/>
  <c r="G14" i="3"/>
  <c r="H14" i="3"/>
  <c r="I14" i="3"/>
  <c r="J14" i="3"/>
  <c r="K14" i="3"/>
  <c r="L14" i="3"/>
  <c r="B15" i="3"/>
  <c r="C15" i="3"/>
  <c r="D15" i="3"/>
  <c r="E15" i="3"/>
  <c r="F15" i="3"/>
  <c r="G15" i="3"/>
  <c r="H15" i="3"/>
  <c r="I15" i="3"/>
  <c r="J15" i="3"/>
  <c r="K15" i="3"/>
  <c r="L15" i="3"/>
  <c r="B16" i="3"/>
  <c r="C16" i="3"/>
  <c r="D16" i="3"/>
  <c r="E16" i="3"/>
  <c r="F16" i="3"/>
  <c r="G16" i="3"/>
  <c r="H16" i="3"/>
  <c r="I16" i="3"/>
  <c r="J16" i="3"/>
  <c r="K16" i="3"/>
  <c r="L16" i="3"/>
  <c r="C10" i="3"/>
  <c r="D10" i="3"/>
  <c r="E10" i="3"/>
  <c r="F10" i="3"/>
  <c r="G10" i="3"/>
  <c r="H10" i="3"/>
  <c r="I10" i="3"/>
  <c r="J10" i="3"/>
  <c r="K10" i="3"/>
  <c r="L10" i="3"/>
  <c r="B10" i="3"/>
  <c r="X58" i="3"/>
  <c r="Y58" i="3"/>
  <c r="Z58" i="3"/>
  <c r="AA58" i="3"/>
  <c r="AB58" i="3"/>
  <c r="AC58" i="3"/>
  <c r="AD58" i="3"/>
  <c r="AE58" i="3"/>
  <c r="AF58" i="3"/>
  <c r="AG58" i="3"/>
  <c r="AH58" i="3"/>
  <c r="X59" i="3"/>
  <c r="Y59" i="3"/>
  <c r="Z59" i="3"/>
  <c r="AA59" i="3"/>
  <c r="AB59" i="3"/>
  <c r="AC59" i="3"/>
  <c r="AD59" i="3"/>
  <c r="AE59" i="3"/>
  <c r="AF59" i="3"/>
  <c r="AG59" i="3"/>
  <c r="AH59" i="3"/>
  <c r="X60" i="3"/>
  <c r="Y60" i="3"/>
  <c r="Z60" i="3"/>
  <c r="AA60" i="3"/>
  <c r="AB60" i="3"/>
  <c r="AC60" i="3"/>
  <c r="AD60" i="3"/>
  <c r="AE60" i="3"/>
  <c r="AF60" i="3"/>
  <c r="AG60" i="3"/>
  <c r="AH60" i="3"/>
  <c r="X61" i="3"/>
  <c r="Y61" i="3"/>
  <c r="Z61" i="3"/>
  <c r="AA61" i="3"/>
  <c r="AB61" i="3"/>
  <c r="AC61" i="3"/>
  <c r="AD61" i="3"/>
  <c r="AE61" i="3"/>
  <c r="AF61" i="3"/>
  <c r="AG61" i="3"/>
  <c r="AH61" i="3"/>
  <c r="B58" i="3"/>
  <c r="C58" i="3"/>
  <c r="D58" i="3"/>
  <c r="E58" i="3"/>
  <c r="F58" i="3"/>
  <c r="G58" i="3"/>
  <c r="H58" i="3"/>
  <c r="I58" i="3"/>
  <c r="J58" i="3"/>
  <c r="K58" i="3"/>
  <c r="L58" i="3"/>
  <c r="B59" i="3"/>
  <c r="C59" i="3"/>
  <c r="D59" i="3"/>
  <c r="E59" i="3"/>
  <c r="F59" i="3"/>
  <c r="G59" i="3"/>
  <c r="H59" i="3"/>
  <c r="I59" i="3"/>
  <c r="J59" i="3"/>
  <c r="K59" i="3"/>
  <c r="L59" i="3"/>
  <c r="B60" i="3"/>
  <c r="C60" i="3"/>
  <c r="D60" i="3"/>
  <c r="E60" i="3"/>
  <c r="F60" i="3"/>
  <c r="G60" i="3"/>
  <c r="H60" i="3"/>
  <c r="I60" i="3"/>
  <c r="J60" i="3"/>
  <c r="K60" i="3"/>
  <c r="L60" i="3"/>
  <c r="B61" i="3"/>
  <c r="C61" i="3"/>
  <c r="D61" i="3"/>
  <c r="E61" i="3"/>
  <c r="F61" i="3"/>
  <c r="G61" i="3"/>
  <c r="H61" i="3"/>
  <c r="I61" i="3"/>
  <c r="J61" i="3"/>
  <c r="K61" i="3"/>
  <c r="L61" i="3"/>
  <c r="X53" i="3"/>
  <c r="Y53" i="3"/>
  <c r="Z53" i="3"/>
  <c r="AA53" i="3"/>
  <c r="AB53" i="3"/>
  <c r="AC53" i="3"/>
  <c r="AD53" i="3"/>
  <c r="AE53" i="3"/>
  <c r="AF53" i="3"/>
  <c r="AG53" i="3"/>
  <c r="AH53" i="3"/>
  <c r="Y46" i="3"/>
  <c r="Z46" i="3"/>
  <c r="AA46" i="3"/>
  <c r="AB46" i="3"/>
  <c r="AC46" i="3"/>
  <c r="AD46" i="3"/>
  <c r="AE46" i="3"/>
  <c r="AF46" i="3"/>
  <c r="AG46" i="3"/>
  <c r="AH46" i="3"/>
  <c r="Y47" i="3"/>
  <c r="Z47" i="3"/>
  <c r="AA47" i="3"/>
  <c r="AB47" i="3"/>
  <c r="AC47" i="3"/>
  <c r="AD47" i="3"/>
  <c r="AE47" i="3"/>
  <c r="AF47" i="3"/>
  <c r="AG47" i="3"/>
  <c r="AH47" i="3"/>
  <c r="Y48" i="3"/>
  <c r="Z48" i="3"/>
  <c r="AA48" i="3"/>
  <c r="AB48" i="3"/>
  <c r="AC48" i="3"/>
  <c r="AD48" i="3"/>
  <c r="AE48" i="3"/>
  <c r="AF48" i="3"/>
  <c r="AG48" i="3"/>
  <c r="AH48" i="3"/>
  <c r="Y49" i="3"/>
  <c r="Z49" i="3"/>
  <c r="AA49" i="3"/>
  <c r="AB49" i="3"/>
  <c r="AC49" i="3"/>
  <c r="AD49" i="3"/>
  <c r="AE49" i="3"/>
  <c r="AF49" i="3"/>
  <c r="AG49" i="3"/>
  <c r="AH49" i="3"/>
  <c r="Y50" i="3"/>
  <c r="Z50" i="3"/>
  <c r="AA50" i="3"/>
  <c r="AB50" i="3"/>
  <c r="AC50" i="3"/>
  <c r="AD50" i="3"/>
  <c r="AE50" i="3"/>
  <c r="AF50" i="3"/>
  <c r="AG50" i="3"/>
  <c r="AH50" i="3"/>
  <c r="Y51" i="3"/>
  <c r="Z51" i="3"/>
  <c r="AA51" i="3"/>
  <c r="AB51" i="3"/>
  <c r="AC51" i="3"/>
  <c r="AD51" i="3"/>
  <c r="AE51" i="3"/>
  <c r="AF51" i="3"/>
  <c r="AG51" i="3"/>
  <c r="AH51" i="3"/>
  <c r="Y52" i="3"/>
  <c r="Z52" i="3"/>
  <c r="AA52" i="3"/>
  <c r="AB52" i="3"/>
  <c r="AC52" i="3"/>
  <c r="AD52" i="3"/>
  <c r="AE52" i="3"/>
  <c r="AF52" i="3"/>
  <c r="AG52" i="3"/>
  <c r="AH52" i="3"/>
  <c r="X47" i="3"/>
  <c r="X48" i="3"/>
  <c r="X49" i="3"/>
  <c r="X50" i="3"/>
  <c r="X51" i="3"/>
  <c r="X52" i="3"/>
  <c r="X46" i="3"/>
  <c r="C46" i="3"/>
  <c r="D46" i="3"/>
  <c r="E46" i="3"/>
  <c r="F46" i="3"/>
  <c r="G46" i="3"/>
  <c r="H46" i="3"/>
  <c r="I46" i="3"/>
  <c r="J46" i="3"/>
  <c r="J53" i="3" s="1"/>
  <c r="K46" i="3"/>
  <c r="L46" i="3"/>
  <c r="C47" i="3"/>
  <c r="D47" i="3"/>
  <c r="E47" i="3"/>
  <c r="F47" i="3"/>
  <c r="G47" i="3"/>
  <c r="H47" i="3"/>
  <c r="H53" i="3" s="1"/>
  <c r="I47" i="3"/>
  <c r="J47" i="3"/>
  <c r="K47" i="3"/>
  <c r="L47" i="3"/>
  <c r="C48" i="3"/>
  <c r="D48" i="3"/>
  <c r="E48" i="3"/>
  <c r="F48" i="3"/>
  <c r="F53" i="3" s="1"/>
  <c r="G48" i="3"/>
  <c r="H48" i="3"/>
  <c r="I48" i="3"/>
  <c r="J48" i="3"/>
  <c r="K48" i="3"/>
  <c r="L48" i="3"/>
  <c r="C49" i="3"/>
  <c r="D49" i="3"/>
  <c r="E49" i="3"/>
  <c r="F49" i="3"/>
  <c r="G49" i="3"/>
  <c r="H49" i="3"/>
  <c r="I49" i="3"/>
  <c r="J49" i="3"/>
  <c r="K49" i="3"/>
  <c r="L49" i="3"/>
  <c r="C50" i="3"/>
  <c r="D50" i="3"/>
  <c r="E50" i="3"/>
  <c r="F50" i="3"/>
  <c r="G50" i="3"/>
  <c r="H50" i="3"/>
  <c r="I50" i="3"/>
  <c r="J50" i="3"/>
  <c r="K50" i="3"/>
  <c r="L50" i="3"/>
  <c r="C51" i="3"/>
  <c r="D51" i="3"/>
  <c r="E51" i="3"/>
  <c r="F51" i="3"/>
  <c r="G51" i="3"/>
  <c r="H51" i="3"/>
  <c r="I51" i="3"/>
  <c r="J51" i="3"/>
  <c r="K51" i="3"/>
  <c r="L51" i="3"/>
  <c r="C52" i="3"/>
  <c r="D52" i="3"/>
  <c r="E52" i="3"/>
  <c r="F52" i="3"/>
  <c r="G52" i="3"/>
  <c r="H52" i="3"/>
  <c r="I52" i="3"/>
  <c r="J52" i="3"/>
  <c r="K52" i="3"/>
  <c r="L52" i="3"/>
  <c r="C53" i="3"/>
  <c r="D53" i="3"/>
  <c r="E53" i="3"/>
  <c r="G53" i="3"/>
  <c r="I53" i="3"/>
  <c r="K53" i="3"/>
  <c r="L53" i="3"/>
  <c r="B53" i="3"/>
  <c r="B47" i="3"/>
  <c r="B48" i="3"/>
  <c r="B49" i="3"/>
  <c r="B50" i="3"/>
  <c r="B51" i="3"/>
  <c r="B52" i="3"/>
  <c r="Y16" i="13"/>
  <c r="Z16" i="13"/>
  <c r="AA16" i="13"/>
  <c r="AB16" i="13"/>
  <c r="AC16" i="13"/>
  <c r="AD16" i="13"/>
  <c r="AE16" i="13"/>
  <c r="AF16" i="13"/>
  <c r="AG16" i="13"/>
  <c r="AH16" i="13"/>
  <c r="X16" i="13"/>
  <c r="L15" i="13"/>
  <c r="J15" i="13"/>
  <c r="F15" i="13"/>
  <c r="V15" i="13" s="1"/>
  <c r="D15" i="13"/>
  <c r="B15" i="13"/>
  <c r="L14" i="13"/>
  <c r="J14" i="13"/>
  <c r="F14" i="13"/>
  <c r="D14" i="13"/>
  <c r="B14" i="13"/>
  <c r="U14" i="13" s="1"/>
  <c r="Y26" i="13"/>
  <c r="Z26" i="13"/>
  <c r="AA26" i="13"/>
  <c r="AB26" i="13"/>
  <c r="AC26" i="13"/>
  <c r="AD26" i="13"/>
  <c r="AE26" i="13"/>
  <c r="AF26" i="13"/>
  <c r="AG26" i="13"/>
  <c r="AH26" i="13"/>
  <c r="X26" i="13"/>
  <c r="L25" i="13"/>
  <c r="J25" i="13"/>
  <c r="F25" i="13"/>
  <c r="D25" i="13"/>
  <c r="B25" i="13"/>
  <c r="L24" i="13"/>
  <c r="V24" i="13" s="1"/>
  <c r="J24" i="13"/>
  <c r="F24" i="13"/>
  <c r="D24" i="13"/>
  <c r="B24" i="13"/>
  <c r="U24" i="13" s="1"/>
  <c r="B46" i="3"/>
  <c r="V20" i="13"/>
  <c r="U20" i="13"/>
  <c r="V6" i="13"/>
  <c r="U6" i="13"/>
  <c r="V4" i="13"/>
  <c r="U4" i="13"/>
  <c r="V2" i="13"/>
  <c r="U2" i="13"/>
  <c r="V26" i="12"/>
  <c r="U26" i="12"/>
  <c r="V25" i="12"/>
  <c r="U25" i="12"/>
  <c r="V24" i="12"/>
  <c r="U24" i="12"/>
  <c r="V23" i="12"/>
  <c r="U23" i="12"/>
  <c r="V22" i="12"/>
  <c r="U22" i="12"/>
  <c r="V21" i="12"/>
  <c r="U21" i="12"/>
  <c r="V20" i="12"/>
  <c r="U20" i="12"/>
  <c r="V15" i="12"/>
  <c r="U15" i="12"/>
  <c r="V14" i="12"/>
  <c r="U14" i="12"/>
  <c r="V13" i="12"/>
  <c r="U13" i="12"/>
  <c r="V12" i="12"/>
  <c r="U12" i="12"/>
  <c r="V11" i="12"/>
  <c r="U11" i="12"/>
  <c r="V6" i="12"/>
  <c r="U6" i="12"/>
  <c r="V4" i="12"/>
  <c r="U4" i="12"/>
  <c r="V2" i="12"/>
  <c r="U2" i="12"/>
  <c r="L11" i="11"/>
  <c r="L12" i="11"/>
  <c r="L13" i="11"/>
  <c r="L14" i="11"/>
  <c r="L15" i="11"/>
  <c r="J11" i="11"/>
  <c r="J12" i="11"/>
  <c r="J13" i="11"/>
  <c r="J14" i="11"/>
  <c r="J15" i="11"/>
  <c r="F11" i="11"/>
  <c r="U11" i="11" s="1"/>
  <c r="F12" i="11"/>
  <c r="F13" i="11"/>
  <c r="F14" i="11"/>
  <c r="F15" i="11"/>
  <c r="V15" i="11" s="1"/>
  <c r="D11" i="11"/>
  <c r="D12" i="11"/>
  <c r="D13" i="11"/>
  <c r="D14" i="11"/>
  <c r="D15" i="11"/>
  <c r="B11" i="11"/>
  <c r="B12" i="11"/>
  <c r="B13" i="11"/>
  <c r="B14" i="11"/>
  <c r="B15" i="11"/>
  <c r="D10" i="11"/>
  <c r="V26" i="11"/>
  <c r="U26" i="11"/>
  <c r="V25" i="11"/>
  <c r="U25" i="11"/>
  <c r="V24" i="11"/>
  <c r="U24" i="11"/>
  <c r="V23" i="11"/>
  <c r="U23" i="11"/>
  <c r="V22" i="11"/>
  <c r="U22" i="11"/>
  <c r="V21" i="11"/>
  <c r="U21" i="11"/>
  <c r="V20" i="11"/>
  <c r="U20" i="11"/>
  <c r="V14" i="11"/>
  <c r="U14" i="11"/>
  <c r="U13" i="11"/>
  <c r="V6" i="11"/>
  <c r="U6" i="11"/>
  <c r="V4" i="11"/>
  <c r="U4" i="11"/>
  <c r="Y16" i="12"/>
  <c r="Z16" i="12"/>
  <c r="AA16" i="12"/>
  <c r="AB16" i="12"/>
  <c r="AC16" i="12"/>
  <c r="AD16" i="12"/>
  <c r="AE16" i="12"/>
  <c r="AF16" i="12"/>
  <c r="AG16" i="12"/>
  <c r="AH16" i="12"/>
  <c r="L15" i="12"/>
  <c r="J15" i="12"/>
  <c r="F15" i="12"/>
  <c r="D15" i="12"/>
  <c r="B15" i="12"/>
  <c r="X16" i="12"/>
  <c r="L14" i="12"/>
  <c r="J14" i="12"/>
  <c r="F14" i="12"/>
  <c r="D14" i="12"/>
  <c r="B14" i="12"/>
  <c r="Y26" i="12"/>
  <c r="Z26" i="12"/>
  <c r="AA26" i="12"/>
  <c r="AB26" i="12"/>
  <c r="AC26" i="12"/>
  <c r="AD26" i="12"/>
  <c r="AE26" i="12"/>
  <c r="AF26" i="12"/>
  <c r="AG26" i="12"/>
  <c r="AH26" i="12"/>
  <c r="X26" i="12"/>
  <c r="L25" i="12"/>
  <c r="J25" i="12"/>
  <c r="F25" i="12"/>
  <c r="D25" i="12"/>
  <c r="B25" i="12"/>
  <c r="L24" i="12"/>
  <c r="J24" i="12"/>
  <c r="F24" i="12"/>
  <c r="D24" i="12"/>
  <c r="B24" i="12"/>
  <c r="AH16" i="11"/>
  <c r="L16" i="11" s="1"/>
  <c r="AG16" i="11"/>
  <c r="AF16" i="11"/>
  <c r="J16" i="11" s="1"/>
  <c r="AE16" i="11"/>
  <c r="AD16" i="11"/>
  <c r="AC16" i="11"/>
  <c r="AB16" i="11"/>
  <c r="F16" i="11" s="1"/>
  <c r="AA16" i="11"/>
  <c r="Z16" i="11"/>
  <c r="D16" i="11" s="1"/>
  <c r="Y16" i="11"/>
  <c r="X16" i="11"/>
  <c r="B16" i="11" s="1"/>
  <c r="Y26" i="11"/>
  <c r="Z26" i="11"/>
  <c r="AA26" i="11"/>
  <c r="AB26" i="11"/>
  <c r="AC26" i="11"/>
  <c r="AD26" i="11"/>
  <c r="AE26" i="11"/>
  <c r="AF26" i="11"/>
  <c r="AG26" i="11"/>
  <c r="AH26" i="11"/>
  <c r="X26" i="11"/>
  <c r="V11" i="11" l="1"/>
  <c r="U16" i="11"/>
  <c r="V16" i="11"/>
  <c r="U15" i="13"/>
  <c r="V14" i="13"/>
  <c r="V25" i="13"/>
  <c r="U25" i="13"/>
  <c r="V13" i="11"/>
  <c r="V12" i="11"/>
  <c r="U12" i="11"/>
  <c r="U15" i="11"/>
  <c r="AH26" i="10"/>
  <c r="AG26" i="10"/>
  <c r="AF26" i="10"/>
  <c r="AE26" i="10"/>
  <c r="AD26" i="10"/>
  <c r="AC26" i="10"/>
  <c r="AB26" i="10"/>
  <c r="AA26" i="10"/>
  <c r="Z26" i="10"/>
  <c r="Y26" i="10"/>
  <c r="X26" i="10"/>
  <c r="AH16" i="10"/>
  <c r="AG16" i="10"/>
  <c r="AF16" i="10"/>
  <c r="AE16" i="10"/>
  <c r="AD16" i="10"/>
  <c r="AC16" i="10"/>
  <c r="AB16" i="10"/>
  <c r="AA16" i="10"/>
  <c r="Z16" i="10"/>
  <c r="Y16" i="10"/>
  <c r="X16" i="10"/>
  <c r="V7" i="3"/>
  <c r="U7" i="3"/>
  <c r="V5" i="3"/>
  <c r="U5" i="3"/>
  <c r="V3" i="3"/>
  <c r="X16" i="3" l="1"/>
  <c r="Y16" i="3"/>
  <c r="Z16" i="3"/>
  <c r="AA16" i="3"/>
  <c r="AB16" i="3"/>
  <c r="AC16" i="3"/>
  <c r="AD16" i="3"/>
  <c r="AE16" i="3"/>
  <c r="AF16" i="3"/>
  <c r="AG16" i="3"/>
  <c r="AH16" i="3"/>
  <c r="V23" i="3"/>
  <c r="V21" i="3"/>
  <c r="V22" i="3"/>
  <c r="V25" i="3"/>
  <c r="U22" i="3"/>
  <c r="U23" i="3"/>
  <c r="U25" i="3"/>
  <c r="U24" i="3"/>
  <c r="V20" i="3"/>
  <c r="U20" i="3"/>
  <c r="Y26" i="3"/>
  <c r="Z26" i="3"/>
  <c r="AA26" i="3"/>
  <c r="AB26" i="3"/>
  <c r="AC26" i="3"/>
  <c r="AD26" i="3"/>
  <c r="AE26" i="3"/>
  <c r="AF26" i="3"/>
  <c r="AG26" i="3"/>
  <c r="AH26" i="3"/>
  <c r="X26" i="3"/>
  <c r="V12" i="3"/>
  <c r="V13" i="3"/>
  <c r="U14" i="3"/>
  <c r="V10" i="3"/>
  <c r="U15" i="3"/>
  <c r="V26" i="15"/>
  <c r="U26" i="15"/>
  <c r="V25" i="15"/>
  <c r="U25" i="15"/>
  <c r="V24" i="15"/>
  <c r="U24" i="15"/>
  <c r="V23" i="15"/>
  <c r="U23" i="15"/>
  <c r="V22" i="15"/>
  <c r="U22" i="15"/>
  <c r="V21" i="15"/>
  <c r="U21" i="15"/>
  <c r="V20" i="15"/>
  <c r="U20" i="15"/>
  <c r="C27" i="15"/>
  <c r="D27" i="15"/>
  <c r="E27" i="15"/>
  <c r="F27" i="15"/>
  <c r="G27" i="15"/>
  <c r="H27" i="15"/>
  <c r="I27" i="15"/>
  <c r="J27" i="15"/>
  <c r="K27" i="15"/>
  <c r="L27" i="15"/>
  <c r="L21" i="15"/>
  <c r="L22" i="15"/>
  <c r="L23" i="15"/>
  <c r="L24" i="15"/>
  <c r="L25" i="15"/>
  <c r="L26" i="15"/>
  <c r="J21" i="15"/>
  <c r="J22" i="15"/>
  <c r="J23" i="15"/>
  <c r="J24" i="15"/>
  <c r="J25" i="15"/>
  <c r="J26" i="15"/>
  <c r="F21" i="15"/>
  <c r="F22" i="15"/>
  <c r="F23" i="15"/>
  <c r="F24" i="15"/>
  <c r="F25" i="15"/>
  <c r="F26" i="15"/>
  <c r="D21" i="15"/>
  <c r="D22" i="15"/>
  <c r="D23" i="15"/>
  <c r="D24" i="15"/>
  <c r="D25" i="15"/>
  <c r="D26" i="15"/>
  <c r="L20" i="15"/>
  <c r="J20" i="15"/>
  <c r="F20" i="15"/>
  <c r="D20" i="15"/>
  <c r="B27" i="15"/>
  <c r="B21" i="15"/>
  <c r="B22" i="15"/>
  <c r="B23" i="15"/>
  <c r="B24" i="15"/>
  <c r="B25" i="15"/>
  <c r="B26" i="15"/>
  <c r="B20" i="15"/>
  <c r="Y26" i="15"/>
  <c r="Z26" i="15"/>
  <c r="AA26" i="15"/>
  <c r="AB26" i="15"/>
  <c r="AC26" i="15"/>
  <c r="AD26" i="15"/>
  <c r="AE26" i="15"/>
  <c r="AF26" i="15"/>
  <c r="AG26" i="15"/>
  <c r="AH26" i="15"/>
  <c r="X26" i="15"/>
  <c r="V11" i="15"/>
  <c r="V12" i="15"/>
  <c r="V13" i="15"/>
  <c r="V14" i="15"/>
  <c r="V15" i="15"/>
  <c r="V16" i="15"/>
  <c r="V10" i="15"/>
  <c r="V7" i="15"/>
  <c r="V5" i="15"/>
  <c r="V3" i="15"/>
  <c r="U11" i="15"/>
  <c r="U12" i="15"/>
  <c r="U13" i="15"/>
  <c r="U14" i="15"/>
  <c r="U15" i="15"/>
  <c r="U16" i="15"/>
  <c r="U10" i="15"/>
  <c r="D11" i="15"/>
  <c r="F11" i="15"/>
  <c r="J11" i="15"/>
  <c r="L11" i="15"/>
  <c r="D12" i="15"/>
  <c r="F12" i="15"/>
  <c r="J12" i="15"/>
  <c r="L12" i="15"/>
  <c r="D13" i="15"/>
  <c r="F13" i="15"/>
  <c r="J13" i="15"/>
  <c r="L13" i="15"/>
  <c r="D14" i="15"/>
  <c r="F14" i="15"/>
  <c r="J14" i="15"/>
  <c r="L14" i="15"/>
  <c r="D15" i="15"/>
  <c r="F15" i="15"/>
  <c r="J15" i="15"/>
  <c r="L15" i="15"/>
  <c r="D16" i="15"/>
  <c r="F16" i="15"/>
  <c r="J16" i="15"/>
  <c r="L16" i="15"/>
  <c r="L10" i="15"/>
  <c r="J10" i="15"/>
  <c r="F10" i="15"/>
  <c r="D10" i="15"/>
  <c r="B11" i="15"/>
  <c r="B12" i="15"/>
  <c r="B13" i="15"/>
  <c r="B14" i="15"/>
  <c r="B15" i="15"/>
  <c r="B16" i="15"/>
  <c r="B10" i="15"/>
  <c r="Y16" i="15"/>
  <c r="Z16" i="15"/>
  <c r="AA16" i="15"/>
  <c r="AB16" i="15"/>
  <c r="AC16" i="15"/>
  <c r="AD16" i="15"/>
  <c r="AE16" i="15"/>
  <c r="AF16" i="15"/>
  <c r="AG16" i="15"/>
  <c r="AH16" i="15"/>
  <c r="X16" i="15"/>
  <c r="D6" i="3"/>
  <c r="E6" i="3"/>
  <c r="F6" i="3"/>
  <c r="G6" i="3"/>
  <c r="H6" i="3"/>
  <c r="I6" i="3"/>
  <c r="J6" i="3"/>
  <c r="K6" i="3"/>
  <c r="L6" i="3"/>
  <c r="G5" i="15"/>
  <c r="H5" i="15" s="1"/>
  <c r="I5" i="15" s="1"/>
  <c r="J5" i="15" s="1"/>
  <c r="K5" i="15" s="1"/>
  <c r="L5" i="15" s="1"/>
  <c r="D6" i="15"/>
  <c r="E6" i="15"/>
  <c r="F6" i="15"/>
  <c r="V24" i="3" l="1"/>
  <c r="U12" i="3"/>
  <c r="U13" i="3"/>
  <c r="V16" i="3"/>
  <c r="U16" i="3"/>
  <c r="U10" i="3"/>
  <c r="U11" i="3"/>
  <c r="V15" i="3"/>
  <c r="V14" i="3"/>
  <c r="V11" i="3"/>
  <c r="U21" i="3"/>
  <c r="U26" i="3"/>
  <c r="V26" i="3"/>
  <c r="I7" i="16"/>
  <c r="I8" i="16" s="1"/>
  <c r="L6" i="16"/>
  <c r="L7" i="16" s="1"/>
  <c r="L8" i="16" s="1"/>
  <c r="K6" i="16"/>
  <c r="K7" i="16" s="1"/>
  <c r="J6" i="16"/>
  <c r="J7" i="16" s="1"/>
  <c r="J8" i="16" s="1"/>
  <c r="I6" i="16"/>
  <c r="D6" i="16"/>
  <c r="D7" i="16" s="1"/>
  <c r="N4" i="16"/>
  <c r="N6" i="16" s="1"/>
  <c r="N7" i="16" s="1"/>
  <c r="M4" i="16"/>
  <c r="M6" i="16" s="1"/>
  <c r="M7" i="16" s="1"/>
  <c r="L4" i="16"/>
  <c r="K4" i="16"/>
  <c r="J4" i="16"/>
  <c r="I4" i="16"/>
  <c r="H4" i="16"/>
  <c r="H6" i="16" s="1"/>
  <c r="H7" i="16" s="1"/>
  <c r="H8" i="16" s="1"/>
  <c r="G4" i="16"/>
  <c r="G6" i="16" s="1"/>
  <c r="G7" i="16" s="1"/>
  <c r="F4" i="16"/>
  <c r="F6" i="16" s="1"/>
  <c r="F7" i="16" s="1"/>
  <c r="E4" i="16"/>
  <c r="E6" i="16" s="1"/>
  <c r="E7" i="16" s="1"/>
  <c r="E8" i="16" s="1"/>
  <c r="D4" i="16"/>
  <c r="D4" i="15"/>
  <c r="E4" i="15"/>
  <c r="F4" i="15"/>
  <c r="G4" i="15"/>
  <c r="H4" i="15"/>
  <c r="I4" i="15"/>
  <c r="J4" i="15"/>
  <c r="K4" i="15"/>
  <c r="L4" i="15"/>
  <c r="P8" i="15"/>
  <c r="O8" i="15"/>
  <c r="N8" i="15"/>
  <c r="M8" i="15"/>
  <c r="L8" i="15"/>
  <c r="K8" i="15"/>
  <c r="J8" i="15"/>
  <c r="I8" i="15"/>
  <c r="H8" i="15"/>
  <c r="G8" i="15"/>
  <c r="F8" i="15"/>
  <c r="E8" i="15"/>
  <c r="D8" i="15"/>
  <c r="C8" i="15"/>
  <c r="W7" i="15"/>
  <c r="U7" i="15"/>
  <c r="U5" i="15"/>
  <c r="C4" i="3"/>
  <c r="C8" i="3"/>
  <c r="C31" i="3"/>
  <c r="C33" i="3"/>
  <c r="C38" i="3"/>
  <c r="C39" i="3"/>
  <c r="C40" i="3"/>
  <c r="B18" i="14"/>
  <c r="C18" i="14"/>
  <c r="D18" i="14"/>
  <c r="E18" i="14"/>
  <c r="F18" i="14"/>
  <c r="G18" i="14"/>
  <c r="H18" i="14"/>
  <c r="I18" i="14"/>
  <c r="I21" i="14" s="1"/>
  <c r="J18" i="14"/>
  <c r="K18" i="14"/>
  <c r="L18" i="14"/>
  <c r="M18" i="14"/>
  <c r="N18" i="14"/>
  <c r="O18" i="14"/>
  <c r="P18" i="14"/>
  <c r="Q18" i="14"/>
  <c r="Q21" i="14" s="1"/>
  <c r="R18" i="14"/>
  <c r="S18" i="14"/>
  <c r="T18" i="14"/>
  <c r="B19" i="14"/>
  <c r="C19" i="14"/>
  <c r="D19" i="14"/>
  <c r="E19" i="14"/>
  <c r="F19" i="14"/>
  <c r="U19" i="14" s="1"/>
  <c r="G19" i="14"/>
  <c r="H19" i="14"/>
  <c r="I19" i="14"/>
  <c r="J19" i="14"/>
  <c r="K19" i="14"/>
  <c r="L19" i="14"/>
  <c r="M19" i="14"/>
  <c r="N19" i="14"/>
  <c r="N21" i="14" s="1"/>
  <c r="O19" i="14"/>
  <c r="P19" i="14"/>
  <c r="Q19" i="14"/>
  <c r="R19" i="14"/>
  <c r="S19" i="14"/>
  <c r="T19" i="14"/>
  <c r="B20" i="14"/>
  <c r="C20" i="14"/>
  <c r="D20" i="14"/>
  <c r="E20" i="14"/>
  <c r="F20" i="14"/>
  <c r="G20" i="14"/>
  <c r="H20" i="14"/>
  <c r="I20" i="14"/>
  <c r="J20" i="14"/>
  <c r="K20" i="14"/>
  <c r="K21" i="14" s="1"/>
  <c r="L20" i="14"/>
  <c r="M20" i="14"/>
  <c r="N20" i="14"/>
  <c r="O20" i="14"/>
  <c r="P20" i="14"/>
  <c r="Q20" i="14"/>
  <c r="R20" i="14"/>
  <c r="S20" i="14"/>
  <c r="T20" i="14"/>
  <c r="C17" i="14"/>
  <c r="D17" i="14"/>
  <c r="D21" i="14" s="1"/>
  <c r="E17" i="14"/>
  <c r="F17" i="14"/>
  <c r="G17" i="14"/>
  <c r="H17" i="14"/>
  <c r="I17" i="14"/>
  <c r="J17" i="14"/>
  <c r="J21" i="14" s="1"/>
  <c r="K17" i="14"/>
  <c r="L17" i="14"/>
  <c r="M17" i="14"/>
  <c r="N17" i="14"/>
  <c r="O17" i="14"/>
  <c r="P17" i="14"/>
  <c r="Q17" i="14"/>
  <c r="R17" i="14"/>
  <c r="R21" i="14" s="1"/>
  <c r="S17" i="14"/>
  <c r="T17" i="14"/>
  <c r="T21" i="14" s="1"/>
  <c r="B17" i="14"/>
  <c r="B11" i="14"/>
  <c r="C11" i="14"/>
  <c r="D11" i="14"/>
  <c r="E11" i="14"/>
  <c r="F11" i="14"/>
  <c r="G11" i="14"/>
  <c r="G14" i="14" s="1"/>
  <c r="H11" i="14"/>
  <c r="I11" i="14"/>
  <c r="J11" i="14"/>
  <c r="K11" i="14"/>
  <c r="L11" i="14"/>
  <c r="M11" i="14"/>
  <c r="N11" i="14"/>
  <c r="O11" i="14"/>
  <c r="P11" i="14"/>
  <c r="Q11" i="14"/>
  <c r="R11" i="14"/>
  <c r="S11" i="14"/>
  <c r="T11" i="14"/>
  <c r="W11" i="14" s="1"/>
  <c r="B12" i="14"/>
  <c r="C12" i="14"/>
  <c r="D12" i="14"/>
  <c r="E12" i="14"/>
  <c r="F12" i="14"/>
  <c r="G12" i="14"/>
  <c r="H12" i="14"/>
  <c r="H14" i="14" s="1"/>
  <c r="I12" i="14"/>
  <c r="J12" i="14"/>
  <c r="K12" i="14"/>
  <c r="L12" i="14"/>
  <c r="M12" i="14"/>
  <c r="N12" i="14"/>
  <c r="O12" i="14"/>
  <c r="P12" i="14"/>
  <c r="P14" i="14" s="1"/>
  <c r="Q12" i="14"/>
  <c r="R12" i="14"/>
  <c r="S12" i="14"/>
  <c r="T12" i="14"/>
  <c r="W12" i="14" s="1"/>
  <c r="B13" i="14"/>
  <c r="C13" i="14"/>
  <c r="D13" i="14"/>
  <c r="E13" i="14"/>
  <c r="F13" i="14"/>
  <c r="U13" i="14" s="1"/>
  <c r="G13" i="14"/>
  <c r="H13" i="14"/>
  <c r="I13" i="14"/>
  <c r="J13" i="14"/>
  <c r="K13" i="14"/>
  <c r="L13" i="14"/>
  <c r="M13" i="14"/>
  <c r="N13" i="14"/>
  <c r="O13" i="14"/>
  <c r="P13" i="14"/>
  <c r="Q13" i="14"/>
  <c r="Q14" i="14" s="1"/>
  <c r="R13" i="14"/>
  <c r="S13" i="14"/>
  <c r="T13" i="14"/>
  <c r="C10" i="14"/>
  <c r="D10" i="14"/>
  <c r="E10" i="14"/>
  <c r="E14" i="14" s="1"/>
  <c r="F10" i="14"/>
  <c r="U10" i="14" s="1"/>
  <c r="G10" i="14"/>
  <c r="H10" i="14"/>
  <c r="I10" i="14"/>
  <c r="J10" i="14"/>
  <c r="K10" i="14"/>
  <c r="L10" i="14"/>
  <c r="M10" i="14"/>
  <c r="M14" i="14" s="1"/>
  <c r="N10" i="14"/>
  <c r="O10" i="14"/>
  <c r="O14" i="14" s="1"/>
  <c r="P10" i="14"/>
  <c r="Q10" i="14"/>
  <c r="R10" i="14"/>
  <c r="S10" i="14"/>
  <c r="T10" i="14"/>
  <c r="B10" i="14"/>
  <c r="J14" i="14"/>
  <c r="H21" i="14"/>
  <c r="W20" i="14"/>
  <c r="U20" i="14"/>
  <c r="W19" i="14"/>
  <c r="V19" i="14"/>
  <c r="U18" i="14"/>
  <c r="W18" i="14"/>
  <c r="V18" i="14"/>
  <c r="V17" i="14"/>
  <c r="O21" i="14"/>
  <c r="L21" i="14"/>
  <c r="G21" i="14"/>
  <c r="U17" i="14"/>
  <c r="W13" i="14"/>
  <c r="V13" i="14"/>
  <c r="V12" i="14"/>
  <c r="U12" i="14"/>
  <c r="V11" i="14"/>
  <c r="U11" i="14"/>
  <c r="W10" i="14"/>
  <c r="S14" i="14"/>
  <c r="R14" i="14"/>
  <c r="V10" i="14"/>
  <c r="K14" i="14"/>
  <c r="C14" i="14"/>
  <c r="B14" i="14"/>
  <c r="G6" i="14"/>
  <c r="I6" i="14"/>
  <c r="V2" i="14"/>
  <c r="Q6" i="14"/>
  <c r="M6" i="14"/>
  <c r="E3" i="14"/>
  <c r="W4" i="14"/>
  <c r="V4" i="14"/>
  <c r="U4" i="14"/>
  <c r="P6" i="14"/>
  <c r="N6" i="14"/>
  <c r="G5" i="14"/>
  <c r="S5" i="14"/>
  <c r="P5" i="14"/>
  <c r="O5" i="14"/>
  <c r="K5" i="14"/>
  <c r="C5" i="14"/>
  <c r="T6" i="14"/>
  <c r="S6" i="14"/>
  <c r="R6" i="14"/>
  <c r="O6" i="14"/>
  <c r="L6" i="14"/>
  <c r="K6" i="14"/>
  <c r="J6" i="14"/>
  <c r="D6" i="14"/>
  <c r="C6" i="14"/>
  <c r="B6" i="14"/>
  <c r="D3" i="14"/>
  <c r="W2" i="14"/>
  <c r="U2" i="14"/>
  <c r="C3" i="14"/>
  <c r="AP26" i="13"/>
  <c r="AO26" i="13"/>
  <c r="AN26" i="13"/>
  <c r="AM26" i="13"/>
  <c r="AL26" i="13"/>
  <c r="AK26" i="13"/>
  <c r="AJ26" i="13"/>
  <c r="AI26" i="13"/>
  <c r="AP16" i="13"/>
  <c r="AO16" i="13"/>
  <c r="AN16" i="13"/>
  <c r="AM16" i="13"/>
  <c r="AL16" i="13"/>
  <c r="AK16" i="13"/>
  <c r="AJ16" i="13"/>
  <c r="AI16" i="13"/>
  <c r="AP26" i="12"/>
  <c r="AO26" i="12"/>
  <c r="AN26" i="12"/>
  <c r="AM26" i="12"/>
  <c r="AL26" i="12"/>
  <c r="AK26" i="12"/>
  <c r="AJ26" i="12"/>
  <c r="AI26" i="12"/>
  <c r="AP16" i="12"/>
  <c r="AO16" i="12"/>
  <c r="AN16" i="12"/>
  <c r="AM16" i="12"/>
  <c r="AL16" i="12"/>
  <c r="AK16" i="12"/>
  <c r="AJ16" i="12"/>
  <c r="AI16" i="12"/>
  <c r="AP26" i="11"/>
  <c r="AO26" i="11"/>
  <c r="AN26" i="11"/>
  <c r="AM26" i="11"/>
  <c r="AL26" i="11"/>
  <c r="AK26" i="11"/>
  <c r="AJ26" i="11"/>
  <c r="AI26" i="11"/>
  <c r="AP16" i="11"/>
  <c r="AO16" i="11"/>
  <c r="AN16" i="11"/>
  <c r="AM16" i="11"/>
  <c r="AL16" i="11"/>
  <c r="AK16" i="11"/>
  <c r="AJ16" i="11"/>
  <c r="AI16" i="11"/>
  <c r="AP26" i="10"/>
  <c r="AO26" i="10"/>
  <c r="AN26" i="10"/>
  <c r="AM26" i="10"/>
  <c r="AL26" i="10"/>
  <c r="AK26" i="10"/>
  <c r="AJ26" i="10"/>
  <c r="AI26" i="10"/>
  <c r="AP16" i="10"/>
  <c r="AO16" i="10"/>
  <c r="AN16" i="10"/>
  <c r="AM16" i="10"/>
  <c r="AL16" i="10"/>
  <c r="AK16" i="10"/>
  <c r="AJ16" i="10"/>
  <c r="AI16" i="10"/>
  <c r="D33" i="3"/>
  <c r="D4" i="12" s="1"/>
  <c r="D11" i="12" s="1"/>
  <c r="E32" i="3"/>
  <c r="E4" i="11" s="1"/>
  <c r="B32" i="3"/>
  <c r="B4" i="11" s="1"/>
  <c r="D4" i="3"/>
  <c r="E4" i="3"/>
  <c r="F4" i="3"/>
  <c r="D38" i="3"/>
  <c r="D2" i="10" s="1"/>
  <c r="D39" i="3"/>
  <c r="D2" i="11" s="1"/>
  <c r="F39" i="3"/>
  <c r="F2" i="11" s="1"/>
  <c r="G39" i="3"/>
  <c r="G2" i="11" s="1"/>
  <c r="E40" i="3"/>
  <c r="E2" i="12" s="1"/>
  <c r="E22" i="12" s="1"/>
  <c r="F40" i="3"/>
  <c r="F2" i="12" s="1"/>
  <c r="F38" i="3"/>
  <c r="F2" i="10" s="1"/>
  <c r="F32" i="3"/>
  <c r="F4" i="11" s="1"/>
  <c r="E31" i="3"/>
  <c r="E4" i="10" s="1"/>
  <c r="F31" i="3"/>
  <c r="F4" i="10" s="1"/>
  <c r="AP34" i="3"/>
  <c r="AJ34" i="3"/>
  <c r="AI34" i="3"/>
  <c r="AH34" i="3"/>
  <c r="AB34" i="3"/>
  <c r="AA34" i="3"/>
  <c r="Z34" i="3"/>
  <c r="AP41" i="3"/>
  <c r="AO41" i="3"/>
  <c r="AN41" i="3"/>
  <c r="AM41" i="3"/>
  <c r="AL41" i="3"/>
  <c r="AK41" i="3"/>
  <c r="AJ41" i="3"/>
  <c r="AI41" i="3"/>
  <c r="AH41" i="3"/>
  <c r="AG41" i="3"/>
  <c r="AF41" i="3"/>
  <c r="AE41" i="3"/>
  <c r="AD41" i="3"/>
  <c r="AC41" i="3"/>
  <c r="AB41" i="3"/>
  <c r="F41" i="3" s="1"/>
  <c r="F2" i="13" s="1"/>
  <c r="AA41" i="3"/>
  <c r="Z41" i="3"/>
  <c r="Y41" i="3"/>
  <c r="C41" i="3" s="1"/>
  <c r="X41" i="3"/>
  <c r="Y34" i="3"/>
  <c r="C34" i="3" s="1"/>
  <c r="AC34" i="3"/>
  <c r="AD34" i="3"/>
  <c r="AE34" i="3"/>
  <c r="AF34" i="3"/>
  <c r="AG34" i="3"/>
  <c r="AK34" i="3"/>
  <c r="AL34" i="3"/>
  <c r="AM34" i="3"/>
  <c r="AN34" i="3"/>
  <c r="AO34" i="3"/>
  <c r="X34" i="3"/>
  <c r="F13" i="10" l="1"/>
  <c r="F14" i="10"/>
  <c r="F15" i="10"/>
  <c r="F11" i="10"/>
  <c r="F57" i="3" s="1"/>
  <c r="AB57" i="3" s="1"/>
  <c r="F12" i="10"/>
  <c r="F16" i="10"/>
  <c r="D24" i="11"/>
  <c r="D25" i="11"/>
  <c r="F24" i="11"/>
  <c r="F25" i="11"/>
  <c r="D21" i="10"/>
  <c r="D25" i="10"/>
  <c r="D22" i="10"/>
  <c r="D24" i="10"/>
  <c r="D23" i="10"/>
  <c r="D26" i="10"/>
  <c r="F25" i="10"/>
  <c r="F24" i="10"/>
  <c r="F21" i="10"/>
  <c r="F22" i="10"/>
  <c r="F23" i="10"/>
  <c r="F26" i="10"/>
  <c r="E16" i="11"/>
  <c r="F20" i="11"/>
  <c r="E16" i="10"/>
  <c r="D13" i="12"/>
  <c r="B34" i="3"/>
  <c r="B4" i="13" s="1"/>
  <c r="B16" i="13" s="1"/>
  <c r="B33" i="3"/>
  <c r="B4" i="12" s="1"/>
  <c r="B13" i="12" s="1"/>
  <c r="C6" i="3"/>
  <c r="B31" i="3"/>
  <c r="B4" i="10" s="1"/>
  <c r="C32" i="3"/>
  <c r="C35" i="3" s="1"/>
  <c r="M8" i="16"/>
  <c r="N8" i="16"/>
  <c r="G8" i="16"/>
  <c r="F8" i="16"/>
  <c r="K8" i="16"/>
  <c r="U3" i="15"/>
  <c r="C4" i="15"/>
  <c r="C6" i="15"/>
  <c r="C42" i="3"/>
  <c r="G38" i="3"/>
  <c r="G2" i="10" s="1"/>
  <c r="G21" i="10" s="1"/>
  <c r="E11" i="11"/>
  <c r="F23" i="13"/>
  <c r="F22" i="13"/>
  <c r="F26" i="13"/>
  <c r="F21" i="13"/>
  <c r="F20" i="13"/>
  <c r="D23" i="11"/>
  <c r="D20" i="11"/>
  <c r="D22" i="11"/>
  <c r="D26" i="11"/>
  <c r="D21" i="11"/>
  <c r="F10" i="11"/>
  <c r="F20" i="10"/>
  <c r="F22" i="11"/>
  <c r="F26" i="11"/>
  <c r="F21" i="11"/>
  <c r="F23" i="11"/>
  <c r="F26" i="12"/>
  <c r="F21" i="12"/>
  <c r="F23" i="12"/>
  <c r="F20" i="12"/>
  <c r="F22" i="12"/>
  <c r="D20" i="10"/>
  <c r="B10" i="11"/>
  <c r="E11" i="10"/>
  <c r="E57" i="3" s="1"/>
  <c r="AA57" i="3" s="1"/>
  <c r="E12" i="10"/>
  <c r="E10" i="10"/>
  <c r="E13" i="10"/>
  <c r="E26" i="12"/>
  <c r="E21" i="12"/>
  <c r="E23" i="12"/>
  <c r="E20" i="12"/>
  <c r="F10" i="10"/>
  <c r="G22" i="11"/>
  <c r="G26" i="11"/>
  <c r="G21" i="11"/>
  <c r="G23" i="11"/>
  <c r="G20" i="11"/>
  <c r="E12" i="11"/>
  <c r="D16" i="12"/>
  <c r="E10" i="11"/>
  <c r="D12" i="12"/>
  <c r="E13" i="11"/>
  <c r="D10" i="12"/>
  <c r="P21" i="14"/>
  <c r="S21" i="14"/>
  <c r="C21" i="14"/>
  <c r="N14" i="14"/>
  <c r="F14" i="14"/>
  <c r="I14" i="14"/>
  <c r="B21" i="14"/>
  <c r="D14" i="14"/>
  <c r="L14" i="14"/>
  <c r="T14" i="14"/>
  <c r="V20" i="14"/>
  <c r="E21" i="14"/>
  <c r="M21" i="14"/>
  <c r="F21" i="14"/>
  <c r="W17" i="14"/>
  <c r="E6" i="14"/>
  <c r="E7" i="14" s="1"/>
  <c r="J7" i="14"/>
  <c r="I5" i="14"/>
  <c r="M7" i="14"/>
  <c r="P7" i="14"/>
  <c r="D7" i="14"/>
  <c r="L7" i="14"/>
  <c r="Q5" i="14"/>
  <c r="N5" i="14"/>
  <c r="H6" i="14"/>
  <c r="H7" i="14" s="1"/>
  <c r="H5" i="14"/>
  <c r="C7" i="14"/>
  <c r="K7" i="14"/>
  <c r="W6" i="14"/>
  <c r="O7" i="14"/>
  <c r="V6" i="14"/>
  <c r="N7" i="14"/>
  <c r="J5" i="14"/>
  <c r="R5" i="14"/>
  <c r="D5" i="14"/>
  <c r="L5" i="14"/>
  <c r="T5" i="14"/>
  <c r="F6" i="14"/>
  <c r="E5" i="14"/>
  <c r="M5" i="14"/>
  <c r="F5" i="14"/>
  <c r="D32" i="3"/>
  <c r="D4" i="11" s="1"/>
  <c r="E5" i="11" s="1"/>
  <c r="D31" i="3"/>
  <c r="D4" i="10" s="1"/>
  <c r="D34" i="3"/>
  <c r="D4" i="13" s="1"/>
  <c r="C4" i="12"/>
  <c r="D5" i="12" s="1"/>
  <c r="I31" i="3"/>
  <c r="I4" i="10" s="1"/>
  <c r="H38" i="3"/>
  <c r="H2" i="10" s="1"/>
  <c r="H34" i="3"/>
  <c r="H4" i="13" s="1"/>
  <c r="H40" i="3"/>
  <c r="H2" i="12" s="1"/>
  <c r="H39" i="3"/>
  <c r="H2" i="11" s="1"/>
  <c r="H41" i="3"/>
  <c r="H2" i="13" s="1"/>
  <c r="F33" i="3"/>
  <c r="F4" i="12" s="1"/>
  <c r="F6" i="12" s="1"/>
  <c r="F34" i="3"/>
  <c r="F4" i="13" s="1"/>
  <c r="F6" i="13" s="1"/>
  <c r="G40" i="3"/>
  <c r="G2" i="12" s="1"/>
  <c r="E33" i="3"/>
  <c r="E4" i="12" s="1"/>
  <c r="E34" i="3"/>
  <c r="E4" i="13" s="1"/>
  <c r="C4" i="10"/>
  <c r="C4" i="13"/>
  <c r="F5" i="11"/>
  <c r="F5" i="10"/>
  <c r="F6" i="10"/>
  <c r="F6" i="11"/>
  <c r="E38" i="3"/>
  <c r="E2" i="10" s="1"/>
  <c r="C2" i="13"/>
  <c r="C2" i="11"/>
  <c r="C2" i="10"/>
  <c r="B41" i="3"/>
  <c r="G41" i="3"/>
  <c r="B40" i="3"/>
  <c r="E39" i="3"/>
  <c r="E2" i="11" s="1"/>
  <c r="E41" i="3"/>
  <c r="E2" i="13" s="1"/>
  <c r="F42" i="3"/>
  <c r="D41" i="3"/>
  <c r="D2" i="13" s="1"/>
  <c r="D40" i="3"/>
  <c r="B38" i="3"/>
  <c r="B39" i="3"/>
  <c r="B2" i="11" s="1"/>
  <c r="U2" i="11" s="1"/>
  <c r="U3" i="3"/>
  <c r="W7" i="3"/>
  <c r="D8" i="3"/>
  <c r="E8" i="3"/>
  <c r="F8" i="3"/>
  <c r="G8" i="3"/>
  <c r="H8" i="3"/>
  <c r="I8" i="3"/>
  <c r="J8" i="3"/>
  <c r="K8" i="3"/>
  <c r="L8" i="3"/>
  <c r="M8" i="3"/>
  <c r="N8" i="3"/>
  <c r="O8" i="3"/>
  <c r="P8" i="3"/>
  <c r="N7" i="1"/>
  <c r="N6" i="1"/>
  <c r="U10" i="11" l="1"/>
  <c r="E5" i="10"/>
  <c r="D11" i="10"/>
  <c r="D57" i="3" s="1"/>
  <c r="Z57" i="3" s="1"/>
  <c r="D13" i="10"/>
  <c r="D12" i="10"/>
  <c r="D14" i="10"/>
  <c r="D15" i="10"/>
  <c r="D16" i="10"/>
  <c r="D62" i="3" s="1"/>
  <c r="Z62" i="3" s="1"/>
  <c r="U13" i="10"/>
  <c r="B11" i="10"/>
  <c r="B12" i="10"/>
  <c r="B13" i="10"/>
  <c r="B14" i="10"/>
  <c r="B15" i="10"/>
  <c r="B16" i="10"/>
  <c r="B62" i="3" s="1"/>
  <c r="X62" i="3" s="1"/>
  <c r="U4" i="10"/>
  <c r="U15" i="10"/>
  <c r="U14" i="10"/>
  <c r="B25" i="11"/>
  <c r="B24" i="11"/>
  <c r="U12" i="10"/>
  <c r="G23" i="10"/>
  <c r="G20" i="10"/>
  <c r="G22" i="10"/>
  <c r="G26" i="10"/>
  <c r="F5" i="12"/>
  <c r="B10" i="10"/>
  <c r="B35" i="3"/>
  <c r="B10" i="13"/>
  <c r="B12" i="13"/>
  <c r="B13" i="13"/>
  <c r="B11" i="13"/>
  <c r="B11" i="12"/>
  <c r="B16" i="12"/>
  <c r="B12" i="12"/>
  <c r="B10" i="12"/>
  <c r="B17" i="12" s="1"/>
  <c r="F17" i="10"/>
  <c r="C4" i="11"/>
  <c r="C13" i="11" s="1"/>
  <c r="D27" i="10"/>
  <c r="I41" i="3"/>
  <c r="I2" i="13" s="1"/>
  <c r="I20" i="13" s="1"/>
  <c r="D6" i="11"/>
  <c r="I38" i="3"/>
  <c r="I2" i="10" s="1"/>
  <c r="I21" i="10" s="1"/>
  <c r="J41" i="3"/>
  <c r="J2" i="13" s="1"/>
  <c r="J20" i="13" s="1"/>
  <c r="I40" i="3"/>
  <c r="I2" i="12" s="1"/>
  <c r="I20" i="12" s="1"/>
  <c r="I39" i="3"/>
  <c r="I2" i="11" s="1"/>
  <c r="I22" i="11" s="1"/>
  <c r="F35" i="3"/>
  <c r="E6" i="12"/>
  <c r="F7" i="12" s="1"/>
  <c r="F27" i="10"/>
  <c r="H13" i="13"/>
  <c r="H12" i="13"/>
  <c r="H16" i="13"/>
  <c r="H10" i="13"/>
  <c r="H11" i="13"/>
  <c r="C3" i="11"/>
  <c r="B21" i="11"/>
  <c r="B23" i="11"/>
  <c r="B20" i="11"/>
  <c r="B22" i="11"/>
  <c r="B26" i="11"/>
  <c r="D6" i="13"/>
  <c r="D21" i="13"/>
  <c r="D23" i="13"/>
  <c r="D20" i="13"/>
  <c r="D22" i="13"/>
  <c r="D26" i="13"/>
  <c r="C26" i="10"/>
  <c r="C22" i="10"/>
  <c r="C20" i="10"/>
  <c r="C23" i="10"/>
  <c r="C21" i="10"/>
  <c r="D10" i="10"/>
  <c r="E3" i="11"/>
  <c r="E20" i="11"/>
  <c r="E22" i="11"/>
  <c r="E26" i="11"/>
  <c r="E21" i="11"/>
  <c r="E23" i="11"/>
  <c r="D3" i="11"/>
  <c r="C23" i="11"/>
  <c r="C20" i="11"/>
  <c r="C22" i="11"/>
  <c r="C26" i="11"/>
  <c r="C21" i="11"/>
  <c r="E5" i="13"/>
  <c r="E16" i="13"/>
  <c r="E13" i="13"/>
  <c r="E10" i="13"/>
  <c r="E56" i="3" s="1"/>
  <c r="E12" i="13"/>
  <c r="E11" i="13"/>
  <c r="H23" i="12"/>
  <c r="H20" i="12"/>
  <c r="H22" i="12"/>
  <c r="H26" i="12"/>
  <c r="H21" i="12"/>
  <c r="F17" i="11"/>
  <c r="D27" i="11"/>
  <c r="C13" i="12"/>
  <c r="C10" i="12"/>
  <c r="C12" i="12"/>
  <c r="C16" i="12"/>
  <c r="C11" i="12"/>
  <c r="E12" i="12"/>
  <c r="E16" i="12"/>
  <c r="E11" i="12"/>
  <c r="E13" i="12"/>
  <c r="E10" i="12"/>
  <c r="E17" i="11"/>
  <c r="G27" i="11"/>
  <c r="B17" i="11"/>
  <c r="F27" i="12"/>
  <c r="C26" i="13"/>
  <c r="C23" i="13"/>
  <c r="C20" i="13"/>
  <c r="C22" i="13"/>
  <c r="C21" i="13"/>
  <c r="J40" i="3"/>
  <c r="J2" i="12" s="1"/>
  <c r="D35" i="3"/>
  <c r="E5" i="12"/>
  <c r="D6" i="10"/>
  <c r="G21" i="12"/>
  <c r="G23" i="12"/>
  <c r="G20" i="12"/>
  <c r="G22" i="12"/>
  <c r="G26" i="12"/>
  <c r="H23" i="10"/>
  <c r="H21" i="10"/>
  <c r="H26" i="10"/>
  <c r="H20" i="10"/>
  <c r="H22" i="10"/>
  <c r="E21" i="10"/>
  <c r="E26" i="10"/>
  <c r="E22" i="10"/>
  <c r="E20" i="10"/>
  <c r="E23" i="10"/>
  <c r="F11" i="13"/>
  <c r="U11" i="13" s="1"/>
  <c r="F13" i="13"/>
  <c r="U13" i="13" s="1"/>
  <c r="F12" i="13"/>
  <c r="F10" i="13"/>
  <c r="F16" i="13"/>
  <c r="U16" i="13" s="1"/>
  <c r="F27" i="11"/>
  <c r="E27" i="12"/>
  <c r="C5" i="12"/>
  <c r="C5" i="13"/>
  <c r="C12" i="13"/>
  <c r="C16" i="13"/>
  <c r="C11" i="13"/>
  <c r="C13" i="13"/>
  <c r="C10" i="13"/>
  <c r="I11" i="10"/>
  <c r="I16" i="10"/>
  <c r="I10" i="10"/>
  <c r="I12" i="10"/>
  <c r="I13" i="10"/>
  <c r="F12" i="12"/>
  <c r="F16" i="12"/>
  <c r="U16" i="12" s="1"/>
  <c r="F11" i="12"/>
  <c r="F13" i="12"/>
  <c r="F10" i="12"/>
  <c r="D17" i="12"/>
  <c r="H26" i="13"/>
  <c r="H21" i="13"/>
  <c r="H23" i="13"/>
  <c r="H22" i="13"/>
  <c r="H20" i="13"/>
  <c r="E17" i="10"/>
  <c r="D13" i="13"/>
  <c r="D11" i="13"/>
  <c r="D12" i="13"/>
  <c r="D10" i="13"/>
  <c r="D16" i="13"/>
  <c r="E3" i="13"/>
  <c r="E20" i="13"/>
  <c r="E22" i="13"/>
  <c r="E26" i="13"/>
  <c r="E23" i="13"/>
  <c r="E21" i="13"/>
  <c r="C5" i="10"/>
  <c r="C13" i="10"/>
  <c r="C11" i="10"/>
  <c r="C16" i="10"/>
  <c r="C12" i="10"/>
  <c r="C10" i="10"/>
  <c r="H26" i="11"/>
  <c r="H21" i="11"/>
  <c r="H23" i="11"/>
  <c r="H20" i="11"/>
  <c r="H22" i="11"/>
  <c r="F27" i="13"/>
  <c r="I7" i="14"/>
  <c r="U6" i="14"/>
  <c r="F7" i="14"/>
  <c r="G7" i="14"/>
  <c r="D5" i="10"/>
  <c r="J32" i="3"/>
  <c r="J4" i="11" s="1"/>
  <c r="I32" i="3"/>
  <c r="I4" i="11" s="1"/>
  <c r="I33" i="3"/>
  <c r="I4" i="12" s="1"/>
  <c r="G33" i="3"/>
  <c r="G4" i="12" s="1"/>
  <c r="G31" i="3"/>
  <c r="G34" i="3"/>
  <c r="G4" i="13" s="1"/>
  <c r="G32" i="3"/>
  <c r="G4" i="11" s="1"/>
  <c r="J31" i="3"/>
  <c r="J4" i="10" s="1"/>
  <c r="H42" i="3"/>
  <c r="J38" i="3"/>
  <c r="J2" i="10" s="1"/>
  <c r="H32" i="3"/>
  <c r="H4" i="11" s="1"/>
  <c r="H31" i="3"/>
  <c r="H4" i="10" s="1"/>
  <c r="H33" i="3"/>
  <c r="H4" i="12" s="1"/>
  <c r="I34" i="3"/>
  <c r="I4" i="13" s="1"/>
  <c r="D3" i="13"/>
  <c r="D5" i="13"/>
  <c r="J33" i="3"/>
  <c r="J4" i="12" s="1"/>
  <c r="J34" i="3"/>
  <c r="J4" i="13" s="1"/>
  <c r="H6" i="13"/>
  <c r="F5" i="13"/>
  <c r="E35" i="3"/>
  <c r="C6" i="10"/>
  <c r="D3" i="10"/>
  <c r="J39" i="3"/>
  <c r="J2" i="11" s="1"/>
  <c r="G42" i="3"/>
  <c r="G2" i="13"/>
  <c r="E3" i="10"/>
  <c r="E6" i="10"/>
  <c r="E6" i="13"/>
  <c r="E6" i="11"/>
  <c r="D42" i="3"/>
  <c r="D2" i="12"/>
  <c r="C2" i="12"/>
  <c r="C6" i="13"/>
  <c r="B2" i="10"/>
  <c r="B6" i="11"/>
  <c r="B2" i="13"/>
  <c r="B2" i="12"/>
  <c r="E42" i="3"/>
  <c r="B42" i="3"/>
  <c r="U11" i="10" l="1"/>
  <c r="B57" i="3"/>
  <c r="X57" i="3" s="1"/>
  <c r="U10" i="13"/>
  <c r="E62" i="3"/>
  <c r="AA62" i="3" s="1"/>
  <c r="D56" i="3"/>
  <c r="D63" i="3" s="1"/>
  <c r="Z63" i="3" s="1"/>
  <c r="U10" i="12"/>
  <c r="AA56" i="3"/>
  <c r="F56" i="3"/>
  <c r="F62" i="3"/>
  <c r="AB62" i="3" s="1"/>
  <c r="Z56" i="3"/>
  <c r="U16" i="10"/>
  <c r="U10" i="10"/>
  <c r="B56" i="3"/>
  <c r="U12" i="13"/>
  <c r="J11" i="10"/>
  <c r="J57" i="3" s="1"/>
  <c r="AF57" i="3" s="1"/>
  <c r="J12" i="10"/>
  <c r="J13" i="10"/>
  <c r="J14" i="10"/>
  <c r="J15" i="10"/>
  <c r="J16" i="10"/>
  <c r="J24" i="11"/>
  <c r="J25" i="11"/>
  <c r="B23" i="10"/>
  <c r="B24" i="10"/>
  <c r="U24" i="10" s="1"/>
  <c r="B22" i="10"/>
  <c r="B25" i="10"/>
  <c r="U25" i="10" s="1"/>
  <c r="B21" i="10"/>
  <c r="U21" i="10" s="1"/>
  <c r="B26" i="10"/>
  <c r="U26" i="10" s="1"/>
  <c r="U2" i="10"/>
  <c r="J22" i="10"/>
  <c r="J23" i="10"/>
  <c r="J24" i="10"/>
  <c r="J25" i="10"/>
  <c r="J21" i="10"/>
  <c r="J26" i="10"/>
  <c r="E7" i="11"/>
  <c r="J26" i="13"/>
  <c r="D7" i="13"/>
  <c r="C5" i="11"/>
  <c r="C6" i="11"/>
  <c r="C7" i="11" s="1"/>
  <c r="D5" i="11"/>
  <c r="I20" i="11"/>
  <c r="I23" i="11"/>
  <c r="I23" i="12"/>
  <c r="G27" i="10"/>
  <c r="I23" i="10"/>
  <c r="C11" i="11"/>
  <c r="C57" i="3" s="1"/>
  <c r="Y57" i="3" s="1"/>
  <c r="I22" i="10"/>
  <c r="C16" i="11"/>
  <c r="C62" i="3" s="1"/>
  <c r="Y62" i="3" s="1"/>
  <c r="B17" i="10"/>
  <c r="I20" i="10"/>
  <c r="J23" i="13"/>
  <c r="J21" i="13"/>
  <c r="I42" i="3"/>
  <c r="I26" i="10"/>
  <c r="I6" i="10"/>
  <c r="J22" i="13"/>
  <c r="B17" i="13"/>
  <c r="E26" i="14"/>
  <c r="I23" i="13"/>
  <c r="B48" i="14"/>
  <c r="B54" i="14" s="1"/>
  <c r="I21" i="13"/>
  <c r="I26" i="13"/>
  <c r="I22" i="13"/>
  <c r="I21" i="12"/>
  <c r="I26" i="12"/>
  <c r="I22" i="12"/>
  <c r="I26" i="11"/>
  <c r="I21" i="11"/>
  <c r="C12" i="11"/>
  <c r="C10" i="11"/>
  <c r="C56" i="3" s="1"/>
  <c r="C27" i="11"/>
  <c r="J6" i="10"/>
  <c r="C92" i="14"/>
  <c r="C70" i="14"/>
  <c r="C17" i="12"/>
  <c r="C27" i="13"/>
  <c r="C17" i="13"/>
  <c r="E7" i="13"/>
  <c r="D27" i="13"/>
  <c r="E46" i="14"/>
  <c r="E70" i="14"/>
  <c r="C22" i="12"/>
  <c r="C26" i="12"/>
  <c r="C21" i="12"/>
  <c r="C23" i="12"/>
  <c r="C20" i="12"/>
  <c r="I11" i="12"/>
  <c r="I13" i="12"/>
  <c r="I10" i="12"/>
  <c r="I12" i="12"/>
  <c r="I16" i="12"/>
  <c r="F24" i="14"/>
  <c r="I17" i="10"/>
  <c r="J16" i="13"/>
  <c r="J11" i="13"/>
  <c r="J10" i="13"/>
  <c r="J13" i="13"/>
  <c r="J12" i="13"/>
  <c r="E90" i="14"/>
  <c r="F27" i="3"/>
  <c r="B27" i="11"/>
  <c r="H17" i="13"/>
  <c r="J5" i="10"/>
  <c r="H16" i="12"/>
  <c r="H11" i="12"/>
  <c r="H13" i="12"/>
  <c r="H10" i="12"/>
  <c r="H12" i="12"/>
  <c r="G5" i="13"/>
  <c r="G12" i="13"/>
  <c r="G10" i="13"/>
  <c r="G16" i="13"/>
  <c r="G13" i="13"/>
  <c r="G11" i="13"/>
  <c r="E27" i="10"/>
  <c r="E27" i="11"/>
  <c r="D22" i="12"/>
  <c r="D26" i="12"/>
  <c r="D21" i="12"/>
  <c r="D23" i="12"/>
  <c r="D20" i="12"/>
  <c r="G10" i="11"/>
  <c r="G12" i="11"/>
  <c r="G16" i="11"/>
  <c r="G11" i="11"/>
  <c r="G13" i="11"/>
  <c r="J10" i="11"/>
  <c r="H27" i="10"/>
  <c r="E17" i="12"/>
  <c r="D17" i="11"/>
  <c r="H27" i="12"/>
  <c r="B21" i="13"/>
  <c r="U21" i="13" s="1"/>
  <c r="B23" i="13"/>
  <c r="U23" i="13" s="1"/>
  <c r="B20" i="13"/>
  <c r="B26" i="13"/>
  <c r="U26" i="13" s="1"/>
  <c r="B22" i="13"/>
  <c r="U22" i="13" s="1"/>
  <c r="I12" i="11"/>
  <c r="I16" i="11"/>
  <c r="I11" i="11"/>
  <c r="I57" i="3" s="1"/>
  <c r="AE57" i="3" s="1"/>
  <c r="I13" i="11"/>
  <c r="I10" i="11"/>
  <c r="E27" i="13"/>
  <c r="U22" i="10"/>
  <c r="U23" i="10"/>
  <c r="B20" i="10"/>
  <c r="U20" i="10" s="1"/>
  <c r="H6" i="10"/>
  <c r="H11" i="10"/>
  <c r="H16" i="10"/>
  <c r="H12" i="10"/>
  <c r="H10" i="10"/>
  <c r="H13" i="10"/>
  <c r="F17" i="12"/>
  <c r="I6" i="12"/>
  <c r="H12" i="11"/>
  <c r="H16" i="11"/>
  <c r="H11" i="11"/>
  <c r="H13" i="11"/>
  <c r="H10" i="11"/>
  <c r="I6" i="11"/>
  <c r="D17" i="13"/>
  <c r="G27" i="12"/>
  <c r="B70" i="14"/>
  <c r="D17" i="10"/>
  <c r="C27" i="10"/>
  <c r="F26" i="14"/>
  <c r="J6" i="12"/>
  <c r="J13" i="12"/>
  <c r="J10" i="12"/>
  <c r="J12" i="12"/>
  <c r="J16" i="12"/>
  <c r="J11" i="12"/>
  <c r="B20" i="12"/>
  <c r="B22" i="12"/>
  <c r="B26" i="12"/>
  <c r="B21" i="12"/>
  <c r="B23" i="12"/>
  <c r="G20" i="13"/>
  <c r="G22" i="13"/>
  <c r="G26" i="13"/>
  <c r="G21" i="13"/>
  <c r="G23" i="13"/>
  <c r="D7" i="10"/>
  <c r="J20" i="10"/>
  <c r="G16" i="12"/>
  <c r="G11" i="12"/>
  <c r="G13" i="12"/>
  <c r="G10" i="12"/>
  <c r="G12" i="12"/>
  <c r="F90" i="14"/>
  <c r="F17" i="13"/>
  <c r="J20" i="12"/>
  <c r="J22" i="12"/>
  <c r="J26" i="12"/>
  <c r="J21" i="12"/>
  <c r="J23" i="12"/>
  <c r="F46" i="14"/>
  <c r="J10" i="10"/>
  <c r="J6" i="11"/>
  <c r="J21" i="11"/>
  <c r="J23" i="11"/>
  <c r="J20" i="11"/>
  <c r="J22" i="11"/>
  <c r="J26" i="11"/>
  <c r="I6" i="13"/>
  <c r="I7" i="13" s="1"/>
  <c r="I10" i="13"/>
  <c r="I56" i="3" s="1"/>
  <c r="AE56" i="3" s="1"/>
  <c r="I12" i="13"/>
  <c r="I16" i="13"/>
  <c r="I13" i="13"/>
  <c r="I11" i="13"/>
  <c r="H27" i="11"/>
  <c r="C17" i="10"/>
  <c r="F68" i="14"/>
  <c r="H27" i="13"/>
  <c r="E17" i="13"/>
  <c r="I5" i="11"/>
  <c r="J5" i="13"/>
  <c r="I5" i="13"/>
  <c r="H5" i="13"/>
  <c r="F7" i="13"/>
  <c r="J5" i="12"/>
  <c r="H5" i="11"/>
  <c r="H6" i="11"/>
  <c r="I5" i="12"/>
  <c r="J5" i="11"/>
  <c r="I35" i="3"/>
  <c r="G35" i="3"/>
  <c r="G4" i="10"/>
  <c r="H35" i="3"/>
  <c r="G5" i="12"/>
  <c r="G6" i="12"/>
  <c r="I5" i="10"/>
  <c r="H5" i="12"/>
  <c r="H6" i="12"/>
  <c r="G5" i="11"/>
  <c r="G6" i="11"/>
  <c r="G7" i="11" s="1"/>
  <c r="K32" i="3"/>
  <c r="K4" i="11" s="1"/>
  <c r="K33" i="3"/>
  <c r="K4" i="12" s="1"/>
  <c r="K31" i="3"/>
  <c r="K34" i="3"/>
  <c r="K4" i="13" s="1"/>
  <c r="J42" i="3"/>
  <c r="J35" i="3"/>
  <c r="J6" i="13"/>
  <c r="F7" i="11"/>
  <c r="K40" i="3"/>
  <c r="K2" i="12" s="1"/>
  <c r="K39" i="3"/>
  <c r="K2" i="11" s="1"/>
  <c r="K38" i="3"/>
  <c r="K41" i="3"/>
  <c r="K2" i="13" s="1"/>
  <c r="G6" i="13"/>
  <c r="E7" i="10"/>
  <c r="F7" i="10"/>
  <c r="D6" i="12"/>
  <c r="E7" i="12" s="1"/>
  <c r="E3" i="12"/>
  <c r="D3" i="12"/>
  <c r="C6" i="12"/>
  <c r="B6" i="13"/>
  <c r="C3" i="13"/>
  <c r="C3" i="12"/>
  <c r="B6" i="12"/>
  <c r="B6" i="10"/>
  <c r="U6" i="10" s="1"/>
  <c r="C3" i="10"/>
  <c r="H12" i="1"/>
  <c r="H11" i="1"/>
  <c r="H10" i="1"/>
  <c r="H57" i="3" l="1"/>
  <c r="AD57" i="3" s="1"/>
  <c r="J62" i="3"/>
  <c r="AF62" i="3" s="1"/>
  <c r="E63" i="3"/>
  <c r="AA63" i="3" s="1"/>
  <c r="I62" i="3"/>
  <c r="AE62" i="3" s="1"/>
  <c r="F63" i="3"/>
  <c r="AB63" i="3" s="1"/>
  <c r="AB56" i="3"/>
  <c r="H56" i="3"/>
  <c r="AD56" i="3" s="1"/>
  <c r="C63" i="3"/>
  <c r="Y63" i="3" s="1"/>
  <c r="Y56" i="3"/>
  <c r="J56" i="3"/>
  <c r="AF56" i="3" s="1"/>
  <c r="H62" i="3"/>
  <c r="AD62" i="3" s="1"/>
  <c r="B63" i="3"/>
  <c r="X63" i="3" s="1"/>
  <c r="X56" i="3"/>
  <c r="D7" i="11"/>
  <c r="J27" i="13"/>
  <c r="I27" i="10"/>
  <c r="E68" i="14"/>
  <c r="E85" i="14" s="1"/>
  <c r="I27" i="12"/>
  <c r="I27" i="11"/>
  <c r="I7" i="10"/>
  <c r="J7" i="10"/>
  <c r="B55" i="14"/>
  <c r="B56" i="14"/>
  <c r="B57" i="14"/>
  <c r="E48" i="14"/>
  <c r="E57" i="14" s="1"/>
  <c r="I27" i="13"/>
  <c r="B17" i="3"/>
  <c r="B92" i="14"/>
  <c r="B98" i="14" s="1"/>
  <c r="I46" i="14"/>
  <c r="B26" i="14"/>
  <c r="C17" i="11"/>
  <c r="E92" i="14"/>
  <c r="E99" i="14" s="1"/>
  <c r="F17" i="3"/>
  <c r="C27" i="12"/>
  <c r="D68" i="14"/>
  <c r="D24" i="14"/>
  <c r="H17" i="12"/>
  <c r="J26" i="14"/>
  <c r="J17" i="12"/>
  <c r="G24" i="14"/>
  <c r="J7" i="11"/>
  <c r="G90" i="14"/>
  <c r="E17" i="3"/>
  <c r="C90" i="14"/>
  <c r="C94" i="14" s="1"/>
  <c r="C46" i="14"/>
  <c r="C24" i="14"/>
  <c r="C48" i="14"/>
  <c r="C26" i="14"/>
  <c r="C68" i="14"/>
  <c r="C72" i="14" s="1"/>
  <c r="I7" i="12"/>
  <c r="J46" i="14"/>
  <c r="C77" i="14"/>
  <c r="C78" i="14"/>
  <c r="C79" i="14"/>
  <c r="C76" i="14"/>
  <c r="J70" i="14"/>
  <c r="J7" i="12"/>
  <c r="C17" i="3"/>
  <c r="I48" i="14"/>
  <c r="I26" i="14"/>
  <c r="C100" i="14"/>
  <c r="C99" i="14"/>
  <c r="C101" i="14"/>
  <c r="C98" i="14"/>
  <c r="G68" i="14"/>
  <c r="I70" i="14"/>
  <c r="K26" i="13"/>
  <c r="K23" i="13"/>
  <c r="K20" i="13"/>
  <c r="K22" i="13"/>
  <c r="K21" i="13"/>
  <c r="I17" i="13"/>
  <c r="J17" i="10"/>
  <c r="I90" i="14"/>
  <c r="G17" i="12"/>
  <c r="D26" i="14"/>
  <c r="E27" i="14" s="1"/>
  <c r="J17" i="11"/>
  <c r="D27" i="12"/>
  <c r="F48" i="14"/>
  <c r="K5" i="11"/>
  <c r="K16" i="11"/>
  <c r="K11" i="11"/>
  <c r="K13" i="11"/>
  <c r="K10" i="11"/>
  <c r="K12" i="11"/>
  <c r="E63" i="14"/>
  <c r="E64" i="14"/>
  <c r="E61" i="14"/>
  <c r="E62" i="14"/>
  <c r="J7" i="13"/>
  <c r="J27" i="11"/>
  <c r="D48" i="14"/>
  <c r="J17" i="13"/>
  <c r="F27" i="14"/>
  <c r="E33" i="14"/>
  <c r="E32" i="14"/>
  <c r="E35" i="14"/>
  <c r="E34" i="14"/>
  <c r="G13" i="10"/>
  <c r="G16" i="10"/>
  <c r="G62" i="3" s="1"/>
  <c r="AC62" i="3" s="1"/>
  <c r="G12" i="10"/>
  <c r="G10" i="10"/>
  <c r="G56" i="3" s="1"/>
  <c r="G11" i="10"/>
  <c r="G57" i="3" s="1"/>
  <c r="AC57" i="3" s="1"/>
  <c r="F85" i="14"/>
  <c r="F84" i="14"/>
  <c r="F86" i="14"/>
  <c r="F83" i="14"/>
  <c r="J92" i="14"/>
  <c r="F33" i="14"/>
  <c r="F34" i="14"/>
  <c r="F35" i="14"/>
  <c r="F32" i="14"/>
  <c r="F28" i="14"/>
  <c r="U26" i="14"/>
  <c r="B27" i="10"/>
  <c r="H24" i="14"/>
  <c r="G17" i="11"/>
  <c r="H17" i="10"/>
  <c r="D70" i="14"/>
  <c r="E71" i="14" s="1"/>
  <c r="G46" i="14"/>
  <c r="E27" i="3"/>
  <c r="B78" i="14"/>
  <c r="B76" i="14"/>
  <c r="B79" i="14"/>
  <c r="B77" i="14"/>
  <c r="C71" i="14"/>
  <c r="H17" i="11"/>
  <c r="I17" i="12"/>
  <c r="B27" i="13"/>
  <c r="K23" i="11"/>
  <c r="K20" i="11"/>
  <c r="K22" i="11"/>
  <c r="K26" i="11"/>
  <c r="K21" i="11"/>
  <c r="K5" i="13"/>
  <c r="K12" i="13"/>
  <c r="K16" i="13"/>
  <c r="K11" i="13"/>
  <c r="K13" i="13"/>
  <c r="K10" i="13"/>
  <c r="G27" i="13"/>
  <c r="F70" i="14"/>
  <c r="I17" i="11"/>
  <c r="E106" i="14"/>
  <c r="E107" i="14"/>
  <c r="E108" i="14"/>
  <c r="E105" i="14"/>
  <c r="F107" i="14"/>
  <c r="F106" i="14"/>
  <c r="F105" i="14"/>
  <c r="F108" i="14"/>
  <c r="D92" i="14"/>
  <c r="K22" i="12"/>
  <c r="K26" i="12"/>
  <c r="K21" i="12"/>
  <c r="K23" i="12"/>
  <c r="K20" i="12"/>
  <c r="H46" i="14"/>
  <c r="F63" i="14"/>
  <c r="F62" i="14"/>
  <c r="F64" i="14"/>
  <c r="F61" i="14"/>
  <c r="J27" i="12"/>
  <c r="F92" i="14"/>
  <c r="B27" i="12"/>
  <c r="H68" i="14"/>
  <c r="H90" i="14"/>
  <c r="K5" i="12"/>
  <c r="K13" i="12"/>
  <c r="K10" i="12"/>
  <c r="K12" i="12"/>
  <c r="K16" i="12"/>
  <c r="K11" i="12"/>
  <c r="J27" i="10"/>
  <c r="D17" i="3"/>
  <c r="H27" i="3"/>
  <c r="E24" i="14"/>
  <c r="E28" i="14" s="1"/>
  <c r="G17" i="13"/>
  <c r="F41" i="14"/>
  <c r="F40" i="14"/>
  <c r="F42" i="14"/>
  <c r="F39" i="14"/>
  <c r="E77" i="14"/>
  <c r="E76" i="14"/>
  <c r="E78" i="14"/>
  <c r="E79" i="14"/>
  <c r="G5" i="10"/>
  <c r="G6" i="10"/>
  <c r="H5" i="10"/>
  <c r="K6" i="11"/>
  <c r="K7" i="11" s="1"/>
  <c r="K6" i="13"/>
  <c r="K7" i="13" s="1"/>
  <c r="H7" i="12"/>
  <c r="G7" i="12"/>
  <c r="H7" i="11"/>
  <c r="I7" i="11"/>
  <c r="K6" i="12"/>
  <c r="K7" i="12" s="1"/>
  <c r="K4" i="10"/>
  <c r="K35" i="3"/>
  <c r="L34" i="3"/>
  <c r="L4" i="13" s="1"/>
  <c r="L32" i="3"/>
  <c r="L4" i="11" s="1"/>
  <c r="L33" i="3"/>
  <c r="L4" i="12" s="1"/>
  <c r="L31" i="3"/>
  <c r="L38" i="3"/>
  <c r="L2" i="10" s="1"/>
  <c r="L39" i="3"/>
  <c r="L2" i="11" s="1"/>
  <c r="M3" i="3"/>
  <c r="M5" i="3" s="1"/>
  <c r="L40" i="3"/>
  <c r="L41" i="3"/>
  <c r="L2" i="13" s="1"/>
  <c r="K2" i="10"/>
  <c r="K42" i="3"/>
  <c r="H7" i="13"/>
  <c r="G7" i="13"/>
  <c r="D7" i="12"/>
  <c r="C7" i="10"/>
  <c r="C7" i="13"/>
  <c r="C7" i="12"/>
  <c r="B9" i="1"/>
  <c r="B10" i="1"/>
  <c r="B11" i="1"/>
  <c r="B12" i="1"/>
  <c r="B8" i="1"/>
  <c r="N3" i="1"/>
  <c r="E54" i="14" l="1"/>
  <c r="J63" i="3"/>
  <c r="AF63" i="3" s="1"/>
  <c r="I63" i="3"/>
  <c r="AE63" i="3" s="1"/>
  <c r="H63" i="3"/>
  <c r="AD63" i="3" s="1"/>
  <c r="G63" i="3"/>
  <c r="AC63" i="3" s="1"/>
  <c r="AC56" i="3"/>
  <c r="L24" i="11"/>
  <c r="L25" i="11"/>
  <c r="V2" i="11"/>
  <c r="L24" i="10"/>
  <c r="V24" i="10" s="1"/>
  <c r="L21" i="10"/>
  <c r="L22" i="10"/>
  <c r="L23" i="10"/>
  <c r="L25" i="10"/>
  <c r="V25" i="10" s="1"/>
  <c r="V2" i="10"/>
  <c r="L26" i="10"/>
  <c r="B100" i="14"/>
  <c r="E72" i="14"/>
  <c r="I68" i="14"/>
  <c r="I84" i="14" s="1"/>
  <c r="E84" i="14"/>
  <c r="E83" i="14"/>
  <c r="E86" i="14"/>
  <c r="E49" i="14"/>
  <c r="B58" i="14"/>
  <c r="I27" i="3"/>
  <c r="D90" i="14"/>
  <c r="E91" i="14" s="1"/>
  <c r="E55" i="14"/>
  <c r="E101" i="14"/>
  <c r="E50" i="14"/>
  <c r="E56" i="14"/>
  <c r="E94" i="14"/>
  <c r="E98" i="14"/>
  <c r="E100" i="14"/>
  <c r="E93" i="14"/>
  <c r="B99" i="14"/>
  <c r="C93" i="14"/>
  <c r="B101" i="14"/>
  <c r="B34" i="14"/>
  <c r="U34" i="14" s="1"/>
  <c r="B32" i="14"/>
  <c r="U32" i="14" s="1"/>
  <c r="B33" i="14"/>
  <c r="U33" i="14" s="1"/>
  <c r="B35" i="14"/>
  <c r="U35" i="14" s="1"/>
  <c r="I24" i="14"/>
  <c r="I28" i="14" s="1"/>
  <c r="C102" i="14"/>
  <c r="H92" i="14"/>
  <c r="H101" i="14" s="1"/>
  <c r="D46" i="14"/>
  <c r="E47" i="14" s="1"/>
  <c r="G92" i="14"/>
  <c r="I92" i="14"/>
  <c r="I100" i="14" s="1"/>
  <c r="G48" i="14"/>
  <c r="I17" i="3"/>
  <c r="M3" i="15"/>
  <c r="B80" i="14"/>
  <c r="K27" i="13"/>
  <c r="C83" i="14"/>
  <c r="C85" i="14"/>
  <c r="C84" i="14"/>
  <c r="C86" i="14"/>
  <c r="C42" i="14"/>
  <c r="C41" i="14"/>
  <c r="C39" i="14"/>
  <c r="C40" i="14"/>
  <c r="C27" i="3"/>
  <c r="C63" i="14"/>
  <c r="C61" i="14"/>
  <c r="C62" i="14"/>
  <c r="C64" i="14"/>
  <c r="C33" i="14"/>
  <c r="C28" i="14"/>
  <c r="C34" i="14"/>
  <c r="C35" i="14"/>
  <c r="C32" i="14"/>
  <c r="C27" i="14"/>
  <c r="C80" i="14"/>
  <c r="C54" i="14"/>
  <c r="C55" i="14"/>
  <c r="C56" i="14"/>
  <c r="C57" i="14"/>
  <c r="C50" i="14"/>
  <c r="C49" i="14"/>
  <c r="C108" i="14"/>
  <c r="C106" i="14"/>
  <c r="C107" i="14"/>
  <c r="C105" i="14"/>
  <c r="F29" i="14"/>
  <c r="J48" i="14"/>
  <c r="L5" i="11"/>
  <c r="L10" i="11"/>
  <c r="V10" i="11" s="1"/>
  <c r="H70" i="14"/>
  <c r="I71" i="14" s="1"/>
  <c r="H84" i="14"/>
  <c r="H85" i="14"/>
  <c r="H86" i="14"/>
  <c r="H83" i="14"/>
  <c r="H64" i="14"/>
  <c r="H61" i="14"/>
  <c r="H63" i="14"/>
  <c r="H62" i="14"/>
  <c r="K27" i="11"/>
  <c r="B68" i="14"/>
  <c r="J90" i="14"/>
  <c r="J94" i="14" s="1"/>
  <c r="I62" i="14"/>
  <c r="I61" i="14"/>
  <c r="I63" i="14"/>
  <c r="I64" i="14"/>
  <c r="G17" i="10"/>
  <c r="K17" i="11"/>
  <c r="I55" i="14"/>
  <c r="I56" i="14"/>
  <c r="I57" i="14"/>
  <c r="I54" i="14"/>
  <c r="I50" i="14"/>
  <c r="L21" i="13"/>
  <c r="V21" i="13" s="1"/>
  <c r="L23" i="13"/>
  <c r="V23" i="13" s="1"/>
  <c r="L20" i="13"/>
  <c r="L22" i="13"/>
  <c r="V22" i="13" s="1"/>
  <c r="L26" i="13"/>
  <c r="V26" i="13" s="1"/>
  <c r="L5" i="13"/>
  <c r="L13" i="13"/>
  <c r="V13" i="13" s="1"/>
  <c r="L12" i="13"/>
  <c r="V12" i="13" s="1"/>
  <c r="L16" i="13"/>
  <c r="V16" i="13" s="1"/>
  <c r="L11" i="13"/>
  <c r="V11" i="13" s="1"/>
  <c r="L10" i="13"/>
  <c r="V10" i="13" s="1"/>
  <c r="F43" i="14"/>
  <c r="K17" i="12"/>
  <c r="B24" i="14"/>
  <c r="F56" i="14"/>
  <c r="F54" i="14"/>
  <c r="U54" i="14" s="1"/>
  <c r="F57" i="14"/>
  <c r="U57" i="14" s="1"/>
  <c r="F50" i="14"/>
  <c r="F55" i="14"/>
  <c r="U55" i="14" s="1"/>
  <c r="F49" i="14"/>
  <c r="U48" i="14"/>
  <c r="I106" i="14"/>
  <c r="I105" i="14"/>
  <c r="I108" i="14"/>
  <c r="I107" i="14"/>
  <c r="H26" i="14"/>
  <c r="I27" i="14" s="1"/>
  <c r="L23" i="11"/>
  <c r="L20" i="11"/>
  <c r="L22" i="11"/>
  <c r="L26" i="11"/>
  <c r="L21" i="11"/>
  <c r="E80" i="14"/>
  <c r="H106" i="14"/>
  <c r="H107" i="14"/>
  <c r="H105" i="14"/>
  <c r="H108" i="14"/>
  <c r="K27" i="12"/>
  <c r="F109" i="14"/>
  <c r="E109" i="14"/>
  <c r="K17" i="13"/>
  <c r="D77" i="14"/>
  <c r="D78" i="14"/>
  <c r="D79" i="14"/>
  <c r="D76" i="14"/>
  <c r="D71" i="14"/>
  <c r="D72" i="14"/>
  <c r="D73" i="14" s="1"/>
  <c r="H41" i="14"/>
  <c r="H40" i="14"/>
  <c r="H42" i="14"/>
  <c r="H39" i="14"/>
  <c r="G106" i="14"/>
  <c r="G108" i="14"/>
  <c r="G105" i="14"/>
  <c r="G107" i="14"/>
  <c r="D57" i="14"/>
  <c r="D56" i="14"/>
  <c r="D55" i="14"/>
  <c r="D49" i="14"/>
  <c r="D54" i="14"/>
  <c r="E65" i="14"/>
  <c r="D27" i="3"/>
  <c r="I77" i="14"/>
  <c r="I79" i="14"/>
  <c r="I78" i="14"/>
  <c r="I76" i="14"/>
  <c r="V21" i="10"/>
  <c r="V26" i="10"/>
  <c r="V22" i="10"/>
  <c r="L20" i="10"/>
  <c r="V20" i="10" s="1"/>
  <c r="V23" i="10"/>
  <c r="J68" i="14"/>
  <c r="J72" i="14" s="1"/>
  <c r="F77" i="14"/>
  <c r="U77" i="14" s="1"/>
  <c r="F78" i="14"/>
  <c r="F76" i="14"/>
  <c r="U76" i="14" s="1"/>
  <c r="F71" i="14"/>
  <c r="F79" i="14"/>
  <c r="U79" i="14" s="1"/>
  <c r="U70" i="14"/>
  <c r="F72" i="14"/>
  <c r="J34" i="14"/>
  <c r="J33" i="14"/>
  <c r="J35" i="14"/>
  <c r="J32" i="14"/>
  <c r="J27" i="14"/>
  <c r="B90" i="14"/>
  <c r="J17" i="3"/>
  <c r="E40" i="14"/>
  <c r="E41" i="14"/>
  <c r="E42" i="14"/>
  <c r="E39" i="14"/>
  <c r="E25" i="14"/>
  <c r="F87" i="14"/>
  <c r="D93" i="14"/>
  <c r="D101" i="14"/>
  <c r="D98" i="14"/>
  <c r="D99" i="14"/>
  <c r="D100" i="14"/>
  <c r="F65" i="14"/>
  <c r="G27" i="3"/>
  <c r="H17" i="3"/>
  <c r="D85" i="14"/>
  <c r="D84" i="14"/>
  <c r="D83" i="14"/>
  <c r="D86" i="14"/>
  <c r="D69" i="14"/>
  <c r="H48" i="14"/>
  <c r="G40" i="14"/>
  <c r="G41" i="14"/>
  <c r="G42" i="14"/>
  <c r="G39" i="14"/>
  <c r="L5" i="12"/>
  <c r="L10" i="12"/>
  <c r="V10" i="12" s="1"/>
  <c r="L12" i="12"/>
  <c r="L16" i="12"/>
  <c r="V16" i="12" s="1"/>
  <c r="L11" i="12"/>
  <c r="L13" i="12"/>
  <c r="K5" i="10"/>
  <c r="K13" i="10"/>
  <c r="K11" i="10"/>
  <c r="K57" i="3" s="1"/>
  <c r="AG57" i="3" s="1"/>
  <c r="K10" i="10"/>
  <c r="K56" i="3" s="1"/>
  <c r="K16" i="10"/>
  <c r="K62" i="3" s="1"/>
  <c r="AG62" i="3" s="1"/>
  <c r="K12" i="10"/>
  <c r="K26" i="10"/>
  <c r="K22" i="10"/>
  <c r="K23" i="10"/>
  <c r="K21" i="10"/>
  <c r="K20" i="10"/>
  <c r="G64" i="14"/>
  <c r="G63" i="14"/>
  <c r="G62" i="14"/>
  <c r="G61" i="14"/>
  <c r="F36" i="14"/>
  <c r="J100" i="14"/>
  <c r="J99" i="14"/>
  <c r="J101" i="14"/>
  <c r="J98" i="14"/>
  <c r="E36" i="14"/>
  <c r="D33" i="14"/>
  <c r="D34" i="14"/>
  <c r="D35" i="14"/>
  <c r="D32" i="14"/>
  <c r="D27" i="14"/>
  <c r="D28" i="14"/>
  <c r="I34" i="14"/>
  <c r="I35" i="14"/>
  <c r="I32" i="14"/>
  <c r="I33" i="14"/>
  <c r="G84" i="14"/>
  <c r="G85" i="14"/>
  <c r="G86" i="14"/>
  <c r="G83" i="14"/>
  <c r="J27" i="3"/>
  <c r="F99" i="14"/>
  <c r="F98" i="14"/>
  <c r="U98" i="14" s="1"/>
  <c r="F101" i="14"/>
  <c r="F93" i="14"/>
  <c r="U92" i="14"/>
  <c r="F100" i="14"/>
  <c r="F94" i="14"/>
  <c r="J78" i="14"/>
  <c r="J79" i="14"/>
  <c r="J77" i="14"/>
  <c r="J76" i="14"/>
  <c r="J71" i="14"/>
  <c r="B46" i="14"/>
  <c r="J24" i="14"/>
  <c r="D40" i="14"/>
  <c r="D41" i="14"/>
  <c r="D42" i="14"/>
  <c r="D39" i="14"/>
  <c r="D25" i="14"/>
  <c r="B27" i="3"/>
  <c r="E69" i="14"/>
  <c r="J62" i="14"/>
  <c r="J63" i="14"/>
  <c r="J61" i="14"/>
  <c r="J64" i="14"/>
  <c r="L6" i="13"/>
  <c r="L7" i="13" s="1"/>
  <c r="G7" i="10"/>
  <c r="H7" i="10"/>
  <c r="L6" i="11"/>
  <c r="K6" i="10"/>
  <c r="K7" i="10" s="1"/>
  <c r="M6" i="3"/>
  <c r="M32" i="3"/>
  <c r="M4" i="11" s="1"/>
  <c r="M33" i="3"/>
  <c r="M4" i="12" s="1"/>
  <c r="M31" i="3"/>
  <c r="M34" i="3"/>
  <c r="M4" i="13" s="1"/>
  <c r="L35" i="3"/>
  <c r="L4" i="10"/>
  <c r="L42" i="3"/>
  <c r="L2" i="12"/>
  <c r="M41" i="3"/>
  <c r="M2" i="13" s="1"/>
  <c r="M38" i="3"/>
  <c r="M2" i="10" s="1"/>
  <c r="N3" i="3"/>
  <c r="N5" i="3" s="1"/>
  <c r="M40" i="3"/>
  <c r="M2" i="12" s="1"/>
  <c r="M39" i="3"/>
  <c r="AG56" i="3" l="1"/>
  <c r="K63" i="3"/>
  <c r="AG63" i="3" s="1"/>
  <c r="L15" i="10"/>
  <c r="V15" i="10" s="1"/>
  <c r="L12" i="10"/>
  <c r="L11" i="10"/>
  <c r="L57" i="3" s="1"/>
  <c r="AH57" i="3" s="1"/>
  <c r="L13" i="10"/>
  <c r="L14" i="10"/>
  <c r="V14" i="10" s="1"/>
  <c r="V4" i="10"/>
  <c r="L16" i="10"/>
  <c r="L62" i="3" s="1"/>
  <c r="AH62" i="3" s="1"/>
  <c r="L7" i="11"/>
  <c r="D61" i="14"/>
  <c r="D94" i="14"/>
  <c r="D95" i="14" s="1"/>
  <c r="I72" i="14"/>
  <c r="J73" i="14" s="1"/>
  <c r="I86" i="14"/>
  <c r="I85" i="14"/>
  <c r="E87" i="14"/>
  <c r="I83" i="14"/>
  <c r="D91" i="14"/>
  <c r="E58" i="14"/>
  <c r="D105" i="14"/>
  <c r="E102" i="14"/>
  <c r="D108" i="14"/>
  <c r="D107" i="14"/>
  <c r="D106" i="14"/>
  <c r="U101" i="14"/>
  <c r="U99" i="14"/>
  <c r="B102" i="14"/>
  <c r="B36" i="14"/>
  <c r="I42" i="14"/>
  <c r="I41" i="14"/>
  <c r="I40" i="14"/>
  <c r="I39" i="14"/>
  <c r="H94" i="14"/>
  <c r="H93" i="14"/>
  <c r="H100" i="14"/>
  <c r="E73" i="14"/>
  <c r="D63" i="14"/>
  <c r="H98" i="14"/>
  <c r="H99" i="14"/>
  <c r="I99" i="14"/>
  <c r="D62" i="14"/>
  <c r="I93" i="14"/>
  <c r="J65" i="14"/>
  <c r="K92" i="14"/>
  <c r="I94" i="14"/>
  <c r="J95" i="14" s="1"/>
  <c r="G26" i="14"/>
  <c r="G35" i="14" s="1"/>
  <c r="D50" i="14"/>
  <c r="E51" i="14" s="1"/>
  <c r="D29" i="14"/>
  <c r="I98" i="14"/>
  <c r="J93" i="14"/>
  <c r="D64" i="14"/>
  <c r="K26" i="14"/>
  <c r="I101" i="14"/>
  <c r="D47" i="14"/>
  <c r="K90" i="14"/>
  <c r="K70" i="14"/>
  <c r="J36" i="14"/>
  <c r="G17" i="3"/>
  <c r="C36" i="14"/>
  <c r="M5" i="15"/>
  <c r="N3" i="15"/>
  <c r="G43" i="14"/>
  <c r="L27" i="11"/>
  <c r="L17" i="11"/>
  <c r="C58" i="14"/>
  <c r="C43" i="14"/>
  <c r="D87" i="14"/>
  <c r="C109" i="14"/>
  <c r="C65" i="14"/>
  <c r="J102" i="14"/>
  <c r="G65" i="14"/>
  <c r="C87" i="14"/>
  <c r="M5" i="11"/>
  <c r="M13" i="11"/>
  <c r="M10" i="11"/>
  <c r="M12" i="11"/>
  <c r="M16" i="11"/>
  <c r="M11" i="11"/>
  <c r="G57" i="14"/>
  <c r="G55" i="14"/>
  <c r="G56" i="14"/>
  <c r="G54" i="14"/>
  <c r="G50" i="14"/>
  <c r="G51" i="14" s="1"/>
  <c r="G49" i="14"/>
  <c r="D43" i="14"/>
  <c r="G87" i="14"/>
  <c r="G94" i="14"/>
  <c r="G101" i="14"/>
  <c r="G100" i="14"/>
  <c r="G99" i="14"/>
  <c r="G98" i="14"/>
  <c r="G93" i="14"/>
  <c r="H55" i="14"/>
  <c r="H56" i="14"/>
  <c r="H57" i="14"/>
  <c r="H54" i="14"/>
  <c r="H50" i="14"/>
  <c r="I51" i="14" s="1"/>
  <c r="H49" i="14"/>
  <c r="E43" i="14"/>
  <c r="F73" i="14"/>
  <c r="J86" i="14"/>
  <c r="J84" i="14"/>
  <c r="J85" i="14"/>
  <c r="J83" i="14"/>
  <c r="H43" i="14"/>
  <c r="I109" i="14"/>
  <c r="G70" i="14"/>
  <c r="H71" i="14" s="1"/>
  <c r="J108" i="14"/>
  <c r="J107" i="14"/>
  <c r="J106" i="14"/>
  <c r="J105" i="14"/>
  <c r="H87" i="14"/>
  <c r="M21" i="10"/>
  <c r="M26" i="10"/>
  <c r="M22" i="10"/>
  <c r="M20" i="10"/>
  <c r="M23" i="10"/>
  <c r="D102" i="14"/>
  <c r="F58" i="14"/>
  <c r="U56" i="14"/>
  <c r="I49" i="14"/>
  <c r="L6" i="12"/>
  <c r="L7" i="12" s="1"/>
  <c r="L22" i="12"/>
  <c r="L26" i="12"/>
  <c r="L21" i="12"/>
  <c r="L23" i="12"/>
  <c r="L20" i="12"/>
  <c r="J40" i="14"/>
  <c r="J42" i="14"/>
  <c r="J39" i="14"/>
  <c r="J41" i="14"/>
  <c r="F95" i="14"/>
  <c r="J28" i="14"/>
  <c r="J29" i="14" s="1"/>
  <c r="G109" i="14"/>
  <c r="L17" i="13"/>
  <c r="F102" i="14"/>
  <c r="U100" i="14"/>
  <c r="K27" i="10"/>
  <c r="D58" i="14"/>
  <c r="B85" i="14"/>
  <c r="U85" i="14" s="1"/>
  <c r="B84" i="14"/>
  <c r="U84" i="14" s="1"/>
  <c r="B83" i="14"/>
  <c r="B86" i="14"/>
  <c r="U86" i="14" s="1"/>
  <c r="C69" i="14"/>
  <c r="U68" i="14"/>
  <c r="B72" i="14"/>
  <c r="C73" i="14" s="1"/>
  <c r="M5" i="12"/>
  <c r="M12" i="12"/>
  <c r="M16" i="12"/>
  <c r="M11" i="12"/>
  <c r="M13" i="12"/>
  <c r="M10" i="12"/>
  <c r="L5" i="10"/>
  <c r="V13" i="10"/>
  <c r="L10" i="10"/>
  <c r="V11" i="10"/>
  <c r="V12" i="10"/>
  <c r="K24" i="14"/>
  <c r="K17" i="10"/>
  <c r="L27" i="10"/>
  <c r="H34" i="14"/>
  <c r="H35" i="14"/>
  <c r="H33" i="14"/>
  <c r="H28" i="14"/>
  <c r="I29" i="14" s="1"/>
  <c r="H32" i="14"/>
  <c r="B42" i="14"/>
  <c r="U42" i="14" s="1"/>
  <c r="B39" i="14"/>
  <c r="B40" i="14"/>
  <c r="U40" i="14" s="1"/>
  <c r="B41" i="14"/>
  <c r="U41" i="14" s="1"/>
  <c r="C25" i="14"/>
  <c r="B28" i="14"/>
  <c r="U24" i="14"/>
  <c r="L27" i="13"/>
  <c r="H65" i="14"/>
  <c r="H72" i="14"/>
  <c r="H78" i="14"/>
  <c r="H79" i="14"/>
  <c r="H76" i="14"/>
  <c r="H77" i="14"/>
  <c r="J56" i="14"/>
  <c r="J55" i="14"/>
  <c r="J54" i="14"/>
  <c r="J57" i="14"/>
  <c r="J50" i="14"/>
  <c r="J51" i="14" s="1"/>
  <c r="J49" i="14"/>
  <c r="M20" i="13"/>
  <c r="M22" i="13"/>
  <c r="M26" i="13"/>
  <c r="M23" i="13"/>
  <c r="M21" i="13"/>
  <c r="M26" i="12"/>
  <c r="M21" i="12"/>
  <c r="M23" i="12"/>
  <c r="M20" i="12"/>
  <c r="M22" i="12"/>
  <c r="M5" i="13"/>
  <c r="M16" i="13"/>
  <c r="M13" i="13"/>
  <c r="M10" i="13"/>
  <c r="M12" i="13"/>
  <c r="M11" i="13"/>
  <c r="B62" i="14"/>
  <c r="U62" i="14" s="1"/>
  <c r="B63" i="14"/>
  <c r="U63" i="14" s="1"/>
  <c r="B64" i="14"/>
  <c r="U64" i="14" s="1"/>
  <c r="B61" i="14"/>
  <c r="C47" i="14"/>
  <c r="B50" i="14"/>
  <c r="C51" i="14" s="1"/>
  <c r="U46" i="14"/>
  <c r="B106" i="14"/>
  <c r="U106" i="14" s="1"/>
  <c r="B107" i="14"/>
  <c r="U107" i="14" s="1"/>
  <c r="B108" i="14"/>
  <c r="U108" i="14" s="1"/>
  <c r="B105" i="14"/>
  <c r="C91" i="14"/>
  <c r="B94" i="14"/>
  <c r="C95" i="14" s="1"/>
  <c r="U90" i="14"/>
  <c r="G27" i="14"/>
  <c r="F80" i="14"/>
  <c r="U78" i="14"/>
  <c r="I80" i="14"/>
  <c r="E29" i="14"/>
  <c r="J80" i="14"/>
  <c r="I36" i="14"/>
  <c r="D36" i="14"/>
  <c r="L17" i="12"/>
  <c r="D80" i="14"/>
  <c r="H109" i="14"/>
  <c r="F51" i="14"/>
  <c r="I58" i="14"/>
  <c r="I65" i="14"/>
  <c r="M6" i="12"/>
  <c r="L6" i="10"/>
  <c r="N6" i="3"/>
  <c r="N32" i="3"/>
  <c r="N4" i="11" s="1"/>
  <c r="N33" i="3"/>
  <c r="N4" i="12" s="1"/>
  <c r="N31" i="3"/>
  <c r="N34" i="3"/>
  <c r="N4" i="13" s="1"/>
  <c r="M6" i="13"/>
  <c r="M7" i="13" s="1"/>
  <c r="M4" i="10"/>
  <c r="M35" i="3"/>
  <c r="N40" i="3"/>
  <c r="N2" i="12" s="1"/>
  <c r="N39" i="3"/>
  <c r="N2" i="11" s="1"/>
  <c r="N38" i="3"/>
  <c r="O3" i="3"/>
  <c r="O5" i="3" s="1"/>
  <c r="N41" i="3"/>
  <c r="N2" i="13" s="1"/>
  <c r="M42" i="3"/>
  <c r="M2" i="11"/>
  <c r="V10" i="10" l="1"/>
  <c r="L56" i="3"/>
  <c r="V16" i="10"/>
  <c r="L7" i="10"/>
  <c r="V6" i="10"/>
  <c r="M7" i="12"/>
  <c r="I87" i="14"/>
  <c r="E95" i="14"/>
  <c r="I73" i="14"/>
  <c r="G34" i="14"/>
  <c r="D109" i="14"/>
  <c r="G33" i="14"/>
  <c r="I95" i="14"/>
  <c r="G32" i="14"/>
  <c r="H27" i="14"/>
  <c r="D51" i="14"/>
  <c r="H102" i="14"/>
  <c r="I43" i="14"/>
  <c r="U50" i="14"/>
  <c r="K68" i="14"/>
  <c r="K86" i="14" s="1"/>
  <c r="I102" i="14"/>
  <c r="D65" i="14"/>
  <c r="L24" i="14"/>
  <c r="G28" i="14"/>
  <c r="G29" i="14" s="1"/>
  <c r="H95" i="14"/>
  <c r="K46" i="14"/>
  <c r="K63" i="14" s="1"/>
  <c r="G58" i="14"/>
  <c r="L92" i="14"/>
  <c r="L48" i="14"/>
  <c r="G95" i="14"/>
  <c r="L70" i="14"/>
  <c r="N5" i="15"/>
  <c r="O3" i="15"/>
  <c r="M6" i="15"/>
  <c r="H58" i="14"/>
  <c r="M27" i="13"/>
  <c r="H80" i="14"/>
  <c r="J43" i="14"/>
  <c r="L90" i="14"/>
  <c r="K93" i="14"/>
  <c r="K99" i="14"/>
  <c r="K100" i="14"/>
  <c r="K101" i="14"/>
  <c r="K98" i="14"/>
  <c r="K94" i="14"/>
  <c r="K95" i="14" s="1"/>
  <c r="L17" i="10"/>
  <c r="K27" i="3"/>
  <c r="U61" i="14"/>
  <c r="B65" i="14"/>
  <c r="L68" i="14"/>
  <c r="H36" i="14"/>
  <c r="B43" i="14"/>
  <c r="U39" i="14"/>
  <c r="N22" i="11"/>
  <c r="N26" i="11"/>
  <c r="N21" i="11"/>
  <c r="N23" i="11"/>
  <c r="N20" i="11"/>
  <c r="N26" i="12"/>
  <c r="N21" i="12"/>
  <c r="N23" i="12"/>
  <c r="N20" i="12"/>
  <c r="N22" i="12"/>
  <c r="N5" i="12"/>
  <c r="N12" i="12"/>
  <c r="N16" i="12"/>
  <c r="N11" i="12"/>
  <c r="N13" i="12"/>
  <c r="N10" i="12"/>
  <c r="N5" i="11"/>
  <c r="N13" i="11"/>
  <c r="N10" i="11"/>
  <c r="N12" i="11"/>
  <c r="N16" i="11"/>
  <c r="N11" i="11"/>
  <c r="B109" i="14"/>
  <c r="U105" i="14"/>
  <c r="K83" i="14"/>
  <c r="K33" i="14"/>
  <c r="K34" i="14"/>
  <c r="K35" i="14"/>
  <c r="K28" i="14"/>
  <c r="K29" i="14" s="1"/>
  <c r="K32" i="14"/>
  <c r="K27" i="14"/>
  <c r="B87" i="14"/>
  <c r="U83" i="14"/>
  <c r="J109" i="14"/>
  <c r="U72" i="14"/>
  <c r="K79" i="14"/>
  <c r="K76" i="14"/>
  <c r="K78" i="14"/>
  <c r="K77" i="14"/>
  <c r="K72" i="14"/>
  <c r="K73" i="14" s="1"/>
  <c r="K71" i="14"/>
  <c r="M17" i="11"/>
  <c r="C29" i="14"/>
  <c r="U28" i="14"/>
  <c r="K48" i="14"/>
  <c r="U94" i="14"/>
  <c r="L27" i="12"/>
  <c r="N5" i="13"/>
  <c r="N11" i="13"/>
  <c r="N13" i="13"/>
  <c r="N12" i="13"/>
  <c r="N16" i="13"/>
  <c r="N10" i="13"/>
  <c r="M6" i="11"/>
  <c r="M7" i="11" s="1"/>
  <c r="M20" i="11"/>
  <c r="M20" i="3" s="1"/>
  <c r="M22" i="11"/>
  <c r="M22" i="3" s="1"/>
  <c r="M26" i="11"/>
  <c r="M26" i="3" s="1"/>
  <c r="M21" i="11"/>
  <c r="M21" i="15" s="1"/>
  <c r="M23" i="11"/>
  <c r="M23" i="3" s="1"/>
  <c r="K17" i="3"/>
  <c r="M17" i="12"/>
  <c r="M27" i="10"/>
  <c r="G102" i="14"/>
  <c r="K108" i="14"/>
  <c r="K107" i="14"/>
  <c r="K105" i="14"/>
  <c r="K106" i="14"/>
  <c r="M27" i="12"/>
  <c r="N23" i="13"/>
  <c r="N22" i="13"/>
  <c r="N26" i="13"/>
  <c r="N21" i="13"/>
  <c r="N20" i="13"/>
  <c r="M5" i="10"/>
  <c r="M11" i="10"/>
  <c r="M12" i="10"/>
  <c r="M10" i="10"/>
  <c r="M13" i="10"/>
  <c r="M16" i="10"/>
  <c r="M14" i="15" s="1"/>
  <c r="AI14" i="15" s="1"/>
  <c r="M17" i="13"/>
  <c r="J58" i="14"/>
  <c r="J87" i="14"/>
  <c r="L46" i="14"/>
  <c r="K42" i="14"/>
  <c r="K41" i="14"/>
  <c r="K39" i="14"/>
  <c r="K40" i="14"/>
  <c r="G79" i="14"/>
  <c r="G77" i="14"/>
  <c r="G78" i="14"/>
  <c r="G72" i="14"/>
  <c r="G73" i="14" s="1"/>
  <c r="G76" i="14"/>
  <c r="G71" i="14"/>
  <c r="H51" i="14"/>
  <c r="N4" i="10"/>
  <c r="N35" i="3"/>
  <c r="N6" i="12"/>
  <c r="N7" i="12" s="1"/>
  <c r="N6" i="11"/>
  <c r="O32" i="3"/>
  <c r="O33" i="3"/>
  <c r="O31" i="3"/>
  <c r="O6" i="3"/>
  <c r="O34" i="3"/>
  <c r="M6" i="10"/>
  <c r="M7" i="10" s="1"/>
  <c r="N6" i="13"/>
  <c r="N7" i="13" s="1"/>
  <c r="P3" i="3"/>
  <c r="P5" i="3" s="1"/>
  <c r="O40" i="3"/>
  <c r="O39" i="3"/>
  <c r="O38" i="3"/>
  <c r="O41" i="3"/>
  <c r="N2" i="10"/>
  <c r="N42" i="3"/>
  <c r="G36" i="14" l="1"/>
  <c r="AH56" i="3"/>
  <c r="L63" i="3"/>
  <c r="AH63" i="3" s="1"/>
  <c r="K64" i="14"/>
  <c r="K62" i="14"/>
  <c r="K84" i="14"/>
  <c r="K85" i="14"/>
  <c r="K61" i="14"/>
  <c r="L27" i="3"/>
  <c r="K43" i="14"/>
  <c r="H29" i="14"/>
  <c r="M21" i="3"/>
  <c r="M24" i="14" s="1"/>
  <c r="L17" i="3"/>
  <c r="M24" i="15"/>
  <c r="M20" i="15"/>
  <c r="M12" i="3"/>
  <c r="M48" i="14" s="1"/>
  <c r="M12" i="15"/>
  <c r="AI12" i="15" s="1"/>
  <c r="N27" i="12"/>
  <c r="M23" i="15"/>
  <c r="M10" i="3"/>
  <c r="AI10" i="3" s="1"/>
  <c r="M10" i="15"/>
  <c r="M11" i="3"/>
  <c r="M26" i="14" s="1"/>
  <c r="M11" i="15"/>
  <c r="AI11" i="15" s="1"/>
  <c r="N17" i="12"/>
  <c r="M13" i="3"/>
  <c r="AI13" i="3" s="1"/>
  <c r="M13" i="15"/>
  <c r="AI13" i="15" s="1"/>
  <c r="M22" i="15"/>
  <c r="O5" i="15"/>
  <c r="P3" i="15"/>
  <c r="N6" i="15"/>
  <c r="G80" i="14"/>
  <c r="H73" i="14"/>
  <c r="N27" i="11"/>
  <c r="M68" i="14"/>
  <c r="AI23" i="3"/>
  <c r="M46" i="14"/>
  <c r="AI22" i="3"/>
  <c r="L77" i="14"/>
  <c r="L78" i="14"/>
  <c r="L79" i="14"/>
  <c r="L76" i="14"/>
  <c r="L72" i="14"/>
  <c r="L73" i="14" s="1"/>
  <c r="L71" i="14"/>
  <c r="M27" i="11"/>
  <c r="N17" i="13"/>
  <c r="L41" i="14"/>
  <c r="L42" i="14"/>
  <c r="L39" i="14"/>
  <c r="L40" i="14"/>
  <c r="K80" i="14"/>
  <c r="L26" i="14"/>
  <c r="N5" i="10"/>
  <c r="N12" i="10"/>
  <c r="N10" i="10"/>
  <c r="N10" i="15" s="1"/>
  <c r="AJ10" i="15" s="1"/>
  <c r="N13" i="10"/>
  <c r="N16" i="10"/>
  <c r="N11" i="10"/>
  <c r="M90" i="14"/>
  <c r="AI26" i="3"/>
  <c r="L84" i="14"/>
  <c r="L86" i="14"/>
  <c r="L85" i="14"/>
  <c r="L83" i="14"/>
  <c r="N27" i="13"/>
  <c r="L99" i="14"/>
  <c r="L100" i="14"/>
  <c r="L94" i="14"/>
  <c r="L95" i="14" s="1"/>
  <c r="L98" i="14"/>
  <c r="L101" i="14"/>
  <c r="L93" i="14"/>
  <c r="N17" i="11"/>
  <c r="N7" i="11"/>
  <c r="L55" i="14"/>
  <c r="L56" i="14"/>
  <c r="L54" i="14"/>
  <c r="L57" i="14"/>
  <c r="L49" i="14"/>
  <c r="L50" i="14"/>
  <c r="AI20" i="3"/>
  <c r="N23" i="10"/>
  <c r="N21" i="10"/>
  <c r="N26" i="10"/>
  <c r="N22" i="10"/>
  <c r="N20" i="10"/>
  <c r="N20" i="15" s="1"/>
  <c r="K109" i="14"/>
  <c r="K36" i="14"/>
  <c r="L62" i="14"/>
  <c r="L63" i="14"/>
  <c r="L64" i="14"/>
  <c r="L61" i="14"/>
  <c r="M17" i="10"/>
  <c r="M16" i="3"/>
  <c r="K57" i="14"/>
  <c r="K54" i="14"/>
  <c r="K56" i="14"/>
  <c r="K55" i="14"/>
  <c r="K50" i="14"/>
  <c r="K51" i="14" s="1"/>
  <c r="K49" i="14"/>
  <c r="K102" i="14"/>
  <c r="L106" i="14"/>
  <c r="L107" i="14"/>
  <c r="L108" i="14"/>
  <c r="L105" i="14"/>
  <c r="O4" i="12"/>
  <c r="O4" i="10"/>
  <c r="O35" i="3"/>
  <c r="N6" i="10"/>
  <c r="N7" i="10" s="1"/>
  <c r="P32" i="3"/>
  <c r="P4" i="11" s="1"/>
  <c r="P33" i="3"/>
  <c r="P4" i="12" s="1"/>
  <c r="P31" i="3"/>
  <c r="P6" i="3"/>
  <c r="P34" i="3"/>
  <c r="P4" i="13" s="1"/>
  <c r="O4" i="11"/>
  <c r="O4" i="13"/>
  <c r="O2" i="12"/>
  <c r="P38" i="3"/>
  <c r="Q3" i="3"/>
  <c r="Q5" i="3" s="1"/>
  <c r="P40" i="3"/>
  <c r="P2" i="12" s="1"/>
  <c r="P39" i="3"/>
  <c r="P2" i="11" s="1"/>
  <c r="P41" i="3"/>
  <c r="P2" i="13" s="1"/>
  <c r="O2" i="13"/>
  <c r="O2" i="10"/>
  <c r="O42" i="3"/>
  <c r="O2" i="11"/>
  <c r="K65" i="14" l="1"/>
  <c r="K87" i="14"/>
  <c r="M70" i="14"/>
  <c r="M71" i="14" s="1"/>
  <c r="M27" i="3"/>
  <c r="AI11" i="3"/>
  <c r="AI12" i="3"/>
  <c r="AI21" i="3"/>
  <c r="M17" i="3"/>
  <c r="N23" i="3"/>
  <c r="AJ23" i="3" s="1"/>
  <c r="N23" i="15"/>
  <c r="L65" i="14"/>
  <c r="N22" i="3"/>
  <c r="AJ22" i="3" s="1"/>
  <c r="N22" i="15"/>
  <c r="N26" i="3"/>
  <c r="N90" i="14" s="1"/>
  <c r="N24" i="15"/>
  <c r="N13" i="3"/>
  <c r="AJ13" i="3" s="1"/>
  <c r="N13" i="15"/>
  <c r="AJ13" i="15" s="1"/>
  <c r="N11" i="3"/>
  <c r="N26" i="14" s="1"/>
  <c r="N11" i="15"/>
  <c r="AJ11" i="15" s="1"/>
  <c r="N16" i="3"/>
  <c r="AJ16" i="3" s="1"/>
  <c r="N14" i="15"/>
  <c r="AJ14" i="15" s="1"/>
  <c r="N21" i="3"/>
  <c r="N24" i="14" s="1"/>
  <c r="N21" i="15"/>
  <c r="N12" i="3"/>
  <c r="AJ12" i="3" s="1"/>
  <c r="N12" i="15"/>
  <c r="AJ12" i="15" s="1"/>
  <c r="M17" i="15"/>
  <c r="AI10" i="15"/>
  <c r="M27" i="15"/>
  <c r="P5" i="15"/>
  <c r="Q3" i="15"/>
  <c r="O6" i="15"/>
  <c r="L80" i="14"/>
  <c r="L87" i="14"/>
  <c r="M55" i="14"/>
  <c r="M54" i="14"/>
  <c r="M49" i="14"/>
  <c r="M57" i="14"/>
  <c r="M56" i="14"/>
  <c r="M50" i="14"/>
  <c r="M51" i="14" s="1"/>
  <c r="P6" i="13"/>
  <c r="P26" i="13"/>
  <c r="P21" i="13"/>
  <c r="P23" i="13"/>
  <c r="P20" i="13"/>
  <c r="P22" i="13"/>
  <c r="O13" i="10"/>
  <c r="O16" i="10"/>
  <c r="O12" i="10"/>
  <c r="O10" i="10"/>
  <c r="O11" i="10"/>
  <c r="L102" i="14"/>
  <c r="M106" i="14"/>
  <c r="M107" i="14"/>
  <c r="M108" i="14"/>
  <c r="M105" i="14"/>
  <c r="O22" i="11"/>
  <c r="O26" i="11"/>
  <c r="O21" i="11"/>
  <c r="O23" i="11"/>
  <c r="O20" i="11"/>
  <c r="P26" i="11"/>
  <c r="P21" i="11"/>
  <c r="P23" i="11"/>
  <c r="P20" i="11"/>
  <c r="P22" i="11"/>
  <c r="P5" i="13"/>
  <c r="P13" i="13"/>
  <c r="P12" i="13"/>
  <c r="P16" i="13"/>
  <c r="P11" i="13"/>
  <c r="P10" i="13"/>
  <c r="M92" i="14"/>
  <c r="AI16" i="3"/>
  <c r="N20" i="3"/>
  <c r="N27" i="10"/>
  <c r="N10" i="3"/>
  <c r="N17" i="10"/>
  <c r="L35" i="14"/>
  <c r="L32" i="14"/>
  <c r="L33" i="14"/>
  <c r="L34" i="14"/>
  <c r="L27" i="14"/>
  <c r="L28" i="14"/>
  <c r="L29" i="14" s="1"/>
  <c r="P23" i="12"/>
  <c r="P20" i="12"/>
  <c r="P22" i="12"/>
  <c r="P26" i="12"/>
  <c r="P21" i="12"/>
  <c r="O16" i="12"/>
  <c r="O11" i="12"/>
  <c r="O13" i="12"/>
  <c r="O10" i="12"/>
  <c r="O12" i="12"/>
  <c r="M40" i="14"/>
  <c r="M41" i="14"/>
  <c r="M42" i="14"/>
  <c r="M39" i="14"/>
  <c r="L43" i="14"/>
  <c r="O10" i="11"/>
  <c r="O12" i="11"/>
  <c r="O16" i="11"/>
  <c r="O11" i="11"/>
  <c r="O13" i="11"/>
  <c r="L51" i="14"/>
  <c r="M33" i="14"/>
  <c r="M32" i="14"/>
  <c r="M34" i="14"/>
  <c r="M27" i="14"/>
  <c r="M35" i="14"/>
  <c r="M28" i="14"/>
  <c r="O12" i="13"/>
  <c r="O16" i="13"/>
  <c r="O13" i="13"/>
  <c r="O11" i="13"/>
  <c r="O10" i="13"/>
  <c r="P5" i="12"/>
  <c r="P16" i="12"/>
  <c r="P11" i="12"/>
  <c r="P13" i="12"/>
  <c r="P10" i="12"/>
  <c r="P12" i="12"/>
  <c r="L109" i="14"/>
  <c r="M62" i="14"/>
  <c r="M61" i="14"/>
  <c r="M64" i="14"/>
  <c r="M63" i="14"/>
  <c r="O23" i="10"/>
  <c r="O21" i="10"/>
  <c r="O26" i="10"/>
  <c r="O22" i="10"/>
  <c r="O20" i="10"/>
  <c r="P12" i="11"/>
  <c r="P16" i="11"/>
  <c r="P11" i="11"/>
  <c r="P13" i="11"/>
  <c r="P10" i="11"/>
  <c r="O20" i="13"/>
  <c r="O22" i="13"/>
  <c r="O26" i="13"/>
  <c r="O21" i="13"/>
  <c r="O23" i="13"/>
  <c r="O21" i="12"/>
  <c r="O23" i="12"/>
  <c r="O20" i="12"/>
  <c r="O22" i="12"/>
  <c r="O26" i="12"/>
  <c r="K58" i="14"/>
  <c r="L58" i="14"/>
  <c r="M86" i="14"/>
  <c r="M85" i="14"/>
  <c r="M84" i="14"/>
  <c r="M83" i="14"/>
  <c r="P6" i="11"/>
  <c r="P5" i="11"/>
  <c r="O5" i="11"/>
  <c r="O5" i="10"/>
  <c r="Q32" i="3"/>
  <c r="Q4" i="11" s="1"/>
  <c r="Q33" i="3"/>
  <c r="Q4" i="12" s="1"/>
  <c r="Q31" i="3"/>
  <c r="Q34" i="3"/>
  <c r="Q4" i="13" s="1"/>
  <c r="Q6" i="3"/>
  <c r="O5" i="12"/>
  <c r="O5" i="13"/>
  <c r="P4" i="10"/>
  <c r="P35" i="3"/>
  <c r="Q38" i="3"/>
  <c r="Q39" i="3"/>
  <c r="Q2" i="11" s="1"/>
  <c r="R3" i="3"/>
  <c r="R5" i="3" s="1"/>
  <c r="Q41" i="3"/>
  <c r="Q2" i="13" s="1"/>
  <c r="Q40" i="3"/>
  <c r="Q2" i="12" s="1"/>
  <c r="O6" i="10"/>
  <c r="P42" i="3"/>
  <c r="P2" i="10"/>
  <c r="O6" i="11"/>
  <c r="P6" i="12"/>
  <c r="O6" i="13"/>
  <c r="O6" i="12"/>
  <c r="M78" i="14" l="1"/>
  <c r="M76" i="14"/>
  <c r="M79" i="14"/>
  <c r="N48" i="14"/>
  <c r="N57" i="14" s="1"/>
  <c r="M77" i="14"/>
  <c r="AJ11" i="3"/>
  <c r="N92" i="14"/>
  <c r="N94" i="14" s="1"/>
  <c r="O24" i="15"/>
  <c r="M72" i="14"/>
  <c r="M73" i="14" s="1"/>
  <c r="N46" i="14"/>
  <c r="N63" i="14" s="1"/>
  <c r="AJ21" i="3"/>
  <c r="O21" i="15"/>
  <c r="O23" i="15"/>
  <c r="O12" i="15"/>
  <c r="N68" i="14"/>
  <c r="N84" i="14" s="1"/>
  <c r="N17" i="15"/>
  <c r="N70" i="14"/>
  <c r="N77" i="14" s="1"/>
  <c r="O14" i="15"/>
  <c r="AJ26" i="3"/>
  <c r="L36" i="14"/>
  <c r="O13" i="15"/>
  <c r="M29" i="14"/>
  <c r="N27" i="15"/>
  <c r="O20" i="15"/>
  <c r="M36" i="14"/>
  <c r="O22" i="15"/>
  <c r="O11" i="15"/>
  <c r="O10" i="15"/>
  <c r="Q5" i="15"/>
  <c r="R3" i="15"/>
  <c r="P6" i="15"/>
  <c r="P5" i="10"/>
  <c r="P11" i="10"/>
  <c r="P11" i="15" s="1"/>
  <c r="AL11" i="15" s="1"/>
  <c r="P16" i="10"/>
  <c r="P12" i="10"/>
  <c r="P10" i="10"/>
  <c r="P13" i="10"/>
  <c r="P13" i="15" s="1"/>
  <c r="AL13" i="15" s="1"/>
  <c r="O20" i="3"/>
  <c r="N33" i="14"/>
  <c r="N32" i="14"/>
  <c r="N35" i="14"/>
  <c r="N28" i="14"/>
  <c r="N29" i="14" s="1"/>
  <c r="N34" i="14"/>
  <c r="P17" i="12"/>
  <c r="O17" i="13"/>
  <c r="N107" i="14"/>
  <c r="N106" i="14"/>
  <c r="N108" i="14"/>
  <c r="N105" i="14"/>
  <c r="P27" i="12"/>
  <c r="O16" i="3"/>
  <c r="P27" i="13"/>
  <c r="O27" i="10"/>
  <c r="O22" i="3"/>
  <c r="N41" i="14"/>
  <c r="N40" i="14"/>
  <c r="N42" i="14"/>
  <c r="N39" i="14"/>
  <c r="M99" i="14"/>
  <c r="M98" i="14"/>
  <c r="M101" i="14"/>
  <c r="M100" i="14"/>
  <c r="M93" i="14"/>
  <c r="M94" i="14"/>
  <c r="M95" i="14" s="1"/>
  <c r="Q6" i="12"/>
  <c r="Q23" i="12"/>
  <c r="Q20" i="12"/>
  <c r="Q22" i="12"/>
  <c r="Q26" i="12"/>
  <c r="Q21" i="12"/>
  <c r="Q5" i="11"/>
  <c r="Q12" i="11"/>
  <c r="Q16" i="11"/>
  <c r="Q11" i="11"/>
  <c r="Q13" i="11"/>
  <c r="Q10" i="11"/>
  <c r="O27" i="13"/>
  <c r="P17" i="11"/>
  <c r="O26" i="3"/>
  <c r="AJ10" i="3"/>
  <c r="N17" i="3"/>
  <c r="P17" i="13"/>
  <c r="O13" i="3"/>
  <c r="Q5" i="12"/>
  <c r="Q11" i="12"/>
  <c r="Q13" i="12"/>
  <c r="Q10" i="12"/>
  <c r="Q12" i="12"/>
  <c r="Q16" i="12"/>
  <c r="O21" i="3"/>
  <c r="O17" i="11"/>
  <c r="Q22" i="13"/>
  <c r="Q26" i="13"/>
  <c r="Q21" i="13"/>
  <c r="Q23" i="13"/>
  <c r="Q20" i="13"/>
  <c r="Q26" i="11"/>
  <c r="Q21" i="11"/>
  <c r="Q23" i="11"/>
  <c r="Q20" i="11"/>
  <c r="Q22" i="11"/>
  <c r="O23" i="3"/>
  <c r="P27" i="11"/>
  <c r="O27" i="11"/>
  <c r="M58" i="14"/>
  <c r="Q5" i="13"/>
  <c r="Q10" i="13"/>
  <c r="Q12" i="13"/>
  <c r="Q16" i="13"/>
  <c r="Q13" i="13"/>
  <c r="Q11" i="13"/>
  <c r="P7" i="13"/>
  <c r="M65" i="14"/>
  <c r="N27" i="14"/>
  <c r="M43" i="14"/>
  <c r="AJ20" i="3"/>
  <c r="N27" i="3"/>
  <c r="O11" i="3"/>
  <c r="O12" i="3"/>
  <c r="P6" i="10"/>
  <c r="P7" i="10" s="1"/>
  <c r="P23" i="10"/>
  <c r="P21" i="10"/>
  <c r="P21" i="15" s="1"/>
  <c r="P26" i="10"/>
  <c r="P22" i="10"/>
  <c r="P20" i="10"/>
  <c r="P20" i="15" s="1"/>
  <c r="M87" i="14"/>
  <c r="O27" i="12"/>
  <c r="O17" i="12"/>
  <c r="M109" i="14"/>
  <c r="O10" i="3"/>
  <c r="O17" i="10"/>
  <c r="Q6" i="11"/>
  <c r="Q6" i="13"/>
  <c r="R34" i="3"/>
  <c r="R4" i="13" s="1"/>
  <c r="R33" i="3"/>
  <c r="R4" i="12" s="1"/>
  <c r="R6" i="3"/>
  <c r="R31" i="3"/>
  <c r="R32" i="3"/>
  <c r="R4" i="11" s="1"/>
  <c r="Q4" i="10"/>
  <c r="Q35" i="3"/>
  <c r="R39" i="3"/>
  <c r="R2" i="11" s="1"/>
  <c r="S3" i="3"/>
  <c r="S5" i="3" s="1"/>
  <c r="R38" i="3"/>
  <c r="R41" i="3"/>
  <c r="R2" i="13" s="1"/>
  <c r="R40" i="3"/>
  <c r="R2" i="12" s="1"/>
  <c r="O7" i="11"/>
  <c r="P7" i="11"/>
  <c r="P7" i="12"/>
  <c r="O7" i="10"/>
  <c r="O7" i="12"/>
  <c r="Q2" i="10"/>
  <c r="Q42" i="3"/>
  <c r="O7" i="13"/>
  <c r="N99" i="14" l="1"/>
  <c r="N64" i="14"/>
  <c r="N61" i="14"/>
  <c r="M80" i="14"/>
  <c r="N62" i="14"/>
  <c r="N50" i="14"/>
  <c r="N51" i="14" s="1"/>
  <c r="N49" i="14"/>
  <c r="N101" i="14"/>
  <c r="N56" i="14"/>
  <c r="N100" i="14"/>
  <c r="N98" i="14"/>
  <c r="N55" i="14"/>
  <c r="N54" i="14"/>
  <c r="N93" i="14"/>
  <c r="N79" i="14"/>
  <c r="N83" i="14"/>
  <c r="AK12" i="15"/>
  <c r="N71" i="14"/>
  <c r="N76" i="14"/>
  <c r="N78" i="14"/>
  <c r="N85" i="14"/>
  <c r="N72" i="14"/>
  <c r="N73" i="14" s="1"/>
  <c r="N86" i="14"/>
  <c r="P23" i="3"/>
  <c r="AL23" i="3" s="1"/>
  <c r="P23" i="15"/>
  <c r="P12" i="3"/>
  <c r="P48" i="14" s="1"/>
  <c r="P12" i="15"/>
  <c r="AL12" i="15" s="1"/>
  <c r="P16" i="3"/>
  <c r="P92" i="14" s="1"/>
  <c r="P14" i="15"/>
  <c r="AL14" i="15" s="1"/>
  <c r="O17" i="15"/>
  <c r="AK10" i="15"/>
  <c r="M102" i="14"/>
  <c r="AK11" i="15"/>
  <c r="AK13" i="15"/>
  <c r="P22" i="3"/>
  <c r="AL22" i="3" s="1"/>
  <c r="P22" i="15"/>
  <c r="P26" i="3"/>
  <c r="P90" i="14" s="1"/>
  <c r="P24" i="15"/>
  <c r="O27" i="15"/>
  <c r="AK14" i="15"/>
  <c r="P10" i="3"/>
  <c r="AL10" i="3" s="1"/>
  <c r="P10" i="15"/>
  <c r="R5" i="15"/>
  <c r="S3" i="15"/>
  <c r="Q6" i="15"/>
  <c r="Q17" i="13"/>
  <c r="N36" i="14"/>
  <c r="R5" i="13"/>
  <c r="R16" i="13"/>
  <c r="R11" i="13"/>
  <c r="R10" i="13"/>
  <c r="R12" i="13"/>
  <c r="R13" i="13"/>
  <c r="Q5" i="10"/>
  <c r="Q11" i="10"/>
  <c r="Q16" i="10"/>
  <c r="Q12" i="10"/>
  <c r="Q10" i="10"/>
  <c r="Q10" i="15" s="1"/>
  <c r="Q13" i="10"/>
  <c r="N95" i="14"/>
  <c r="P20" i="3"/>
  <c r="P27" i="10"/>
  <c r="R5" i="12"/>
  <c r="R13" i="12"/>
  <c r="R10" i="12"/>
  <c r="R12" i="12"/>
  <c r="R16" i="12"/>
  <c r="R11" i="12"/>
  <c r="Q6" i="10"/>
  <c r="Q22" i="10"/>
  <c r="Q20" i="10"/>
  <c r="Q23" i="10"/>
  <c r="Q21" i="10"/>
  <c r="Q21" i="15" s="1"/>
  <c r="Q26" i="10"/>
  <c r="R20" i="12"/>
  <c r="R22" i="12"/>
  <c r="R26" i="12"/>
  <c r="R21" i="12"/>
  <c r="R23" i="12"/>
  <c r="Q27" i="12"/>
  <c r="R6" i="13"/>
  <c r="R21" i="13"/>
  <c r="R23" i="13"/>
  <c r="R20" i="13"/>
  <c r="R26" i="13"/>
  <c r="R22" i="13"/>
  <c r="N43" i="14"/>
  <c r="P17" i="10"/>
  <c r="P11" i="3"/>
  <c r="O26" i="14"/>
  <c r="AK11" i="3"/>
  <c r="R5" i="11"/>
  <c r="R16" i="11"/>
  <c r="R11" i="11"/>
  <c r="R13" i="11"/>
  <c r="R10" i="11"/>
  <c r="R12" i="11"/>
  <c r="P21" i="3"/>
  <c r="O48" i="14"/>
  <c r="AK12" i="3"/>
  <c r="Q27" i="13"/>
  <c r="N109" i="14"/>
  <c r="Q17" i="11"/>
  <c r="AK22" i="3"/>
  <c r="O46" i="14"/>
  <c r="R21" i="11"/>
  <c r="R23" i="11"/>
  <c r="R20" i="11"/>
  <c r="R22" i="11"/>
  <c r="R26" i="11"/>
  <c r="AK10" i="3"/>
  <c r="O17" i="3"/>
  <c r="Q27" i="11"/>
  <c r="AK13" i="3"/>
  <c r="O70" i="14"/>
  <c r="O92" i="14"/>
  <c r="AK16" i="3"/>
  <c r="P13" i="3"/>
  <c r="O68" i="14"/>
  <c r="AK23" i="3"/>
  <c r="AK21" i="3"/>
  <c r="O24" i="14"/>
  <c r="Q17" i="12"/>
  <c r="O90" i="14"/>
  <c r="AK26" i="3"/>
  <c r="AK20" i="3"/>
  <c r="O27" i="3"/>
  <c r="R6" i="12"/>
  <c r="S6" i="3"/>
  <c r="S32" i="3"/>
  <c r="S4" i="11" s="1"/>
  <c r="S33" i="3"/>
  <c r="S4" i="12" s="1"/>
  <c r="S31" i="3"/>
  <c r="S34" i="3"/>
  <c r="S4" i="13" s="1"/>
  <c r="R6" i="11"/>
  <c r="R4" i="10"/>
  <c r="R35" i="3"/>
  <c r="S41" i="3"/>
  <c r="S2" i="13" s="1"/>
  <c r="S39" i="3"/>
  <c r="S2" i="11" s="1"/>
  <c r="S38" i="3"/>
  <c r="T3" i="3"/>
  <c r="T5" i="3" s="1"/>
  <c r="S40" i="3"/>
  <c r="S2" i="12" s="1"/>
  <c r="R2" i="10"/>
  <c r="R42" i="3"/>
  <c r="N102" i="14" l="1"/>
  <c r="N58" i="14"/>
  <c r="N65" i="14"/>
  <c r="P46" i="14"/>
  <c r="P50" i="14" s="1"/>
  <c r="N80" i="14"/>
  <c r="P17" i="3"/>
  <c r="P68" i="14"/>
  <c r="P86" i="14" s="1"/>
  <c r="N87" i="14"/>
  <c r="AL12" i="3"/>
  <c r="AL26" i="3"/>
  <c r="AL16" i="3"/>
  <c r="P27" i="15"/>
  <c r="Q20" i="3"/>
  <c r="AM20" i="3" s="1"/>
  <c r="Q20" i="15"/>
  <c r="Q13" i="3"/>
  <c r="AM13" i="3" s="1"/>
  <c r="Q13" i="15"/>
  <c r="AM13" i="15" s="1"/>
  <c r="P17" i="15"/>
  <c r="AL10" i="15"/>
  <c r="Q22" i="3"/>
  <c r="Q46" i="14" s="1"/>
  <c r="Q22" i="15"/>
  <c r="Q12" i="3"/>
  <c r="AM12" i="3" s="1"/>
  <c r="Q12" i="15"/>
  <c r="AM12" i="15" s="1"/>
  <c r="R17" i="12"/>
  <c r="Q16" i="3"/>
  <c r="AM16" i="3" s="1"/>
  <c r="Q14" i="15"/>
  <c r="AM14" i="15" s="1"/>
  <c r="Q23" i="3"/>
  <c r="Q68" i="14" s="1"/>
  <c r="Q23" i="15"/>
  <c r="Q26" i="3"/>
  <c r="Q90" i="14" s="1"/>
  <c r="Q24" i="15"/>
  <c r="Q11" i="3"/>
  <c r="Q26" i="14" s="1"/>
  <c r="Q11" i="15"/>
  <c r="AM11" i="15" s="1"/>
  <c r="AM10" i="15"/>
  <c r="S5" i="15"/>
  <c r="T3" i="15"/>
  <c r="R6" i="15"/>
  <c r="R17" i="11"/>
  <c r="O106" i="14"/>
  <c r="V106" i="14" s="1"/>
  <c r="O107" i="14"/>
  <c r="V107" i="14" s="1"/>
  <c r="O105" i="14"/>
  <c r="O108" i="14"/>
  <c r="V108" i="14" s="1"/>
  <c r="V90" i="14"/>
  <c r="O84" i="14"/>
  <c r="V84" i="14" s="1"/>
  <c r="O85" i="14"/>
  <c r="V85" i="14" s="1"/>
  <c r="O86" i="14"/>
  <c r="V86" i="14" s="1"/>
  <c r="O83" i="14"/>
  <c r="V68" i="14"/>
  <c r="O93" i="14"/>
  <c r="O101" i="14"/>
  <c r="V101" i="14" s="1"/>
  <c r="O99" i="14"/>
  <c r="V99" i="14" s="1"/>
  <c r="O100" i="14"/>
  <c r="V100" i="14" s="1"/>
  <c r="O98" i="14"/>
  <c r="O94" i="14"/>
  <c r="V92" i="14"/>
  <c r="O35" i="14"/>
  <c r="V35" i="14" s="1"/>
  <c r="O34" i="14"/>
  <c r="V34" i="14" s="1"/>
  <c r="O28" i="14"/>
  <c r="O32" i="14"/>
  <c r="O33" i="14"/>
  <c r="V33" i="14" s="1"/>
  <c r="V26" i="14"/>
  <c r="O27" i="14"/>
  <c r="P108" i="14"/>
  <c r="P105" i="14"/>
  <c r="P107" i="14"/>
  <c r="P106" i="14"/>
  <c r="R17" i="13"/>
  <c r="R5" i="10"/>
  <c r="R12" i="10"/>
  <c r="R10" i="10"/>
  <c r="R10" i="15" s="1"/>
  <c r="R13" i="10"/>
  <c r="R11" i="10"/>
  <c r="R16" i="10"/>
  <c r="S6" i="12"/>
  <c r="S22" i="12"/>
  <c r="S26" i="12"/>
  <c r="S21" i="12"/>
  <c r="S23" i="12"/>
  <c r="S20" i="12"/>
  <c r="S5" i="13"/>
  <c r="S12" i="13"/>
  <c r="S16" i="13"/>
  <c r="S11" i="13"/>
  <c r="S13" i="13"/>
  <c r="S10" i="13"/>
  <c r="O62" i="14"/>
  <c r="V62" i="14" s="1"/>
  <c r="O63" i="14"/>
  <c r="O61" i="14"/>
  <c r="V61" i="14" s="1"/>
  <c r="O64" i="14"/>
  <c r="V64" i="14" s="1"/>
  <c r="V46" i="14"/>
  <c r="O57" i="14"/>
  <c r="V57" i="14" s="1"/>
  <c r="O56" i="14"/>
  <c r="V56" i="14" s="1"/>
  <c r="O54" i="14"/>
  <c r="O55" i="14"/>
  <c r="V55" i="14" s="1"/>
  <c r="O50" i="14"/>
  <c r="V48" i="14"/>
  <c r="O49" i="14"/>
  <c r="P26" i="14"/>
  <c r="AL11" i="3"/>
  <c r="Q27" i="10"/>
  <c r="Q21" i="3"/>
  <c r="Q10" i="3"/>
  <c r="Q17" i="10"/>
  <c r="P24" i="14"/>
  <c r="AL21" i="3"/>
  <c r="R27" i="13"/>
  <c r="AM23" i="3"/>
  <c r="P70" i="14"/>
  <c r="AL13" i="3"/>
  <c r="S6" i="13"/>
  <c r="S26" i="13"/>
  <c r="S23" i="13"/>
  <c r="S20" i="13"/>
  <c r="S22" i="13"/>
  <c r="S21" i="13"/>
  <c r="S5" i="12"/>
  <c r="S13" i="12"/>
  <c r="S10" i="12"/>
  <c r="S12" i="12"/>
  <c r="S16" i="12"/>
  <c r="S11" i="12"/>
  <c r="O79" i="14"/>
  <c r="V79" i="14" s="1"/>
  <c r="O77" i="14"/>
  <c r="V77" i="14" s="1"/>
  <c r="O78" i="14"/>
  <c r="V78" i="14" s="1"/>
  <c r="O76" i="14"/>
  <c r="O71" i="14"/>
  <c r="O72" i="14"/>
  <c r="V70" i="14"/>
  <c r="P85" i="14"/>
  <c r="P55" i="14"/>
  <c r="P56" i="14"/>
  <c r="P57" i="14"/>
  <c r="P54" i="14"/>
  <c r="P49" i="14"/>
  <c r="S6" i="11"/>
  <c r="S23" i="11"/>
  <c r="S20" i="11"/>
  <c r="S22" i="11"/>
  <c r="S26" i="11"/>
  <c r="S21" i="11"/>
  <c r="S5" i="11"/>
  <c r="S16" i="11"/>
  <c r="S11" i="11"/>
  <c r="S13" i="11"/>
  <c r="S10" i="11"/>
  <c r="S12" i="11"/>
  <c r="R27" i="11"/>
  <c r="P101" i="14"/>
  <c r="P100" i="14"/>
  <c r="P99" i="14"/>
  <c r="P98" i="14"/>
  <c r="P93" i="14"/>
  <c r="P94" i="14"/>
  <c r="AL20" i="3"/>
  <c r="P27" i="3"/>
  <c r="R6" i="10"/>
  <c r="R22" i="10"/>
  <c r="R23" i="10"/>
  <c r="R21" i="10"/>
  <c r="R20" i="10"/>
  <c r="R20" i="15" s="1"/>
  <c r="R26" i="10"/>
  <c r="O40" i="14"/>
  <c r="V40" i="14" s="1"/>
  <c r="O41" i="14"/>
  <c r="V41" i="14" s="1"/>
  <c r="O42" i="14"/>
  <c r="V42" i="14" s="1"/>
  <c r="O39" i="14"/>
  <c r="V24" i="14"/>
  <c r="P64" i="14"/>
  <c r="R27" i="12"/>
  <c r="S35" i="3"/>
  <c r="S4" i="10"/>
  <c r="T6" i="3"/>
  <c r="W5" i="3"/>
  <c r="T32" i="3"/>
  <c r="T33" i="3"/>
  <c r="T31" i="3"/>
  <c r="T34" i="3"/>
  <c r="T39" i="3"/>
  <c r="T38" i="3"/>
  <c r="T41" i="3"/>
  <c r="T40" i="3"/>
  <c r="W3" i="3"/>
  <c r="S2" i="10"/>
  <c r="S42" i="3"/>
  <c r="P62" i="14" l="1"/>
  <c r="P63" i="14"/>
  <c r="P84" i="14"/>
  <c r="P83" i="14"/>
  <c r="P61" i="14"/>
  <c r="AM22" i="3"/>
  <c r="Q92" i="14"/>
  <c r="Q101" i="14" s="1"/>
  <c r="AM11" i="3"/>
  <c r="Q70" i="14"/>
  <c r="Q72" i="14" s="1"/>
  <c r="Q48" i="14"/>
  <c r="Q56" i="14" s="1"/>
  <c r="Q17" i="15"/>
  <c r="R23" i="3"/>
  <c r="R68" i="14" s="1"/>
  <c r="R23" i="15"/>
  <c r="Q27" i="3"/>
  <c r="R13" i="3"/>
  <c r="R70" i="14" s="1"/>
  <c r="R13" i="15"/>
  <c r="AN13" i="15" s="1"/>
  <c r="R21" i="3"/>
  <c r="R24" i="14" s="1"/>
  <c r="R21" i="15"/>
  <c r="R22" i="3"/>
  <c r="R46" i="14" s="1"/>
  <c r="R22" i="15"/>
  <c r="AM26" i="3"/>
  <c r="P95" i="14"/>
  <c r="R12" i="3"/>
  <c r="R48" i="14" s="1"/>
  <c r="R12" i="15"/>
  <c r="AN12" i="15" s="1"/>
  <c r="R16" i="3"/>
  <c r="R92" i="14" s="1"/>
  <c r="R14" i="15"/>
  <c r="AN14" i="15" s="1"/>
  <c r="R26" i="3"/>
  <c r="AN26" i="3" s="1"/>
  <c r="R24" i="15"/>
  <c r="AN10" i="15"/>
  <c r="Q27" i="15"/>
  <c r="R11" i="3"/>
  <c r="R26" i="14" s="1"/>
  <c r="R11" i="15"/>
  <c r="AN11" i="15" s="1"/>
  <c r="T5" i="15"/>
  <c r="W3" i="15"/>
  <c r="S6" i="15"/>
  <c r="P109" i="14"/>
  <c r="P51" i="14"/>
  <c r="V54" i="14"/>
  <c r="O58" i="14"/>
  <c r="Q106" i="14"/>
  <c r="Q105" i="14"/>
  <c r="Q107" i="14"/>
  <c r="Q108" i="14"/>
  <c r="P102" i="14"/>
  <c r="Q84" i="14"/>
  <c r="Q83" i="14"/>
  <c r="Q85" i="14"/>
  <c r="Q86" i="14"/>
  <c r="S17" i="13"/>
  <c r="V83" i="14"/>
  <c r="O87" i="14"/>
  <c r="AM21" i="3"/>
  <c r="Q24" i="14"/>
  <c r="R27" i="10"/>
  <c r="R20" i="3"/>
  <c r="O80" i="14"/>
  <c r="V76" i="14"/>
  <c r="S27" i="13"/>
  <c r="V94" i="14"/>
  <c r="O95" i="14"/>
  <c r="S27" i="11"/>
  <c r="P58" i="14"/>
  <c r="S17" i="12"/>
  <c r="P71" i="14"/>
  <c r="P77" i="14"/>
  <c r="P76" i="14"/>
  <c r="P79" i="14"/>
  <c r="P78" i="14"/>
  <c r="P72" i="14"/>
  <c r="P73" i="14" s="1"/>
  <c r="P28" i="14"/>
  <c r="P29" i="14" s="1"/>
  <c r="P35" i="14"/>
  <c r="P32" i="14"/>
  <c r="P33" i="14"/>
  <c r="P27" i="14"/>
  <c r="P34" i="14"/>
  <c r="S27" i="12"/>
  <c r="R10" i="3"/>
  <c r="R17" i="10"/>
  <c r="V98" i="14"/>
  <c r="O102" i="14"/>
  <c r="V72" i="14"/>
  <c r="O73" i="14"/>
  <c r="S5" i="10"/>
  <c r="S13" i="10"/>
  <c r="S11" i="10"/>
  <c r="S12" i="10"/>
  <c r="S10" i="10"/>
  <c r="S10" i="15" s="1"/>
  <c r="S16" i="10"/>
  <c r="Q35" i="14"/>
  <c r="Q27" i="14"/>
  <c r="Q32" i="14"/>
  <c r="Q33" i="14"/>
  <c r="Q34" i="14"/>
  <c r="P40" i="14"/>
  <c r="P41" i="14"/>
  <c r="P42" i="14"/>
  <c r="P39" i="14"/>
  <c r="V105" i="14"/>
  <c r="O109" i="14"/>
  <c r="S17" i="11"/>
  <c r="V39" i="14"/>
  <c r="O43" i="14"/>
  <c r="V32" i="14"/>
  <c r="O36" i="14"/>
  <c r="S6" i="10"/>
  <c r="S26" i="10"/>
  <c r="S22" i="10"/>
  <c r="S23" i="10"/>
  <c r="S20" i="10"/>
  <c r="S20" i="15" s="1"/>
  <c r="AO20" i="15" s="1"/>
  <c r="S21" i="10"/>
  <c r="Q62" i="14"/>
  <c r="Q61" i="14"/>
  <c r="Q64" i="14"/>
  <c r="Q63" i="14"/>
  <c r="AM10" i="3"/>
  <c r="Q17" i="3"/>
  <c r="V50" i="14"/>
  <c r="O51" i="14"/>
  <c r="O65" i="14"/>
  <c r="V63" i="14"/>
  <c r="O29" i="14"/>
  <c r="V28" i="14"/>
  <c r="T4" i="12"/>
  <c r="W33" i="3"/>
  <c r="W31" i="3"/>
  <c r="T4" i="10"/>
  <c r="T35" i="3"/>
  <c r="T4" i="11"/>
  <c r="W32" i="3"/>
  <c r="T4" i="13"/>
  <c r="W34" i="3"/>
  <c r="W40" i="3"/>
  <c r="T2" i="12"/>
  <c r="T2" i="10"/>
  <c r="W38" i="3"/>
  <c r="T42" i="3"/>
  <c r="W41" i="3"/>
  <c r="T2" i="13"/>
  <c r="T2" i="11"/>
  <c r="W39" i="3"/>
  <c r="Q77" i="14" l="1"/>
  <c r="P65" i="14"/>
  <c r="Q79" i="14"/>
  <c r="Q76" i="14"/>
  <c r="Q78" i="14"/>
  <c r="P87" i="14"/>
  <c r="AN16" i="3"/>
  <c r="Q49" i="14"/>
  <c r="Q71" i="14"/>
  <c r="AN21" i="3"/>
  <c r="Q50" i="14"/>
  <c r="Q57" i="14"/>
  <c r="Q93" i="14"/>
  <c r="Q100" i="14"/>
  <c r="Q54" i="14"/>
  <c r="Q55" i="14"/>
  <c r="Q58" i="14" s="1"/>
  <c r="Q99" i="14"/>
  <c r="AN23" i="3"/>
  <c r="Q98" i="14"/>
  <c r="Q94" i="14"/>
  <c r="AN12" i="3"/>
  <c r="AN13" i="3"/>
  <c r="R90" i="14"/>
  <c r="R106" i="14" s="1"/>
  <c r="AN11" i="3"/>
  <c r="AN22" i="3"/>
  <c r="S16" i="3"/>
  <c r="AO16" i="3" s="1"/>
  <c r="S14" i="15"/>
  <c r="AO14" i="15" s="1"/>
  <c r="R27" i="15"/>
  <c r="S21" i="3"/>
  <c r="AO21" i="3" s="1"/>
  <c r="S21" i="15"/>
  <c r="AO21" i="15" s="1"/>
  <c r="S23" i="3"/>
  <c r="AO23" i="3" s="1"/>
  <c r="S23" i="15"/>
  <c r="AO23" i="15" s="1"/>
  <c r="S12" i="3"/>
  <c r="S48" i="14" s="1"/>
  <c r="S49" i="14" s="1"/>
  <c r="S12" i="15"/>
  <c r="AO12" i="15" s="1"/>
  <c r="AO10" i="15"/>
  <c r="S11" i="3"/>
  <c r="S26" i="14" s="1"/>
  <c r="S27" i="14" s="1"/>
  <c r="S11" i="15"/>
  <c r="AO11" i="15" s="1"/>
  <c r="S22" i="3"/>
  <c r="AO22" i="3" s="1"/>
  <c r="S22" i="15"/>
  <c r="AO22" i="15" s="1"/>
  <c r="S26" i="3"/>
  <c r="S90" i="14" s="1"/>
  <c r="S24" i="15"/>
  <c r="AO24" i="15" s="1"/>
  <c r="S13" i="3"/>
  <c r="S70" i="14" s="1"/>
  <c r="S13" i="15"/>
  <c r="AO13" i="15" s="1"/>
  <c r="R17" i="15"/>
  <c r="T6" i="15"/>
  <c r="W5" i="15"/>
  <c r="Q87" i="14"/>
  <c r="AN10" i="3"/>
  <c r="R17" i="3"/>
  <c r="Q40" i="14"/>
  <c r="Q39" i="14"/>
  <c r="Q41" i="14"/>
  <c r="Q42" i="14"/>
  <c r="S20" i="3"/>
  <c r="S27" i="10"/>
  <c r="R84" i="14"/>
  <c r="R85" i="14"/>
  <c r="R83" i="14"/>
  <c r="R86" i="14"/>
  <c r="T22" i="12"/>
  <c r="W22" i="12" s="1"/>
  <c r="T26" i="12"/>
  <c r="W26" i="12" s="1"/>
  <c r="T21" i="12"/>
  <c r="W21" i="12" s="1"/>
  <c r="T23" i="12"/>
  <c r="W23" i="12" s="1"/>
  <c r="T20" i="12"/>
  <c r="Q36" i="14"/>
  <c r="P80" i="14"/>
  <c r="Q109" i="14"/>
  <c r="T21" i="10"/>
  <c r="T26" i="10"/>
  <c r="T22" i="10"/>
  <c r="T20" i="10"/>
  <c r="T23" i="10"/>
  <c r="Q65" i="14"/>
  <c r="R56" i="14"/>
  <c r="R55" i="14"/>
  <c r="R57" i="14"/>
  <c r="R54" i="14"/>
  <c r="R50" i="14"/>
  <c r="R49" i="14"/>
  <c r="Q28" i="14"/>
  <c r="S10" i="3"/>
  <c r="S17" i="10"/>
  <c r="R40" i="14"/>
  <c r="R41" i="14"/>
  <c r="R42" i="14"/>
  <c r="R39" i="14"/>
  <c r="T13" i="13"/>
  <c r="W13" i="13" s="1"/>
  <c r="T16" i="13"/>
  <c r="W16" i="13" s="1"/>
  <c r="T10" i="13"/>
  <c r="W10" i="13" s="1"/>
  <c r="T12" i="13"/>
  <c r="T11" i="13"/>
  <c r="W11" i="13" s="1"/>
  <c r="R63" i="14"/>
  <c r="R61" i="14"/>
  <c r="R64" i="14"/>
  <c r="R62" i="14"/>
  <c r="R100" i="14"/>
  <c r="R99" i="14"/>
  <c r="R101" i="14"/>
  <c r="R98" i="14"/>
  <c r="R93" i="14"/>
  <c r="P36" i="14"/>
  <c r="AN20" i="3"/>
  <c r="R27" i="3"/>
  <c r="R78" i="14"/>
  <c r="R77" i="14"/>
  <c r="R76" i="14"/>
  <c r="R79" i="14"/>
  <c r="R72" i="14"/>
  <c r="R71" i="14"/>
  <c r="P43" i="14"/>
  <c r="R105" i="14"/>
  <c r="T11" i="11"/>
  <c r="T13" i="11"/>
  <c r="W13" i="11" s="1"/>
  <c r="T10" i="11"/>
  <c r="W10" i="11" s="1"/>
  <c r="T12" i="11"/>
  <c r="W12" i="11" s="1"/>
  <c r="T16" i="11"/>
  <c r="W16" i="11" s="1"/>
  <c r="T16" i="10"/>
  <c r="T13" i="10"/>
  <c r="T11" i="10"/>
  <c r="T12" i="10"/>
  <c r="T10" i="10"/>
  <c r="T23" i="11"/>
  <c r="W23" i="11" s="1"/>
  <c r="T20" i="11"/>
  <c r="T22" i="11"/>
  <c r="W22" i="11" s="1"/>
  <c r="T26" i="11"/>
  <c r="W26" i="11" s="1"/>
  <c r="T21" i="11"/>
  <c r="W21" i="11" s="1"/>
  <c r="T21" i="13"/>
  <c r="W21" i="13" s="1"/>
  <c r="T23" i="13"/>
  <c r="W23" i="13" s="1"/>
  <c r="T20" i="13"/>
  <c r="T22" i="13"/>
  <c r="W22" i="13" s="1"/>
  <c r="T26" i="13"/>
  <c r="W26" i="13" s="1"/>
  <c r="T10" i="12"/>
  <c r="T12" i="12"/>
  <c r="W12" i="12" s="1"/>
  <c r="T16" i="12"/>
  <c r="W16" i="12" s="1"/>
  <c r="T11" i="12"/>
  <c r="W11" i="12" s="1"/>
  <c r="T13" i="12"/>
  <c r="W13" i="12" s="1"/>
  <c r="R34" i="14"/>
  <c r="R35" i="14"/>
  <c r="R32" i="14"/>
  <c r="R33" i="14"/>
  <c r="R28" i="14"/>
  <c r="R27" i="14"/>
  <c r="W4" i="12"/>
  <c r="T5" i="12"/>
  <c r="W4" i="13"/>
  <c r="T5" i="13"/>
  <c r="W4" i="11"/>
  <c r="T5" i="11"/>
  <c r="T5" i="10"/>
  <c r="W4" i="10"/>
  <c r="W2" i="10"/>
  <c r="T6" i="10"/>
  <c r="W6" i="10" s="1"/>
  <c r="T6" i="12"/>
  <c r="W6" i="12" s="1"/>
  <c r="W2" i="12"/>
  <c r="W2" i="11"/>
  <c r="T6" i="11"/>
  <c r="W6" i="11" s="1"/>
  <c r="T6" i="13"/>
  <c r="W6" i="13" s="1"/>
  <c r="W2" i="13"/>
  <c r="Q80" i="14" l="1"/>
  <c r="S92" i="14"/>
  <c r="S101" i="14" s="1"/>
  <c r="S46" i="14"/>
  <c r="S64" i="14" s="1"/>
  <c r="Q102" i="14"/>
  <c r="AO13" i="3"/>
  <c r="AO26" i="3"/>
  <c r="AO11" i="3"/>
  <c r="S68" i="14"/>
  <c r="S84" i="14" s="1"/>
  <c r="AO12" i="3"/>
  <c r="T14" i="15"/>
  <c r="W14" i="15" s="1"/>
  <c r="R108" i="14"/>
  <c r="R94" i="14"/>
  <c r="R107" i="14"/>
  <c r="S24" i="14"/>
  <c r="S42" i="14" s="1"/>
  <c r="T13" i="15"/>
  <c r="R58" i="14"/>
  <c r="T23" i="15"/>
  <c r="T20" i="15"/>
  <c r="T22" i="15"/>
  <c r="S17" i="15"/>
  <c r="S27" i="15"/>
  <c r="T10" i="15"/>
  <c r="T24" i="15"/>
  <c r="T12" i="15"/>
  <c r="T21" i="15"/>
  <c r="T11" i="15"/>
  <c r="R87" i="14"/>
  <c r="R80" i="14"/>
  <c r="W26" i="10"/>
  <c r="T26" i="3"/>
  <c r="T17" i="11"/>
  <c r="W11" i="11"/>
  <c r="S33" i="14"/>
  <c r="S34" i="14"/>
  <c r="S35" i="14"/>
  <c r="S32" i="14"/>
  <c r="T21" i="3"/>
  <c r="W21" i="10"/>
  <c r="S76" i="14"/>
  <c r="S79" i="14"/>
  <c r="S78" i="14"/>
  <c r="S77" i="14"/>
  <c r="S71" i="14"/>
  <c r="T12" i="3"/>
  <c r="W12" i="10"/>
  <c r="R102" i="14"/>
  <c r="T17" i="13"/>
  <c r="W12" i="13"/>
  <c r="R43" i="14"/>
  <c r="T11" i="3"/>
  <c r="W11" i="10"/>
  <c r="T23" i="3"/>
  <c r="W23" i="10"/>
  <c r="T10" i="3"/>
  <c r="T17" i="10"/>
  <c r="W10" i="10"/>
  <c r="Q43" i="14"/>
  <c r="T17" i="12"/>
  <c r="W10" i="12"/>
  <c r="T27" i="13"/>
  <c r="W20" i="13"/>
  <c r="T20" i="3"/>
  <c r="T27" i="10"/>
  <c r="W20" i="10"/>
  <c r="T27" i="12"/>
  <c r="W20" i="12"/>
  <c r="R36" i="14"/>
  <c r="T27" i="11"/>
  <c r="W20" i="11"/>
  <c r="T13" i="3"/>
  <c r="W13" i="10"/>
  <c r="T22" i="3"/>
  <c r="W22" i="10"/>
  <c r="AO20" i="3"/>
  <c r="S27" i="3"/>
  <c r="AO10" i="3"/>
  <c r="S17" i="3"/>
  <c r="S108" i="14"/>
  <c r="S107" i="14"/>
  <c r="S106" i="14"/>
  <c r="S105" i="14"/>
  <c r="T16" i="3"/>
  <c r="W16" i="10"/>
  <c r="S55" i="14"/>
  <c r="S56" i="14"/>
  <c r="S54" i="14"/>
  <c r="S57" i="14"/>
  <c r="R65" i="14"/>
  <c r="S100" i="14" l="1"/>
  <c r="S99" i="14"/>
  <c r="S94" i="14"/>
  <c r="S63" i="14"/>
  <c r="S50" i="14"/>
  <c r="S62" i="14"/>
  <c r="S83" i="14"/>
  <c r="S93" i="14"/>
  <c r="S98" i="14"/>
  <c r="S61" i="14"/>
  <c r="S85" i="14"/>
  <c r="S86" i="14"/>
  <c r="S72" i="14"/>
  <c r="S39" i="14"/>
  <c r="S28" i="14"/>
  <c r="S41" i="14"/>
  <c r="S40" i="14"/>
  <c r="AP14" i="15"/>
  <c r="R109" i="14"/>
  <c r="W10" i="15"/>
  <c r="T17" i="15"/>
  <c r="AP10" i="15"/>
  <c r="W11" i="15"/>
  <c r="AP11" i="15"/>
  <c r="W22" i="15"/>
  <c r="AP22" i="15"/>
  <c r="W21" i="15"/>
  <c r="AP21" i="15"/>
  <c r="T27" i="15"/>
  <c r="W20" i="15"/>
  <c r="AP20" i="15"/>
  <c r="W12" i="15"/>
  <c r="AP12" i="15"/>
  <c r="W23" i="15"/>
  <c r="AP23" i="15"/>
  <c r="W24" i="15"/>
  <c r="AP24" i="15"/>
  <c r="W13" i="15"/>
  <c r="AP13" i="15"/>
  <c r="S36" i="14"/>
  <c r="S109" i="14"/>
  <c r="S80" i="14"/>
  <c r="S58" i="14"/>
  <c r="AP11" i="3"/>
  <c r="T26" i="14"/>
  <c r="W11" i="3"/>
  <c r="AP23" i="3"/>
  <c r="T68" i="14"/>
  <c r="W23" i="3"/>
  <c r="AP26" i="3"/>
  <c r="T90" i="14"/>
  <c r="W26" i="3"/>
  <c r="AP12" i="3"/>
  <c r="T48" i="14"/>
  <c r="W12" i="3"/>
  <c r="AP21" i="3"/>
  <c r="T24" i="14"/>
  <c r="W21" i="3"/>
  <c r="T46" i="14"/>
  <c r="AP22" i="3"/>
  <c r="W22" i="3"/>
  <c r="T92" i="14"/>
  <c r="AP16" i="3"/>
  <c r="W16" i="3"/>
  <c r="T70" i="14"/>
  <c r="AP13" i="3"/>
  <c r="W13" i="3"/>
  <c r="AP20" i="3"/>
  <c r="T27" i="3"/>
  <c r="W20" i="3"/>
  <c r="AP10" i="3"/>
  <c r="W10" i="3"/>
  <c r="T17" i="3"/>
  <c r="S102" i="14" l="1"/>
  <c r="S65" i="14"/>
  <c r="S87" i="14"/>
  <c r="S43" i="14"/>
  <c r="T99" i="14"/>
  <c r="T100" i="14"/>
  <c r="W100" i="14" s="1"/>
  <c r="T101" i="14"/>
  <c r="W101" i="14" s="1"/>
  <c r="T98" i="14"/>
  <c r="W98" i="14" s="1"/>
  <c r="T93" i="14"/>
  <c r="W92" i="14"/>
  <c r="T94" i="14"/>
  <c r="W94" i="14" s="1"/>
  <c r="W48" i="14"/>
  <c r="T57" i="14"/>
  <c r="W57" i="14" s="1"/>
  <c r="T54" i="14"/>
  <c r="T55" i="14"/>
  <c r="W55" i="14" s="1"/>
  <c r="T56" i="14"/>
  <c r="W56" i="14" s="1"/>
  <c r="T49" i="14"/>
  <c r="T50" i="14"/>
  <c r="W50" i="14" s="1"/>
  <c r="W26" i="14"/>
  <c r="T33" i="14"/>
  <c r="W33" i="14" s="1"/>
  <c r="T34" i="14"/>
  <c r="W34" i="14" s="1"/>
  <c r="T35" i="14"/>
  <c r="W35" i="14" s="1"/>
  <c r="T32" i="14"/>
  <c r="T27" i="14"/>
  <c r="T28" i="14"/>
  <c r="W28" i="14" s="1"/>
  <c r="T62" i="14"/>
  <c r="W62" i="14" s="1"/>
  <c r="T63" i="14"/>
  <c r="W63" i="14" s="1"/>
  <c r="T64" i="14"/>
  <c r="W64" i="14" s="1"/>
  <c r="T61" i="14"/>
  <c r="W46" i="14"/>
  <c r="T79" i="14"/>
  <c r="W79" i="14" s="1"/>
  <c r="T76" i="14"/>
  <c r="T77" i="14"/>
  <c r="W77" i="14" s="1"/>
  <c r="T71" i="14"/>
  <c r="T78" i="14"/>
  <c r="W78" i="14" s="1"/>
  <c r="W70" i="14"/>
  <c r="T72" i="14"/>
  <c r="W72" i="14" s="1"/>
  <c r="T40" i="14"/>
  <c r="W40" i="14" s="1"/>
  <c r="T41" i="14"/>
  <c r="W41" i="14" s="1"/>
  <c r="T42" i="14"/>
  <c r="W42" i="14" s="1"/>
  <c r="T39" i="14"/>
  <c r="W24" i="14"/>
  <c r="T107" i="14"/>
  <c r="W107" i="14" s="1"/>
  <c r="T108" i="14"/>
  <c r="W108" i="14" s="1"/>
  <c r="T105" i="14"/>
  <c r="T106" i="14"/>
  <c r="W106" i="14" s="1"/>
  <c r="W90" i="14"/>
  <c r="T85" i="14"/>
  <c r="W85" i="14" s="1"/>
  <c r="T86" i="14"/>
  <c r="W86" i="14" s="1"/>
  <c r="T83" i="14"/>
  <c r="T84" i="14"/>
  <c r="W84" i="14" s="1"/>
  <c r="W68" i="14"/>
  <c r="W39" i="14" l="1"/>
  <c r="T43" i="14"/>
  <c r="T80" i="14"/>
  <c r="W76" i="14"/>
  <c r="T36" i="14"/>
  <c r="W32" i="14"/>
  <c r="W83" i="14"/>
  <c r="T87" i="14"/>
  <c r="T58" i="14"/>
  <c r="W54" i="14"/>
  <c r="T109" i="14"/>
  <c r="W105" i="14"/>
  <c r="W61" i="14"/>
  <c r="T65" i="14"/>
  <c r="T102" i="14"/>
  <c r="W9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tc={5B39B024-8847-4B1C-B04F-2C5FD2A03371}</author>
    <author>tc={C879DBD5-D50F-4F64-A170-6A311013A623}</author>
    <author>tc={E37D8F2C-814C-4370-AB8A-61DEDDA49557}</author>
  </authors>
  <commentList>
    <comment ref="B1" authorId="0" shapeId="0" xr:uid="{5B39B024-8847-4B1C-B04F-2C5FD2A03371}">
      <text>
        <t>[Threaded comment]
Your version of Excel allows you to read this threaded comment; however, any edits to it will get removed if the file is opened in a newer version of Excel. Learn more: https://go.microsoft.com/fwlink/?linkid=870924
Comment:
    IFCO</t>
      </text>
    </comment>
    <comment ref="C1" authorId="1" shapeId="0" xr:uid="{C879DBD5-D50F-4F64-A170-6A311013A623}">
      <text>
        <t>[Threaded comment]
Your version of Excel allows you to read this threaded comment; however, any edits to it will get removed if the file is opened in a newer version of Excel. Learn more: https://go.microsoft.com/fwlink/?linkid=870924
Comment:
    Anda Chem</t>
      </text>
    </comment>
    <comment ref="D2" authorId="2" shapeId="0" xr:uid="{E37D8F2C-814C-4370-AB8A-61DEDDA49557}">
      <text>
        <t>[Threaded comment]
Your version of Excel allows you to read this threaded comment; however, any edits to it will get removed if the file is opened in a newer version of Excel. Learn more: https://go.microsoft.com/fwlink/?linkid=870924
Comment:
    Halifa</t>
      </text>
    </comment>
  </commentList>
</comments>
</file>

<file path=xl/sharedStrings.xml><?xml version="1.0" encoding="utf-8"?>
<sst xmlns="http://schemas.openxmlformats.org/spreadsheetml/2006/main" count="803" uniqueCount="220">
  <si>
    <t>Mono Ammonium Phosphate</t>
  </si>
  <si>
    <t>Mono Potassium Phosphate</t>
  </si>
  <si>
    <t>Potassium Nitrate</t>
  </si>
  <si>
    <t>Potassium Sulphate</t>
  </si>
  <si>
    <t>Calcium Nitrate</t>
  </si>
  <si>
    <t>India (Rs/Kg)</t>
  </si>
  <si>
    <t>China(USD/Kg)</t>
  </si>
  <si>
    <t>2022E</t>
  </si>
  <si>
    <t>2023F</t>
  </si>
  <si>
    <t>2024F</t>
  </si>
  <si>
    <t>2025F</t>
  </si>
  <si>
    <t>2026F</t>
  </si>
  <si>
    <t>2027F</t>
  </si>
  <si>
    <t>India Water Soluble Fertilizer Market, Forecast &amp; Opportunities 2022-2035F</t>
  </si>
  <si>
    <t>Year</t>
  </si>
  <si>
    <t>Average INR/USD</t>
  </si>
  <si>
    <t>Min INR/USD</t>
  </si>
  <si>
    <t>Max INR/USD</t>
  </si>
  <si>
    <t>Nb of working days</t>
  </si>
  <si>
    <t>USD</t>
  </si>
  <si>
    <t>King Quenson</t>
  </si>
  <si>
    <t>Shanxi Jincheng Anthracite Mining</t>
  </si>
  <si>
    <t>Yunnan phosphate haikou</t>
  </si>
  <si>
    <t>Xingla group</t>
  </si>
  <si>
    <t>Haifa</t>
  </si>
  <si>
    <t>Armaz</t>
  </si>
  <si>
    <t>Names</t>
  </si>
  <si>
    <t>Swan Corp</t>
  </si>
  <si>
    <t>Bailey's</t>
  </si>
  <si>
    <t>Vaniperen</t>
  </si>
  <si>
    <t>phosagro</t>
  </si>
  <si>
    <t>GEA</t>
  </si>
  <si>
    <t>Lifosa Eurochem</t>
  </si>
  <si>
    <t>Prayon</t>
  </si>
  <si>
    <t>USA</t>
  </si>
  <si>
    <t>12 USD/ pound</t>
  </si>
  <si>
    <t>Brazil</t>
  </si>
  <si>
    <t>1.11/ pound</t>
  </si>
  <si>
    <t>1.24/ pound</t>
  </si>
  <si>
    <t>2.24/ kg</t>
  </si>
  <si>
    <t>Geographical area</t>
  </si>
  <si>
    <t>buisness segment</t>
  </si>
  <si>
    <t>Intecsa Industrial</t>
  </si>
  <si>
    <t>Liscensors</t>
  </si>
  <si>
    <t>Yes</t>
  </si>
  <si>
    <t>Veolia's HPD®</t>
  </si>
  <si>
    <t>https://www.veoliawatertechnologies.com/en/newsroom/latest-news/water-soluble-fertilizers-its-crystal-clear#:~:text=Veolia's%20HPD%C2%AE%20evaporation%20and,art%20research%20and%20development%20capabilities.</t>
  </si>
  <si>
    <t>https://www.intecsaindustrial.com/fertilizers/</t>
  </si>
  <si>
    <t>KBR Inc.</t>
  </si>
  <si>
    <t>https://www.kbr.com/en/what-we-do/technologies/process-technologies/inorganics-technologies/crystallization-technologies</t>
  </si>
  <si>
    <t>https://www.gea.com/en/stories/new-solutions-producing-high-purity-map.jsp</t>
  </si>
  <si>
    <t>GEA Group</t>
  </si>
  <si>
    <t xml:space="preserve">Pottasium Sulphate </t>
  </si>
  <si>
    <t>file:///C:/Users/pulkit.malhotra/Downloads/426014.pdf</t>
  </si>
  <si>
    <t>Mono ammonium phosphate</t>
  </si>
  <si>
    <t>Pottasium Nitrate</t>
  </si>
  <si>
    <t>thyssenkrupp Industrial Solutions (India) Private Limited</t>
  </si>
  <si>
    <t>https://www.thyssenkrupp-industrial-solutions.com/en/products-and-services/fertilizer-plants/phosphate-plants/phosphoric-acid-plants/</t>
  </si>
  <si>
    <t xml:space="preserve">Calcium Nitrate </t>
  </si>
  <si>
    <t xml:space="preserve">Mono Pottasium Phosphate </t>
  </si>
  <si>
    <t>Intesca Industrial</t>
  </si>
  <si>
    <t>INCRO’s Preneutralizer slurry process</t>
  </si>
  <si>
    <t>INCRO, S.A </t>
  </si>
  <si>
    <t>INCRO’s Pipe Reactor slurry Process</t>
  </si>
  <si>
    <t>INCRO’s Solids granulation processes</t>
  </si>
  <si>
    <t>INCRO’s Mixed slurry process</t>
  </si>
  <si>
    <t>INCRO’s Nitrates granulation process</t>
  </si>
  <si>
    <t>INCRO’s Prilling process</t>
  </si>
  <si>
    <t>INCRO’s Ammonium nitrate solution process</t>
  </si>
  <si>
    <t>Kuhlmann process</t>
  </si>
  <si>
    <t xml:space="preserve">Construction setup </t>
  </si>
  <si>
    <t>Prayon’s water soluble MAP fertilizer technology</t>
  </si>
  <si>
    <t>https://www.jacobs.com/newsroom/news/jacobs-joint-venture-jesa-awarded-contract-ocp-0</t>
  </si>
  <si>
    <t>Jacobs Engineering Group Inc.</t>
  </si>
  <si>
    <t>https://elessentct.com/industries/phosphate-fertilizer/</t>
  </si>
  <si>
    <t>Chengdu Wintrue Holding Co., Ltd., Sichuan Chanhen Holding Group Co., Ltd., Sichuan Hongda Co., Ltd.,</t>
  </si>
  <si>
    <t>KBR</t>
  </si>
  <si>
    <t>Halotoxic</t>
  </si>
  <si>
    <t xml:space="preserve">pricing is based on energy consumption </t>
  </si>
  <si>
    <t>Cafali</t>
  </si>
  <si>
    <t>Uday</t>
  </si>
  <si>
    <t>GAIL</t>
  </si>
  <si>
    <t>for natural gases</t>
  </si>
  <si>
    <t xml:space="preserve">raw material </t>
  </si>
  <si>
    <t>air se nitrogen</t>
  </si>
  <si>
    <t>china</t>
  </si>
  <si>
    <t xml:space="preserve">energy/ metric ton </t>
  </si>
  <si>
    <t>Q.1 why does the company is not producing with full production capcity.</t>
  </si>
  <si>
    <t>Q.2 distribution channel of companies prefred</t>
  </si>
  <si>
    <t xml:space="preserve">Q.3 Production technologies replace </t>
  </si>
  <si>
    <t xml:space="preserve">Q.4 Pricing </t>
  </si>
  <si>
    <t xml:space="preserve">Q.5 Raw material sourcing </t>
  </si>
  <si>
    <t xml:space="preserve">latestly used technology </t>
  </si>
  <si>
    <t>Y-o-Y</t>
  </si>
  <si>
    <t>Inventory share</t>
  </si>
  <si>
    <t>Percentage</t>
  </si>
  <si>
    <t>India Competitors</t>
  </si>
  <si>
    <t>WSF</t>
  </si>
  <si>
    <t xml:space="preserve">Topic </t>
  </si>
  <si>
    <t xml:space="preserve">Links </t>
  </si>
  <si>
    <t xml:space="preserve">Market Size, Drivers, Challenges </t>
  </si>
  <si>
    <t>Total</t>
  </si>
  <si>
    <t>ASP (USD/Kg)</t>
  </si>
  <si>
    <t>2028F</t>
  </si>
  <si>
    <t>2029F</t>
  </si>
  <si>
    <t>2030F</t>
  </si>
  <si>
    <t>2031F</t>
  </si>
  <si>
    <t>2032F</t>
  </si>
  <si>
    <t>2033F</t>
  </si>
  <si>
    <t>2034F</t>
  </si>
  <si>
    <t>2035F</t>
  </si>
  <si>
    <t>Mono Ammonium Phosphate (12-61-0)</t>
  </si>
  <si>
    <t>Mono Potassium Phosphate (0- 52-34)</t>
  </si>
  <si>
    <t>Potassium Nitrate (13-0-45)</t>
  </si>
  <si>
    <t>Potassium Sulphate (0-0-50)</t>
  </si>
  <si>
    <t>By Type (USD Million)</t>
  </si>
  <si>
    <t>By Type (KiloTonnes)</t>
  </si>
  <si>
    <t>Foliage Crops</t>
  </si>
  <si>
    <t>Field &amp; Cash Crops</t>
  </si>
  <si>
    <t>Fruits &amp; Vegetable</t>
  </si>
  <si>
    <t>Gardening &amp; Horticulture</t>
  </si>
  <si>
    <t>By Region (USD Million)</t>
  </si>
  <si>
    <t>By Region (KiloTonnes)</t>
  </si>
  <si>
    <t>North</t>
  </si>
  <si>
    <t>South</t>
  </si>
  <si>
    <t>West</t>
  </si>
  <si>
    <t>CAGR (2017 - 2021)</t>
  </si>
  <si>
    <t>CAGR (2022 - 2030)</t>
  </si>
  <si>
    <t>CAGR (2031 - 2035)</t>
  </si>
  <si>
    <t>Market, By Volume (in Kilo tonnes)</t>
  </si>
  <si>
    <t>By End Use (KiloTonnes)</t>
  </si>
  <si>
    <t xml:space="preserve">East </t>
  </si>
  <si>
    <t>By End Use (USD Million)</t>
  </si>
  <si>
    <t>West India WSF Market</t>
  </si>
  <si>
    <t>South India WSF Market</t>
  </si>
  <si>
    <t>North India WSF Market</t>
  </si>
  <si>
    <t>East India WSF Market</t>
  </si>
  <si>
    <t>Market, By Value (in USD Million)</t>
  </si>
  <si>
    <t>https://news.agropages.com/News/NewsDetail---10271.htm</t>
  </si>
  <si>
    <t>https://www.openpr.com/news/2816429/agricultural-micronutrients-market-is-expected-to-expand-at</t>
  </si>
  <si>
    <t>Global Market size, Key Players</t>
  </si>
  <si>
    <t>https://www.digitaljournal.com/pr/micronutrient-market-growth-at-a-rate-of-cagr-of-6-80-industry-size-trends-growth-insights-and-forecast-by-2028-140-pages-report</t>
  </si>
  <si>
    <t>https://agriculture.borax.com/blog/march-2021/increase-micronutrient-use-agriculture</t>
  </si>
  <si>
    <t>file:///C:/Users/hardik.malhotra/Downloads/2022_ifa_medium_term_outlook_report.pdf</t>
  </si>
  <si>
    <t>Fertilizer market</t>
  </si>
  <si>
    <t>https://www.globenewswire.com/news-release/2022/07/04/2473525/0/en/The-Global-Crop-Micronutrients-Market-size-is-expected-to-reach-8-7-billion-by-2028-rising-at-a-market-growth-of-7-5-CAGR-during-the-forecast-period.html</t>
  </si>
  <si>
    <t xml:space="preserve">Mergers market global </t>
  </si>
  <si>
    <t>https://www.grandviewresearch.com/industry-analysis/crop-micronutrients-market-report</t>
  </si>
  <si>
    <t xml:space="preserve">Global market </t>
  </si>
  <si>
    <t>https://www.fortunebusinessinsights.com/india-agricultural-micronutrients-market-106499</t>
  </si>
  <si>
    <t xml:space="preserve">India market </t>
  </si>
  <si>
    <t>https://www.crodacropcare.com/en-gb/market-areas/micronutrients</t>
  </si>
  <si>
    <t>About Micronutrients</t>
  </si>
  <si>
    <t>https://www.meticulousresearch.com/product/agriculture-micronutrients-market-4997</t>
  </si>
  <si>
    <t>Global Micronutrients</t>
  </si>
  <si>
    <t>https://www.entrepreneurindia.co/blog-description/10353/business+ideas+and+investment+opportunities+in+micronutrients+fertilizer+manufacturing+business-</t>
  </si>
  <si>
    <t>Rationale for Micronutrients market</t>
  </si>
  <si>
    <t>Key Players- Micronutrient</t>
  </si>
  <si>
    <t>More revelant- Micronutrient Size</t>
  </si>
  <si>
    <t>https://agriculture.borax.com/USBorax/media/assets/articles/fertilizer-focus-mar-apr2021.pdf</t>
  </si>
  <si>
    <t xml:space="preserve">More revelant pdf- Micronutrient Size </t>
  </si>
  <si>
    <t xml:space="preserve">Challenges Opportunities </t>
  </si>
  <si>
    <t>https://agriculture.borax.com/resources/field-studies</t>
  </si>
  <si>
    <t>Companies</t>
  </si>
  <si>
    <t>https://www.linkedin.com/pulse/agricultural-micronutrients-market--1f/</t>
  </si>
  <si>
    <t>Market Size- Micronutrient</t>
  </si>
  <si>
    <t>Market, By Value (in USD Billion)</t>
  </si>
  <si>
    <t>Global Micronutrients Market, Forecast &amp; Opportunities 2017-2027F</t>
  </si>
  <si>
    <t>https://www.sciencedirect.com/science/article/pii/S0306919220301871</t>
  </si>
  <si>
    <t>ASP estimation</t>
  </si>
  <si>
    <t xml:space="preserve">USD Billion </t>
  </si>
  <si>
    <t>USD/Kg</t>
  </si>
  <si>
    <t>By Type (USD Billion)</t>
  </si>
  <si>
    <t>Magnesium Sulphate</t>
  </si>
  <si>
    <t>Others</t>
  </si>
  <si>
    <t>CAGR (2022 - 2027)</t>
  </si>
  <si>
    <t>Copper Sulphate (Cu)</t>
  </si>
  <si>
    <t>Manganese Sulphate (Mn)</t>
  </si>
  <si>
    <t>Zinc Sulphate (Zn)</t>
  </si>
  <si>
    <t>Borax / Boric Acid (B)</t>
  </si>
  <si>
    <t>Ferrous Sulphate (Fe)</t>
  </si>
  <si>
    <t>Segment Analysis</t>
  </si>
  <si>
    <t>http://researchjournal.co.in/upload/assignments/9_220-226.pdf</t>
  </si>
  <si>
    <t>Segment and Global number</t>
  </si>
  <si>
    <t>Global segment numbers</t>
  </si>
  <si>
    <t>Zn for 35 per cent market share in 2014 followed by boron (25%), iron and manganese (15%), copper (6%) and molybdenum (4%).</t>
  </si>
  <si>
    <t>https://www.researchgate.net/publication/350809074_Micronutrient_Fertilizers_in_Indian_Agriculture_-_Product_Profile_Availability_Forecast_and_Agronomic_Effectiveness</t>
  </si>
  <si>
    <t>India segment nos.</t>
  </si>
  <si>
    <t>CAGR (2021 - 2030)</t>
  </si>
  <si>
    <t>Important</t>
  </si>
  <si>
    <t>https://www.indiabudget.gov.in/economicsurvey/doc/stat/tab118.pdf</t>
  </si>
  <si>
    <t xml:space="preserve">Statewise crope production </t>
  </si>
  <si>
    <t>https://entri.app/blog/crops-producing-states-in-india/</t>
  </si>
  <si>
    <t>Crop producing states</t>
  </si>
  <si>
    <t>https://www.tractorjunction.com/blog/top-10-agriculture-states-in-india/</t>
  </si>
  <si>
    <t xml:space="preserve">Top 10 crop producing states </t>
  </si>
  <si>
    <t>https://ncof.dacnet.nic.in/StatusOrganicFarming</t>
  </si>
  <si>
    <t xml:space="preserve">Biofertilizers in India </t>
  </si>
  <si>
    <t>https://gosearchdirectory.com/top-10-best-micronutrient-fertilizer-manufacturer-in-india-521</t>
  </si>
  <si>
    <t>Top companies</t>
  </si>
  <si>
    <t xml:space="preserve">Parameters </t>
  </si>
  <si>
    <t>Installed Capacity</t>
  </si>
  <si>
    <t>Utilization</t>
  </si>
  <si>
    <t>Production</t>
  </si>
  <si>
    <t xml:space="preserve">Imports </t>
  </si>
  <si>
    <t>Exports</t>
  </si>
  <si>
    <t xml:space="preserve">Demand </t>
  </si>
  <si>
    <t xml:space="preserve">Demand Supply Gap </t>
  </si>
  <si>
    <t>Volume (KT)</t>
  </si>
  <si>
    <t>Exporting Countries</t>
  </si>
  <si>
    <t>Importing Countries</t>
  </si>
  <si>
    <t>China</t>
  </si>
  <si>
    <t>Bangladesh</t>
  </si>
  <si>
    <t>Viet Nam</t>
  </si>
  <si>
    <t>Thailand</t>
  </si>
  <si>
    <t>others</t>
  </si>
  <si>
    <t>Rep. of Korea</t>
  </si>
  <si>
    <t>Nigeria</t>
  </si>
  <si>
    <t>Russian Federation</t>
  </si>
  <si>
    <t>United Arab Emirates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</si>
</sst>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0"/>
      <color rgb="FF00008B"/>
      <name val="Helvetica"/>
    </font>
    <font>
      <sz val="10"/>
      <color rgb="FF0000FF"/>
      <name val="Helvetica"/>
    </font>
    <font>
      <u/>
      <sz val="11"/>
      <color theme="10"/>
      <name val="Calibri"/>
      <family val="2"/>
      <scheme val="minor"/>
    </font>
    <font>
      <sz val="14"/>
      <color rgb="FF2E2E2E"/>
      <name val="Georgia"/>
      <family val="1"/>
    </font>
    <font>
      <b/>
      <sz val="10"/>
      <color theme="0"/>
      <name val="Arial"/>
      <family val="2"/>
    </font>
    <font>
      <sz val="10"/>
      <color theme="1"/>
      <name val="Arial"/>
      <family val="2"/>
    </font>
  </fonts>
  <fills count="8">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1"/>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0" fillId="2" borderId="2" xfId="0"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Border="1" applyAlignment="1">
      <alignment horizontal="center" vertical="center"/>
    </xf>
    <xf numFmtId="2" fontId="2" fillId="0" borderId="2" xfId="0" applyNumberFormat="1" applyFont="1" applyBorder="1" applyAlignment="1">
      <alignment horizontal="center" vertical="center"/>
    </xf>
    <xf numFmtId="0" fontId="3" fillId="3" borderId="4" xfId="0" applyFont="1" applyFill="1" applyBorder="1" applyAlignment="1">
      <alignment vertical="center" wrapText="1"/>
    </xf>
    <xf numFmtId="0" fontId="4" fillId="3" borderId="4" xfId="0" applyFont="1" applyFill="1" applyBorder="1" applyAlignment="1">
      <alignment vertical="center" wrapText="1"/>
    </xf>
    <xf numFmtId="0" fontId="2" fillId="4" borderId="0" xfId="0" applyFont="1" applyFill="1"/>
    <xf numFmtId="2" fontId="0" fillId="0" borderId="0" xfId="0" applyNumberFormat="1" applyAlignment="1">
      <alignment horizontal="center"/>
    </xf>
    <xf numFmtId="0" fontId="5" fillId="0" borderId="0" xfId="2"/>
    <xf numFmtId="0" fontId="6" fillId="0" borderId="0" xfId="0" applyFo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10" fontId="2" fillId="0" borderId="0" xfId="1" applyNumberFormat="1" applyFont="1" applyBorder="1" applyAlignment="1">
      <alignment horizontal="center" vertical="center"/>
    </xf>
    <xf numFmtId="10" fontId="0" fillId="0" borderId="2" xfId="0" applyNumberFormat="1" applyBorder="1" applyAlignment="1">
      <alignment horizontal="center"/>
    </xf>
    <xf numFmtId="0" fontId="2" fillId="6" borderId="2" xfId="0" applyFont="1" applyFill="1" applyBorder="1"/>
    <xf numFmtId="2" fontId="0" fillId="0" borderId="0" xfId="0" applyNumberFormat="1"/>
    <xf numFmtId="10" fontId="0" fillId="0" borderId="0" xfId="0" applyNumberFormat="1"/>
    <xf numFmtId="10" fontId="2" fillId="0" borderId="0" xfId="0" applyNumberFormat="1" applyFont="1" applyAlignment="1">
      <alignment horizontal="center" vertical="center"/>
    </xf>
    <xf numFmtId="0" fontId="2" fillId="0" borderId="2" xfId="0" applyFont="1" applyBorder="1" applyAlignment="1">
      <alignment horizontal="center"/>
    </xf>
    <xf numFmtId="2" fontId="0" fillId="0" borderId="2" xfId="0" applyNumberFormat="1" applyBorder="1"/>
    <xf numFmtId="10" fontId="0" fillId="0" borderId="2" xfId="1" applyNumberFormat="1" applyFont="1" applyBorder="1" applyAlignment="1">
      <alignment horizontal="center"/>
    </xf>
    <xf numFmtId="2" fontId="2" fillId="0" borderId="2" xfId="0" applyNumberFormat="1" applyFont="1" applyBorder="1" applyAlignment="1">
      <alignment horizontal="center"/>
    </xf>
    <xf numFmtId="10" fontId="2" fillId="0" borderId="2" xfId="1" applyNumberFormat="1" applyFont="1" applyBorder="1" applyAlignment="1">
      <alignment horizontal="center"/>
    </xf>
    <xf numFmtId="10" fontId="2" fillId="0" borderId="0" xfId="1" applyNumberFormat="1" applyFont="1" applyBorder="1" applyAlignment="1">
      <alignment horizontal="center"/>
    </xf>
    <xf numFmtId="10" fontId="2" fillId="0" borderId="0" xfId="0" applyNumberFormat="1" applyFont="1" applyAlignment="1">
      <alignment horizontal="center"/>
    </xf>
    <xf numFmtId="10" fontId="2" fillId="0" borderId="0" xfId="1" applyNumberFormat="1" applyFont="1" applyFill="1" applyBorder="1" applyAlignment="1">
      <alignment horizontal="center" vertical="center"/>
    </xf>
    <xf numFmtId="0" fontId="2" fillId="0" borderId="2" xfId="0" applyFont="1" applyBorder="1"/>
    <xf numFmtId="10" fontId="2" fillId="0" borderId="2" xfId="1" applyNumberFormat="1" applyFont="1" applyFill="1" applyBorder="1" applyAlignment="1">
      <alignment horizontal="center" vertical="center"/>
    </xf>
    <xf numFmtId="0" fontId="2" fillId="5" borderId="2" xfId="0" applyFont="1" applyFill="1" applyBorder="1"/>
    <xf numFmtId="2" fontId="0" fillId="0" borderId="2" xfId="0" applyNumberFormat="1" applyBorder="1" applyAlignment="1">
      <alignment horizontal="center"/>
    </xf>
    <xf numFmtId="9" fontId="2" fillId="0" borderId="2" xfId="1" applyFont="1" applyBorder="1" applyAlignment="1">
      <alignment horizontal="center"/>
    </xf>
    <xf numFmtId="10" fontId="0" fillId="0" borderId="0" xfId="1" applyNumberFormat="1" applyFont="1" applyFill="1" applyBorder="1" applyAlignment="1">
      <alignment horizontal="center"/>
    </xf>
    <xf numFmtId="2" fontId="2" fillId="0" borderId="2" xfId="0" applyNumberFormat="1" applyFont="1" applyBorder="1"/>
    <xf numFmtId="10" fontId="0" fillId="0" borderId="14" xfId="0" applyNumberFormat="1" applyBorder="1" applyAlignment="1">
      <alignment horizontal="center"/>
    </xf>
    <xf numFmtId="10" fontId="0" fillId="0" borderId="0" xfId="0" applyNumberFormat="1" applyAlignment="1">
      <alignment horizontal="center"/>
    </xf>
    <xf numFmtId="0" fontId="7" fillId="7" borderId="2" xfId="0" applyFont="1" applyFill="1" applyBorder="1" applyAlignment="1">
      <alignment horizontal="center"/>
    </xf>
    <xf numFmtId="0" fontId="8" fillId="0" borderId="2" xfId="0" applyFont="1" applyBorder="1" applyAlignment="1">
      <alignment horizontal="left"/>
    </xf>
    <xf numFmtId="10" fontId="0" fillId="0" borderId="0" xfId="1" applyNumberFormat="1" applyFont="1"/>
    <xf numFmtId="0" fontId="5" fillId="0" borderId="2" xfId="2" applyBorder="1" applyAlignment="1">
      <alignment horizontal="left"/>
    </xf>
    <xf numFmtId="9" fontId="0" fillId="0" borderId="0" xfId="0" applyNumberFormat="1"/>
    <xf numFmtId="10" fontId="0" fillId="0" borderId="14" xfId="1" applyNumberFormat="1" applyFont="1" applyFill="1" applyBorder="1" applyAlignment="1">
      <alignment horizontal="center"/>
    </xf>
    <xf numFmtId="0" fontId="0" fillId="0" borderId="2" xfId="0" applyBorder="1"/>
    <xf numFmtId="164" fontId="0" fillId="0" borderId="2" xfId="0" applyNumberFormat="1" applyBorder="1"/>
    <xf numFmtId="1" fontId="2" fillId="6" borderId="2" xfId="0" applyNumberFormat="1" applyFont="1" applyFill="1" applyBorder="1"/>
    <xf numFmtId="0" fontId="0" fillId="0" borderId="2" xfId="0" applyBorder="1" applyAlignment="1">
      <alignment horizontal="center"/>
    </xf>
    <xf numFmtId="164" fontId="0" fillId="0" borderId="15" xfId="0" applyNumberFormat="1" applyBorder="1"/>
    <xf numFmtId="164" fontId="0" fillId="0" borderId="0" xfId="0" applyNumberFormat="1"/>
    <xf numFmtId="165" fontId="0" fillId="0" borderId="2" xfId="1" applyNumberFormat="1" applyFont="1" applyBorder="1"/>
    <xf numFmtId="0" fontId="2" fillId="6" borderId="1" xfId="0" applyFont="1" applyFill="1" applyBorder="1" applyAlignment="1">
      <alignment horizontal="center" vertical="center"/>
    </xf>
    <xf numFmtId="0" fontId="2" fillId="6" borderId="13" xfId="0" applyFont="1" applyFill="1" applyBorder="1" applyAlignment="1">
      <alignment horizontal="center" vertical="center"/>
    </xf>
    <xf numFmtId="0" fontId="0" fillId="0" borderId="2" xfId="0" applyBorder="1" applyAlignment="1">
      <alignment horizontal="center"/>
    </xf>
    <xf numFmtId="0" fontId="2" fillId="6" borderId="1" xfId="0" applyFont="1" applyFill="1" applyBorder="1" applyAlignment="1">
      <alignment vertical="center"/>
    </xf>
    <xf numFmtId="0" fontId="2" fillId="6" borderId="13" xfId="0" applyFont="1" applyFill="1" applyBorder="1" applyAlignment="1">
      <alignment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95251</xdr:colOff>
      <xdr:row>12</xdr:row>
      <xdr:rowOff>19051</xdr:rowOff>
    </xdr:from>
    <xdr:to>
      <xdr:col>1</xdr:col>
      <xdr:colOff>28576</xdr:colOff>
      <xdr:row>19</xdr:row>
      <xdr:rowOff>47625</xdr:rowOff>
    </xdr:to>
    <xdr:sp macro="" textlink="">
      <xdr:nvSpPr>
        <xdr:cNvPr id="2" name="TextBox 1">
          <a:extLst>
            <a:ext uri="{FF2B5EF4-FFF2-40B4-BE49-F238E27FC236}">
              <a16:creationId xmlns:a16="http://schemas.microsoft.com/office/drawing/2014/main" id="{39F28336-A759-4D2B-ABE2-33DCB17EA496}"/>
            </a:ext>
          </a:extLst>
        </xdr:cNvPr>
        <xdr:cNvSpPr txBox="1"/>
      </xdr:nvSpPr>
      <xdr:spPr>
        <a:xfrm>
          <a:off x="95251" y="2305051"/>
          <a:ext cx="3409950" cy="1362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Potassium sulfate (K2SO4) is usually manufactured by reacting the chloride with sulfuric acid. Normally K2SO4 contains 43% K. The fact that the use of modern highly concentrated fertilizers leads to unbalanced plant nutrition suggests that sulfate-based fertilizers, which have up to now only been used for certain special crops, may have a wider application.</a:t>
          </a:r>
        </a:p>
      </xdr:txBody>
    </xdr:sp>
    <xdr:clientData/>
  </xdr:twoCellAnchor>
  <xdr:twoCellAnchor>
    <xdr:from>
      <xdr:col>9</xdr:col>
      <xdr:colOff>476250</xdr:colOff>
      <xdr:row>12</xdr:row>
      <xdr:rowOff>66675</xdr:rowOff>
    </xdr:from>
    <xdr:to>
      <xdr:col>15</xdr:col>
      <xdr:colOff>495300</xdr:colOff>
      <xdr:row>25</xdr:row>
      <xdr:rowOff>47625</xdr:rowOff>
    </xdr:to>
    <xdr:sp macro="" textlink="">
      <xdr:nvSpPr>
        <xdr:cNvPr id="3" name="TextBox 2">
          <a:extLst>
            <a:ext uri="{FF2B5EF4-FFF2-40B4-BE49-F238E27FC236}">
              <a16:creationId xmlns:a16="http://schemas.microsoft.com/office/drawing/2014/main" id="{C9C494AC-2744-4618-BDA1-B1DE8D67F9DA}"/>
            </a:ext>
          </a:extLst>
        </xdr:cNvPr>
        <xdr:cNvSpPr txBox="1"/>
      </xdr:nvSpPr>
      <xdr:spPr>
        <a:xfrm>
          <a:off x="8886825" y="2352675"/>
          <a:ext cx="3676650" cy="245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process for manufacturing MAP is relatively simple. In a common method, a one-to-one ratio of ammonia (NH₃) and phosphoric acid (H₃PO₄) is reacted and the resulting slurry of MAP is solidified in a granulator. The second method introduces the two starting materials in a pipe-cross reactor, where the reaction generates heat to evaporate water and solidify MAP. Other methods exist as well. An advantage of manufactured MAP is that lower-quality H₃PO₄ can be used compared with other P fertilizers often requiring a more pure grade of acid. The phosphorus pentoxide (P₂O₅) equivalent content of MAP varies from 48 to 61 percent, depending on the amount of impurity in the acid. The most common fertilizer composition is 11-52-0.</a:t>
          </a:r>
        </a:p>
      </xdr:txBody>
    </xdr:sp>
    <xdr:clientData/>
  </xdr:twoCellAnchor>
  <xdr:twoCellAnchor>
    <xdr:from>
      <xdr:col>0</xdr:col>
      <xdr:colOff>161925</xdr:colOff>
      <xdr:row>21</xdr:row>
      <xdr:rowOff>57150</xdr:rowOff>
    </xdr:from>
    <xdr:to>
      <xdr:col>0</xdr:col>
      <xdr:colOff>3409950</xdr:colOff>
      <xdr:row>30</xdr:row>
      <xdr:rowOff>95250</xdr:rowOff>
    </xdr:to>
    <xdr:sp macro="" textlink="">
      <xdr:nvSpPr>
        <xdr:cNvPr id="5" name="TextBox 4">
          <a:extLst>
            <a:ext uri="{FF2B5EF4-FFF2-40B4-BE49-F238E27FC236}">
              <a16:creationId xmlns:a16="http://schemas.microsoft.com/office/drawing/2014/main" id="{7C4B3158-D7C6-433B-A405-CA98F3D76046}"/>
            </a:ext>
          </a:extLst>
        </xdr:cNvPr>
        <xdr:cNvSpPr txBox="1"/>
      </xdr:nvSpPr>
      <xdr:spPr>
        <a:xfrm>
          <a:off x="161925" y="4057650"/>
          <a:ext cx="324802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In the known processes of calcium nitrate fertilizer grade production, the form of the product obtained from calcium nitrate solution in a process of e.g. phosphorite reaction with nitric acid, is of great importance. It is important at the final production stages that calcium nitrate crystals have a stable form and don’t contain impurities such as ferrous and fluorous compounds, which are insoluble in water and difficult to separate by the traditional methods of neutralization and purification</a:t>
          </a:r>
          <a:endParaRPr lang="en-IN">
            <a:effectLst/>
          </a:endParaRPr>
        </a:p>
        <a:p>
          <a:endParaRPr lang="en-IN" sz="1100"/>
        </a:p>
      </xdr:txBody>
    </xdr:sp>
    <xdr:clientData/>
  </xdr:twoCellAnchor>
  <xdr:twoCellAnchor>
    <xdr:from>
      <xdr:col>2</xdr:col>
      <xdr:colOff>247650</xdr:colOff>
      <xdr:row>25</xdr:row>
      <xdr:rowOff>104775</xdr:rowOff>
    </xdr:from>
    <xdr:to>
      <xdr:col>8</xdr:col>
      <xdr:colOff>47625</xdr:colOff>
      <xdr:row>34</xdr:row>
      <xdr:rowOff>161925</xdr:rowOff>
    </xdr:to>
    <xdr:sp macro="" textlink="">
      <xdr:nvSpPr>
        <xdr:cNvPr id="6" name="TextBox 5">
          <a:extLst>
            <a:ext uri="{FF2B5EF4-FFF2-40B4-BE49-F238E27FC236}">
              <a16:creationId xmlns:a16="http://schemas.microsoft.com/office/drawing/2014/main" id="{9FF3AA16-D007-48AE-B340-C931FE49B6A8}"/>
            </a:ext>
          </a:extLst>
        </xdr:cNvPr>
        <xdr:cNvSpPr txBox="1"/>
      </xdr:nvSpPr>
      <xdr:spPr>
        <a:xfrm>
          <a:off x="4391025" y="4867275"/>
          <a:ext cx="3457575" cy="177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invention discloses a method for producing monopotassium phosphate. Wet phosphoric acid is purified, liquid ammonia is introduced into the purified phosphoric acid to prepare monoammonium phosphate solution, and potassium chloride aqueous solution is added into the solution to generate monopotassium phosphate. Excess potassium chloride and ammonia are transferred into a by-product N-P-K compound fertilizer to obtain a product with high purity and high yield.</a:t>
          </a:r>
        </a:p>
      </xdr:txBody>
    </xdr:sp>
    <xdr:clientData/>
  </xdr:twoCellAnchor>
  <xdr:twoCellAnchor editAs="oneCell">
    <xdr:from>
      <xdr:col>0</xdr:col>
      <xdr:colOff>0</xdr:colOff>
      <xdr:row>36</xdr:row>
      <xdr:rowOff>168089</xdr:rowOff>
    </xdr:from>
    <xdr:to>
      <xdr:col>5</xdr:col>
      <xdr:colOff>537883</xdr:colOff>
      <xdr:row>56</xdr:row>
      <xdr:rowOff>72375</xdr:rowOff>
    </xdr:to>
    <xdr:pic>
      <xdr:nvPicPr>
        <xdr:cNvPr id="7" name="Picture 6">
          <a:extLst>
            <a:ext uri="{FF2B5EF4-FFF2-40B4-BE49-F238E27FC236}">
              <a16:creationId xmlns:a16="http://schemas.microsoft.com/office/drawing/2014/main" id="{7F2C27B8-1588-490B-9B83-511F6198C4D6}"/>
            </a:ext>
          </a:extLst>
        </xdr:cNvPr>
        <xdr:cNvPicPr>
          <a:picLocks noChangeAspect="1"/>
        </xdr:cNvPicPr>
      </xdr:nvPicPr>
      <xdr:blipFill>
        <a:blip xmlns:r="http://schemas.openxmlformats.org/officeDocument/2006/relationships" r:embed="rId1"/>
        <a:stretch>
          <a:fillRect/>
        </a:stretch>
      </xdr:blipFill>
      <xdr:spPr>
        <a:xfrm>
          <a:off x="0" y="7048501"/>
          <a:ext cx="6499412" cy="3714286"/>
        </a:xfrm>
        <a:prstGeom prst="rect">
          <a:avLst/>
        </a:prstGeom>
      </xdr:spPr>
    </xdr:pic>
    <xdr:clientData/>
  </xdr:twoCellAnchor>
  <xdr:twoCellAnchor>
    <xdr:from>
      <xdr:col>6</xdr:col>
      <xdr:colOff>476250</xdr:colOff>
      <xdr:row>35</xdr:row>
      <xdr:rowOff>28575</xdr:rowOff>
    </xdr:from>
    <xdr:to>
      <xdr:col>14</xdr:col>
      <xdr:colOff>85725</xdr:colOff>
      <xdr:row>44</xdr:row>
      <xdr:rowOff>47625</xdr:rowOff>
    </xdr:to>
    <xdr:sp macro="" textlink="">
      <xdr:nvSpPr>
        <xdr:cNvPr id="9" name="TextBox 8">
          <a:extLst>
            <a:ext uri="{FF2B5EF4-FFF2-40B4-BE49-F238E27FC236}">
              <a16:creationId xmlns:a16="http://schemas.microsoft.com/office/drawing/2014/main" id="{D7B459E1-3922-457C-ACC2-55CFBD8E323B}"/>
            </a:ext>
          </a:extLst>
        </xdr:cNvPr>
        <xdr:cNvSpPr txBox="1"/>
      </xdr:nvSpPr>
      <xdr:spPr>
        <a:xfrm>
          <a:off x="7058025" y="6696075"/>
          <a:ext cx="4486275" cy="173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Manufacturers typically make potassium nitrate fertilizer (sometimes referred to as nitrate of potash or NOP by reacting potassium chloride (KCl) with a nitrate source. Depending on the objectives and available resources, the nitrate may come from sodium nitrate, nitric acid or ammonium nitrate. The resulting KNO3 is identical regardless of the manufacturing process. Potassium nitrate is commonly sold as a water-soluble, crystalline material primarily intended for dissolving and applying with water or in a prilled form for soil application. Traditionally, this compound is known as saltpeter.</a:t>
          </a:r>
        </a:p>
      </xdr:txBody>
    </xdr:sp>
    <xdr:clientData/>
  </xdr:twoCellAnchor>
  <xdr:twoCellAnchor>
    <xdr:from>
      <xdr:col>2</xdr:col>
      <xdr:colOff>409575</xdr:colOff>
      <xdr:row>13</xdr:row>
      <xdr:rowOff>123824</xdr:rowOff>
    </xdr:from>
    <xdr:to>
      <xdr:col>8</xdr:col>
      <xdr:colOff>600075</xdr:colOff>
      <xdr:row>22</xdr:row>
      <xdr:rowOff>171449</xdr:rowOff>
    </xdr:to>
    <xdr:sp macro="" textlink="">
      <xdr:nvSpPr>
        <xdr:cNvPr id="10" name="TextBox 9">
          <a:extLst>
            <a:ext uri="{FF2B5EF4-FFF2-40B4-BE49-F238E27FC236}">
              <a16:creationId xmlns:a16="http://schemas.microsoft.com/office/drawing/2014/main" id="{87354A86-C882-41CB-8E5A-F6D3F3F54E3A}"/>
            </a:ext>
          </a:extLst>
        </xdr:cNvPr>
        <xdr:cNvSpPr txBox="1"/>
      </xdr:nvSpPr>
      <xdr:spPr>
        <a:xfrm>
          <a:off x="4552950" y="2600324"/>
          <a:ext cx="3848100"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Fine MOP is a basic raw material to produce potassium sulphate (SOP) using the Mannheim process, where potassium chloride reacts with sulphuric acid at 600-700°C in a muffle furnace. SOP is used in a powder or granular form primarily in agriculture as a chloride-free fertilizer.</a:t>
          </a:r>
        </a:p>
        <a:p>
          <a:r>
            <a:rPr lang="en-IN" sz="1100"/>
            <a:t> </a:t>
          </a:r>
        </a:p>
        <a:p>
          <a:r>
            <a:rPr lang="en-IN" sz="1100"/>
            <a:t>Due to its grain size, White Fine MOP produced by Uralkali reacts effectively and completely with sulphuric acid, while the low content of impurities in White Fine MOP ensures production of high purity SOP.   </a:t>
          </a:r>
        </a:p>
        <a:p>
          <a:endParaRPr lang="en-IN" sz="1100"/>
        </a:p>
      </xdr:txBody>
    </xdr:sp>
    <xdr:clientData/>
  </xdr:twoCellAnchor>
  <xdr:twoCellAnchor editAs="oneCell">
    <xdr:from>
      <xdr:col>9</xdr:col>
      <xdr:colOff>124946</xdr:colOff>
      <xdr:row>45</xdr:row>
      <xdr:rowOff>52994</xdr:rowOff>
    </xdr:from>
    <xdr:to>
      <xdr:col>16</xdr:col>
      <xdr:colOff>257737</xdr:colOff>
      <xdr:row>63</xdr:row>
      <xdr:rowOff>154080</xdr:rowOff>
    </xdr:to>
    <xdr:pic>
      <xdr:nvPicPr>
        <xdr:cNvPr id="11" name="Picture 10" descr="Mannheim Process Potassium Sulphate Making Equipment &amp; Technology from  China Manufacturer, Manufactory, Factory and Supplier on ECVV.com">
          <a:extLst>
            <a:ext uri="{FF2B5EF4-FFF2-40B4-BE49-F238E27FC236}">
              <a16:creationId xmlns:a16="http://schemas.microsoft.com/office/drawing/2014/main" id="{6C3F8165-A998-44E0-B8C4-ECE0E6EE8E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06946" y="8647906"/>
          <a:ext cx="4379820" cy="3530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85</xdr:row>
      <xdr:rowOff>180975</xdr:rowOff>
    </xdr:from>
    <xdr:to>
      <xdr:col>3</xdr:col>
      <xdr:colOff>600076</xdr:colOff>
      <xdr:row>97</xdr:row>
      <xdr:rowOff>142874</xdr:rowOff>
    </xdr:to>
    <xdr:pic>
      <xdr:nvPicPr>
        <xdr:cNvPr id="4" name="Picture 3">
          <a:extLst>
            <a:ext uri="{FF2B5EF4-FFF2-40B4-BE49-F238E27FC236}">
              <a16:creationId xmlns:a16="http://schemas.microsoft.com/office/drawing/2014/main" id="{E14360B6-E9A4-4942-9839-C9D76D9294E9}"/>
            </a:ext>
          </a:extLst>
        </xdr:cNvPr>
        <xdr:cNvPicPr>
          <a:picLocks noChangeAspect="1"/>
        </xdr:cNvPicPr>
      </xdr:nvPicPr>
      <xdr:blipFill>
        <a:blip xmlns:r="http://schemas.openxmlformats.org/officeDocument/2006/relationships" r:embed="rId3"/>
        <a:stretch>
          <a:fillRect/>
        </a:stretch>
      </xdr:blipFill>
      <xdr:spPr>
        <a:xfrm>
          <a:off x="1" y="16373475"/>
          <a:ext cx="5353050" cy="2247899"/>
        </a:xfrm>
        <a:prstGeom prst="rect">
          <a:avLst/>
        </a:prstGeom>
      </xdr:spPr>
    </xdr:pic>
    <xdr:clientData/>
  </xdr:twoCellAnchor>
  <xdr:twoCellAnchor editAs="oneCell">
    <xdr:from>
      <xdr:col>3</xdr:col>
      <xdr:colOff>581025</xdr:colOff>
      <xdr:row>86</xdr:row>
      <xdr:rowOff>9525</xdr:rowOff>
    </xdr:from>
    <xdr:to>
      <xdr:col>10</xdr:col>
      <xdr:colOff>246881</xdr:colOff>
      <xdr:row>98</xdr:row>
      <xdr:rowOff>9525</xdr:rowOff>
    </xdr:to>
    <xdr:pic>
      <xdr:nvPicPr>
        <xdr:cNvPr id="8" name="Picture 7">
          <a:extLst>
            <a:ext uri="{FF2B5EF4-FFF2-40B4-BE49-F238E27FC236}">
              <a16:creationId xmlns:a16="http://schemas.microsoft.com/office/drawing/2014/main" id="{C54BCECC-3201-49D0-9102-A7FD554F3C29}"/>
            </a:ext>
          </a:extLst>
        </xdr:cNvPr>
        <xdr:cNvPicPr>
          <a:picLocks noChangeAspect="1"/>
        </xdr:cNvPicPr>
      </xdr:nvPicPr>
      <xdr:blipFill>
        <a:blip xmlns:r="http://schemas.openxmlformats.org/officeDocument/2006/relationships" r:embed="rId4"/>
        <a:stretch>
          <a:fillRect/>
        </a:stretch>
      </xdr:blipFill>
      <xdr:spPr>
        <a:xfrm>
          <a:off x="5334000" y="16392525"/>
          <a:ext cx="3933056" cy="2286000"/>
        </a:xfrm>
        <a:prstGeom prst="rect">
          <a:avLst/>
        </a:prstGeom>
      </xdr:spPr>
    </xdr:pic>
    <xdr:clientData/>
  </xdr:twoCellAnchor>
  <xdr:twoCellAnchor>
    <xdr:from>
      <xdr:col>0</xdr:col>
      <xdr:colOff>0</xdr:colOff>
      <xdr:row>101</xdr:row>
      <xdr:rowOff>19049</xdr:rowOff>
    </xdr:from>
    <xdr:to>
      <xdr:col>0</xdr:col>
      <xdr:colOff>3124200</xdr:colOff>
      <xdr:row>112</xdr:row>
      <xdr:rowOff>104774</xdr:rowOff>
    </xdr:to>
    <xdr:sp macro="" textlink="">
      <xdr:nvSpPr>
        <xdr:cNvPr id="12" name="TextBox 11">
          <a:extLst>
            <a:ext uri="{FF2B5EF4-FFF2-40B4-BE49-F238E27FC236}">
              <a16:creationId xmlns:a16="http://schemas.microsoft.com/office/drawing/2014/main" id="{D371C279-43AE-4C53-A0C1-B5EBEFEE7931}"/>
            </a:ext>
          </a:extLst>
        </xdr:cNvPr>
        <xdr:cNvSpPr txBox="1"/>
      </xdr:nvSpPr>
      <xdr:spPr>
        <a:xfrm>
          <a:off x="0" y="19259549"/>
          <a:ext cx="31242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Alkimia’s new MAP plant, designed and delivered by Veolia, integrates two crystallisation stages with centrifugal separation, drying, cooling, and screening systems. The plant consumes merchant-grade phosphoric acid (MGA, a relatively low-grade acid) and ammonia to produce fully water-soluble, high purity (99 wt % minimum) MAP crystals with very low insoluble content (below 0.2 wt %). The plant design adopted by Alkimia followed a series of laboratory tests carried out by Veolia to simulate and develop the correct process flowsheet.</a:t>
          </a:r>
          <a:r>
            <a:rPr lang="en-IN">
              <a:effectLst/>
            </a:rPr>
            <a:t> </a:t>
          </a:r>
          <a:endParaRPr lang="en-IN" sz="1100"/>
        </a:p>
      </xdr:txBody>
    </xdr:sp>
    <xdr:clientData/>
  </xdr:twoCellAnchor>
  <xdr:twoCellAnchor editAs="oneCell">
    <xdr:from>
      <xdr:col>0</xdr:col>
      <xdr:colOff>0</xdr:colOff>
      <xdr:row>116</xdr:row>
      <xdr:rowOff>39781</xdr:rowOff>
    </xdr:from>
    <xdr:to>
      <xdr:col>2</xdr:col>
      <xdr:colOff>310975</xdr:colOff>
      <xdr:row>129</xdr:row>
      <xdr:rowOff>144556</xdr:rowOff>
    </xdr:to>
    <xdr:pic>
      <xdr:nvPicPr>
        <xdr:cNvPr id="13" name="Picture 12">
          <a:extLst>
            <a:ext uri="{FF2B5EF4-FFF2-40B4-BE49-F238E27FC236}">
              <a16:creationId xmlns:a16="http://schemas.microsoft.com/office/drawing/2014/main" id="{02BBA5AC-D6D5-4A54-84FE-0E4A7A276BDF}"/>
            </a:ext>
          </a:extLst>
        </xdr:cNvPr>
        <xdr:cNvPicPr>
          <a:picLocks noChangeAspect="1"/>
        </xdr:cNvPicPr>
      </xdr:nvPicPr>
      <xdr:blipFill>
        <a:blip xmlns:r="http://schemas.openxmlformats.org/officeDocument/2006/relationships" r:embed="rId5"/>
        <a:stretch>
          <a:fillRect/>
        </a:stretch>
      </xdr:blipFill>
      <xdr:spPr>
        <a:xfrm>
          <a:off x="0" y="22137781"/>
          <a:ext cx="4457151" cy="2581275"/>
        </a:xfrm>
        <a:prstGeom prst="rect">
          <a:avLst/>
        </a:prstGeom>
      </xdr:spPr>
    </xdr:pic>
    <xdr:clientData/>
  </xdr:twoCellAnchor>
  <xdr:twoCellAnchor editAs="oneCell">
    <xdr:from>
      <xdr:col>2</xdr:col>
      <xdr:colOff>285750</xdr:colOff>
      <xdr:row>115</xdr:row>
      <xdr:rowOff>114300</xdr:rowOff>
    </xdr:from>
    <xdr:to>
      <xdr:col>16</xdr:col>
      <xdr:colOff>225859</xdr:colOff>
      <xdr:row>120</xdr:row>
      <xdr:rowOff>85610</xdr:rowOff>
    </xdr:to>
    <xdr:pic>
      <xdr:nvPicPr>
        <xdr:cNvPr id="14" name="Picture 13">
          <a:extLst>
            <a:ext uri="{FF2B5EF4-FFF2-40B4-BE49-F238E27FC236}">
              <a16:creationId xmlns:a16="http://schemas.microsoft.com/office/drawing/2014/main" id="{A54220AD-0705-4F78-BD18-F5C13897F359}"/>
            </a:ext>
          </a:extLst>
        </xdr:cNvPr>
        <xdr:cNvPicPr>
          <a:picLocks noChangeAspect="1"/>
        </xdr:cNvPicPr>
      </xdr:nvPicPr>
      <xdr:blipFill>
        <a:blip xmlns:r="http://schemas.openxmlformats.org/officeDocument/2006/relationships" r:embed="rId6"/>
        <a:stretch>
          <a:fillRect/>
        </a:stretch>
      </xdr:blipFill>
      <xdr:spPr>
        <a:xfrm>
          <a:off x="4429125" y="22021800"/>
          <a:ext cx="8485714" cy="923810"/>
        </a:xfrm>
        <a:prstGeom prst="rect">
          <a:avLst/>
        </a:prstGeom>
      </xdr:spPr>
    </xdr:pic>
    <xdr:clientData/>
  </xdr:twoCellAnchor>
  <xdr:twoCellAnchor editAs="oneCell">
    <xdr:from>
      <xdr:col>0</xdr:col>
      <xdr:colOff>0</xdr:colOff>
      <xdr:row>133</xdr:row>
      <xdr:rowOff>85725</xdr:rowOff>
    </xdr:from>
    <xdr:to>
      <xdr:col>4</xdr:col>
      <xdr:colOff>104092</xdr:colOff>
      <xdr:row>142</xdr:row>
      <xdr:rowOff>9320</xdr:rowOff>
    </xdr:to>
    <xdr:pic>
      <xdr:nvPicPr>
        <xdr:cNvPr id="16" name="Picture 15">
          <a:extLst>
            <a:ext uri="{FF2B5EF4-FFF2-40B4-BE49-F238E27FC236}">
              <a16:creationId xmlns:a16="http://schemas.microsoft.com/office/drawing/2014/main" id="{53847C2D-776B-44F4-A0D7-3C561493C23D}"/>
            </a:ext>
          </a:extLst>
        </xdr:cNvPr>
        <xdr:cNvPicPr>
          <a:picLocks noChangeAspect="1"/>
        </xdr:cNvPicPr>
      </xdr:nvPicPr>
      <xdr:blipFill>
        <a:blip xmlns:r="http://schemas.openxmlformats.org/officeDocument/2006/relationships" r:embed="rId7"/>
        <a:stretch>
          <a:fillRect/>
        </a:stretch>
      </xdr:blipFill>
      <xdr:spPr>
        <a:xfrm>
          <a:off x="0" y="25422225"/>
          <a:ext cx="5466667" cy="1638095"/>
        </a:xfrm>
        <a:prstGeom prst="rect">
          <a:avLst/>
        </a:prstGeom>
      </xdr:spPr>
    </xdr:pic>
    <xdr:clientData/>
  </xdr:twoCellAnchor>
  <xdr:twoCellAnchor editAs="oneCell">
    <xdr:from>
      <xdr:col>0</xdr:col>
      <xdr:colOff>0</xdr:colOff>
      <xdr:row>143</xdr:row>
      <xdr:rowOff>0</xdr:rowOff>
    </xdr:from>
    <xdr:to>
      <xdr:col>5</xdr:col>
      <xdr:colOff>428625</xdr:colOff>
      <xdr:row>148</xdr:row>
      <xdr:rowOff>114167</xdr:rowOff>
    </xdr:to>
    <xdr:pic>
      <xdr:nvPicPr>
        <xdr:cNvPr id="17" name="Picture 16">
          <a:extLst>
            <a:ext uri="{FF2B5EF4-FFF2-40B4-BE49-F238E27FC236}">
              <a16:creationId xmlns:a16="http://schemas.microsoft.com/office/drawing/2014/main" id="{A71F6768-EAC7-4DC9-916D-4F952E0BB9C2}"/>
            </a:ext>
          </a:extLst>
        </xdr:cNvPr>
        <xdr:cNvPicPr>
          <a:picLocks noChangeAspect="1"/>
        </xdr:cNvPicPr>
      </xdr:nvPicPr>
      <xdr:blipFill>
        <a:blip xmlns:r="http://schemas.openxmlformats.org/officeDocument/2006/relationships" r:embed="rId8"/>
        <a:stretch>
          <a:fillRect/>
        </a:stretch>
      </xdr:blipFill>
      <xdr:spPr>
        <a:xfrm>
          <a:off x="0" y="27241500"/>
          <a:ext cx="6400800" cy="1066667"/>
        </a:xfrm>
        <a:prstGeom prst="rect">
          <a:avLst/>
        </a:prstGeom>
      </xdr:spPr>
    </xdr:pic>
    <xdr:clientData/>
  </xdr:twoCellAnchor>
  <xdr:twoCellAnchor>
    <xdr:from>
      <xdr:col>6</xdr:col>
      <xdr:colOff>314325</xdr:colOff>
      <xdr:row>134</xdr:row>
      <xdr:rowOff>76200</xdr:rowOff>
    </xdr:from>
    <xdr:to>
      <xdr:col>12</xdr:col>
      <xdr:colOff>552450</xdr:colOff>
      <xdr:row>147</xdr:row>
      <xdr:rowOff>38100</xdr:rowOff>
    </xdr:to>
    <xdr:sp macro="" textlink="">
      <xdr:nvSpPr>
        <xdr:cNvPr id="18" name="TextBox 17">
          <a:extLst>
            <a:ext uri="{FF2B5EF4-FFF2-40B4-BE49-F238E27FC236}">
              <a16:creationId xmlns:a16="http://schemas.microsoft.com/office/drawing/2014/main" id="{D9C13668-ADA2-48FC-9DDE-06DA7D9D0967}"/>
            </a:ext>
          </a:extLst>
        </xdr:cNvPr>
        <xdr:cNvSpPr txBox="1"/>
      </xdr:nvSpPr>
      <xdr:spPr>
        <a:xfrm>
          <a:off x="6896100" y="25603200"/>
          <a:ext cx="3895725"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About 90% of the phosphoric acid globally produced is used to make fertilizers. It is primarily converted into three phosphate salts which are used as fertilizers: triple superphosphate (TSP), diammonium hydrogen phosphate (DAP) and monoammonium phosphate (MAP). MAP is suitable for all soil types and for all agricultural crops and climates. Any grade of compound fertilizer can be produced with monoammonium phosphate as an input, and this product is non-hygroscopic, non-dust forming, non-caking, has constant granulometric composition and is water-soluble. By meeting market requirements for both purity and crystal size, GEA crystallization and drying solutions – which can accommodate both merchant grade acid or purified phosphoric acid as a basis – add value to the customer’s business.</a:t>
          </a:r>
        </a:p>
      </xdr:txBody>
    </xdr:sp>
    <xdr:clientData/>
  </xdr:twoCellAnchor>
  <xdr:twoCellAnchor editAs="oneCell">
    <xdr:from>
      <xdr:col>0</xdr:col>
      <xdr:colOff>0</xdr:colOff>
      <xdr:row>152</xdr:row>
      <xdr:rowOff>190499</xdr:rowOff>
    </xdr:from>
    <xdr:to>
      <xdr:col>4</xdr:col>
      <xdr:colOff>342900</xdr:colOff>
      <xdr:row>166</xdr:row>
      <xdr:rowOff>68304</xdr:rowOff>
    </xdr:to>
    <xdr:pic>
      <xdr:nvPicPr>
        <xdr:cNvPr id="20" name="Picture 19">
          <a:extLst>
            <a:ext uri="{FF2B5EF4-FFF2-40B4-BE49-F238E27FC236}">
              <a16:creationId xmlns:a16="http://schemas.microsoft.com/office/drawing/2014/main" id="{49B99BBE-40CC-4500-85E7-FDA1B690714A}"/>
            </a:ext>
          </a:extLst>
        </xdr:cNvPr>
        <xdr:cNvPicPr>
          <a:picLocks noChangeAspect="1"/>
        </xdr:cNvPicPr>
      </xdr:nvPicPr>
      <xdr:blipFill>
        <a:blip xmlns:r="http://schemas.openxmlformats.org/officeDocument/2006/relationships" r:embed="rId9"/>
        <a:stretch>
          <a:fillRect/>
        </a:stretch>
      </xdr:blipFill>
      <xdr:spPr>
        <a:xfrm>
          <a:off x="0" y="29146499"/>
          <a:ext cx="5705475" cy="2544805"/>
        </a:xfrm>
        <a:prstGeom prst="rect">
          <a:avLst/>
        </a:prstGeom>
      </xdr:spPr>
    </xdr:pic>
    <xdr:clientData/>
  </xdr:twoCellAnchor>
  <xdr:twoCellAnchor editAs="oneCell">
    <xdr:from>
      <xdr:col>0</xdr:col>
      <xdr:colOff>0</xdr:colOff>
      <xdr:row>59</xdr:row>
      <xdr:rowOff>188300</xdr:rowOff>
    </xdr:from>
    <xdr:to>
      <xdr:col>6</xdr:col>
      <xdr:colOff>180975</xdr:colOff>
      <xdr:row>83</xdr:row>
      <xdr:rowOff>33617</xdr:rowOff>
    </xdr:to>
    <xdr:pic>
      <xdr:nvPicPr>
        <xdr:cNvPr id="22" name="Picture 21">
          <a:extLst>
            <a:ext uri="{FF2B5EF4-FFF2-40B4-BE49-F238E27FC236}">
              <a16:creationId xmlns:a16="http://schemas.microsoft.com/office/drawing/2014/main" id="{CE89AF94-CBCC-49B2-B7C3-9CE2F2695E0B}"/>
            </a:ext>
          </a:extLst>
        </xdr:cNvPr>
        <xdr:cNvPicPr>
          <a:picLocks noChangeAspect="1"/>
        </xdr:cNvPicPr>
      </xdr:nvPicPr>
      <xdr:blipFill>
        <a:blip xmlns:r="http://schemas.openxmlformats.org/officeDocument/2006/relationships" r:embed="rId10"/>
        <a:stretch>
          <a:fillRect/>
        </a:stretch>
      </xdr:blipFill>
      <xdr:spPr>
        <a:xfrm>
          <a:off x="0" y="11427800"/>
          <a:ext cx="6747622" cy="4417317"/>
        </a:xfrm>
        <a:prstGeom prst="rect">
          <a:avLst/>
        </a:prstGeom>
      </xdr:spPr>
    </xdr:pic>
    <xdr:clientData/>
  </xdr:twoCellAnchor>
  <xdr:twoCellAnchor>
    <xdr:from>
      <xdr:col>19</xdr:col>
      <xdr:colOff>448236</xdr:colOff>
      <xdr:row>23</xdr:row>
      <xdr:rowOff>1</xdr:rowOff>
    </xdr:from>
    <xdr:to>
      <xdr:col>23</xdr:col>
      <xdr:colOff>403412</xdr:colOff>
      <xdr:row>27</xdr:row>
      <xdr:rowOff>156883</xdr:rowOff>
    </xdr:to>
    <xdr:sp macro="" textlink="">
      <xdr:nvSpPr>
        <xdr:cNvPr id="23" name="TextBox 22">
          <a:extLst>
            <a:ext uri="{FF2B5EF4-FFF2-40B4-BE49-F238E27FC236}">
              <a16:creationId xmlns:a16="http://schemas.microsoft.com/office/drawing/2014/main" id="{BF6AABBB-9254-41CA-8D46-3AF198998634}"/>
            </a:ext>
          </a:extLst>
        </xdr:cNvPr>
        <xdr:cNvSpPr txBox="1"/>
      </xdr:nvSpPr>
      <xdr:spPr>
        <a:xfrm>
          <a:off x="14881412" y="4381501"/>
          <a:ext cx="2375647" cy="918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It completely depends on the demand and this only drops if there is any fault in the technology system, otherwise no companies drops its production capcity.</a:t>
          </a:r>
        </a:p>
      </xdr:txBody>
    </xdr:sp>
    <xdr:clientData/>
  </xdr:twoCellAnchor>
  <xdr:twoCellAnchor>
    <xdr:from>
      <xdr:col>25</xdr:col>
      <xdr:colOff>22411</xdr:colOff>
      <xdr:row>26</xdr:row>
      <xdr:rowOff>1</xdr:rowOff>
    </xdr:from>
    <xdr:to>
      <xdr:col>29</xdr:col>
      <xdr:colOff>134470</xdr:colOff>
      <xdr:row>30</xdr:row>
      <xdr:rowOff>33617</xdr:rowOff>
    </xdr:to>
    <xdr:sp macro="" textlink="">
      <xdr:nvSpPr>
        <xdr:cNvPr id="24" name="TextBox 23">
          <a:extLst>
            <a:ext uri="{FF2B5EF4-FFF2-40B4-BE49-F238E27FC236}">
              <a16:creationId xmlns:a16="http://schemas.microsoft.com/office/drawing/2014/main" id="{5833DDDD-6C16-48FF-92E7-8AD484F19CC9}"/>
            </a:ext>
          </a:extLst>
        </xdr:cNvPr>
        <xdr:cNvSpPr txBox="1"/>
      </xdr:nvSpPr>
      <xdr:spPr>
        <a:xfrm>
          <a:off x="18086293" y="4953001"/>
          <a:ext cx="2532530" cy="8068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Distribution channels are either sold directly to the goverment or private wholesellers which further distribute it to retailers.</a:t>
          </a:r>
        </a:p>
      </xdr:txBody>
    </xdr:sp>
    <xdr:clientData/>
  </xdr:twoCellAnchor>
  <xdr:twoCellAnchor>
    <xdr:from>
      <xdr:col>24</xdr:col>
      <xdr:colOff>336176</xdr:colOff>
      <xdr:row>16</xdr:row>
      <xdr:rowOff>11206</xdr:rowOff>
    </xdr:from>
    <xdr:to>
      <xdr:col>28</xdr:col>
      <xdr:colOff>280147</xdr:colOff>
      <xdr:row>24</xdr:row>
      <xdr:rowOff>100853</xdr:rowOff>
    </xdr:to>
    <xdr:sp macro="" textlink="">
      <xdr:nvSpPr>
        <xdr:cNvPr id="25" name="TextBox 24">
          <a:extLst>
            <a:ext uri="{FF2B5EF4-FFF2-40B4-BE49-F238E27FC236}">
              <a16:creationId xmlns:a16="http://schemas.microsoft.com/office/drawing/2014/main" id="{3F2F0E09-52AC-46AD-AAAF-F5F919F28CEA}"/>
            </a:ext>
          </a:extLst>
        </xdr:cNvPr>
        <xdr:cNvSpPr txBox="1"/>
      </xdr:nvSpPr>
      <xdr:spPr>
        <a:xfrm>
          <a:off x="17794941" y="3059206"/>
          <a:ext cx="2364441" cy="16136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Pricing</a:t>
          </a:r>
          <a:r>
            <a:rPr lang="en-IN" sz="1100" baseline="0"/>
            <a:t> is completely depndent upon the energy consumption by the technologies, for instance KBR energy consumption is less as compared to previous methods, therefore pricing is less. Raw material is souced from GAIL for natural gases and air for nitrogen and for raw materials generally from china. </a:t>
          </a:r>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person displayName="Pulkit Malhotra" id="{8B5F39D0-24BC-457D-A702-67395CD31D75}" userId="S-1-5-21-1964979238-429942662-834490965-16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4-04T05:27:36.95" personId="{8B5F39D0-24BC-457D-A702-67395CD31D75}" id="{5B39B024-8847-4B1C-B04F-2C5FD2A03371}">
    <text>IFCO</text>
  </threadedComment>
  <threadedComment ref="C1" dT="2022-04-04T05:28:00.86" personId="{8B5F39D0-24BC-457D-A702-67395CD31D75}" id="{C879DBD5-D50F-4F64-A170-6A311013A623}">
    <text>Anda Chem</text>
  </threadedComment>
  <threadedComment ref="D2" dT="2022-04-05T07:16:26.03" personId="{8B5F39D0-24BC-457D-A702-67395CD31D75}" id="{E37D8F2C-814C-4370-AB8A-61DEDDA49557}">
    <text>Halifa</text>
  </threadedComment>
</ThreadedComments>
</file>

<file path=xl/worksheets/_rels/sheet14.xml.rels><?xml version="1.0" encoding="UTF-8" standalone="yes"?>
<Relationships xmlns="http://schemas.openxmlformats.org/package/2006/relationships"><Relationship Id="rId3" Type="http://schemas.openxmlformats.org/officeDocument/2006/relationships/hyperlink" Target="../../../../../../../../../../../../../../../../../../../Downloads/426014.pdf" TargetMode="External"/><Relationship Id="rId7" Type="http://schemas.openxmlformats.org/officeDocument/2006/relationships/drawing" Target="../drawings/drawing1.xml"/><Relationship Id="rId2" Type="http://schemas.openxmlformats.org/officeDocument/2006/relationships/hyperlink" Target="https://www.gea.com/en/stories/new-solutions-producing-high-purity-map.jsp" TargetMode="External"/><Relationship Id="rId1" Type="http://schemas.openxmlformats.org/officeDocument/2006/relationships/hyperlink" Target="https://www.veoliawatertechnologies.com/en/newsroom/latest-news/water-soluble-fertilizers-its-crystal-clear" TargetMode="External"/><Relationship Id="rId6" Type="http://schemas.openxmlformats.org/officeDocument/2006/relationships/printerSettings" Target="../printerSettings/printerSettings6.bin"/><Relationship Id="rId5" Type="http://schemas.openxmlformats.org/officeDocument/2006/relationships/hyperlink" Target="https://elessentct.com/industries/phosphate-fertilizer/" TargetMode="External"/><Relationship Id="rId4" Type="http://schemas.openxmlformats.org/officeDocument/2006/relationships/hyperlink" Target="https://www.kbr.com/en/what-we-do/technologies/process-technologies/inorganics-technologies/crystallization-technologie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agriculture.borax.com/blog/march-2021/increase-micronutrient-use-agriculture" TargetMode="External"/><Relationship Id="rId1" Type="http://schemas.openxmlformats.org/officeDocument/2006/relationships/hyperlink" Target="https://agriculture.borax.com/USBorax/media/assets/articles/fertilizer-focus-mar-apr2021.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01D8-A9FA-4E68-AE98-020D3B8965F1}">
  <dimension ref="C3:N8"/>
  <sheetViews>
    <sheetView workbookViewId="0">
      <selection activeCell="D5" sqref="D4:D5"/>
    </sheetView>
  </sheetViews>
  <sheetFormatPr defaultRowHeight="15" x14ac:dyDescent="0.25"/>
  <cols>
    <col min="4" max="14" width="11" bestFit="1" customWidth="1"/>
  </cols>
  <sheetData>
    <row r="3" spans="3:14" x14ac:dyDescent="0.25">
      <c r="C3" t="s">
        <v>170</v>
      </c>
      <c r="D3" s="28">
        <v>3.15</v>
      </c>
      <c r="E3" s="28">
        <v>3.4</v>
      </c>
      <c r="F3" s="28">
        <v>3.62</v>
      </c>
      <c r="G3" s="28">
        <v>3.85</v>
      </c>
      <c r="H3" s="28">
        <v>4.0999999999999996</v>
      </c>
      <c r="I3" s="28">
        <v>4.4009399999999994</v>
      </c>
      <c r="J3" s="28">
        <v>4.7459736959999992</v>
      </c>
      <c r="K3" s="28">
        <v>5.1351435390719988</v>
      </c>
      <c r="L3" s="28">
        <v>5.5731712829548403</v>
      </c>
      <c r="M3" s="28">
        <v>6.0413176707230472</v>
      </c>
      <c r="N3" s="28">
        <v>6.5457676962284213</v>
      </c>
    </row>
    <row r="4" spans="3:14" x14ac:dyDescent="0.25">
      <c r="C4" t="s">
        <v>19</v>
      </c>
      <c r="D4">
        <f>D3*10^9</f>
        <v>3150000000</v>
      </c>
      <c r="E4">
        <f t="shared" ref="E4:N4" si="0">E3*10^9</f>
        <v>3400000000</v>
      </c>
      <c r="F4">
        <f t="shared" si="0"/>
        <v>3620000000</v>
      </c>
      <c r="G4">
        <f t="shared" si="0"/>
        <v>3850000000</v>
      </c>
      <c r="H4">
        <f t="shared" si="0"/>
        <v>4099999999.9999995</v>
      </c>
      <c r="I4">
        <f t="shared" si="0"/>
        <v>4400939999.999999</v>
      </c>
      <c r="J4">
        <f t="shared" si="0"/>
        <v>4745973695.999999</v>
      </c>
      <c r="K4">
        <f t="shared" si="0"/>
        <v>5135143539.0719986</v>
      </c>
      <c r="L4">
        <f t="shared" si="0"/>
        <v>5573171282.9548407</v>
      </c>
      <c r="M4">
        <f t="shared" si="0"/>
        <v>6041317670.7230473</v>
      </c>
      <c r="N4">
        <f t="shared" si="0"/>
        <v>6545767696.2284212</v>
      </c>
    </row>
    <row r="5" spans="3:14" x14ac:dyDescent="0.25">
      <c r="C5" t="s">
        <v>171</v>
      </c>
      <c r="D5">
        <v>1.01</v>
      </c>
      <c r="E5">
        <v>1.014</v>
      </c>
      <c r="F5">
        <v>1.0229999999999999</v>
      </c>
      <c r="G5">
        <v>1.034</v>
      </c>
      <c r="H5">
        <v>1.0369999999999999</v>
      </c>
      <c r="I5">
        <v>1.04</v>
      </c>
      <c r="J5">
        <v>1.0449999999999999</v>
      </c>
      <c r="K5">
        <v>1.0569999999999999</v>
      </c>
      <c r="L5">
        <v>1.0629999999999999</v>
      </c>
      <c r="M5">
        <v>1.069</v>
      </c>
      <c r="N5">
        <v>1.073</v>
      </c>
    </row>
    <row r="6" spans="3:14" x14ac:dyDescent="0.25">
      <c r="D6">
        <f>D4/D5</f>
        <v>3118811881.1881189</v>
      </c>
      <c r="E6">
        <f t="shared" ref="E6:N6" si="1">E4/E5</f>
        <v>3353057199.2110453</v>
      </c>
      <c r="F6">
        <f t="shared" si="1"/>
        <v>3538611925.7087002</v>
      </c>
      <c r="G6">
        <f t="shared" si="1"/>
        <v>3723404255.319149</v>
      </c>
      <c r="H6">
        <f t="shared" si="1"/>
        <v>3953712632.5940208</v>
      </c>
      <c r="I6">
        <f t="shared" si="1"/>
        <v>4231673076.9230757</v>
      </c>
      <c r="J6">
        <f t="shared" si="1"/>
        <v>4541601622.966507</v>
      </c>
      <c r="K6">
        <f t="shared" si="1"/>
        <v>4858224729.4910116</v>
      </c>
      <c r="L6">
        <f t="shared" si="1"/>
        <v>5242870444.924592</v>
      </c>
      <c r="M6">
        <f t="shared" si="1"/>
        <v>5651372938.0009804</v>
      </c>
      <c r="N6">
        <f t="shared" si="1"/>
        <v>6100435877.1933098</v>
      </c>
    </row>
    <row r="7" spans="3:14" x14ac:dyDescent="0.25">
      <c r="D7" s="28">
        <f>D6/10^6</f>
        <v>3118.8118811881191</v>
      </c>
      <c r="E7" s="28">
        <f t="shared" ref="E7:N7" si="2">E6/10^6</f>
        <v>3353.0571992110454</v>
      </c>
      <c r="F7" s="28">
        <f t="shared" si="2"/>
        <v>3538.6119257087003</v>
      </c>
      <c r="G7" s="28">
        <f t="shared" si="2"/>
        <v>3723.4042553191489</v>
      </c>
      <c r="H7" s="28">
        <f t="shared" si="2"/>
        <v>3953.7126325940208</v>
      </c>
      <c r="I7" s="28">
        <f t="shared" si="2"/>
        <v>4231.6730769230753</v>
      </c>
      <c r="J7" s="28">
        <f t="shared" si="2"/>
        <v>4541.6016229665065</v>
      </c>
      <c r="K7" s="28">
        <f t="shared" si="2"/>
        <v>4858.2247294910112</v>
      </c>
      <c r="L7" s="28">
        <f t="shared" si="2"/>
        <v>5242.8704449245924</v>
      </c>
      <c r="M7" s="28">
        <f t="shared" si="2"/>
        <v>5651.37293800098</v>
      </c>
      <c r="N7" s="28">
        <f t="shared" si="2"/>
        <v>6100.4358771933094</v>
      </c>
    </row>
    <row r="8" spans="3:14" x14ac:dyDescent="0.25">
      <c r="E8" s="50">
        <f>E7/D7-1</f>
        <v>7.5107228953382732E-2</v>
      </c>
      <c r="F8" s="50">
        <f t="shared" ref="F8:N8" si="3">F7/E7-1</f>
        <v>5.5338968431947633E-2</v>
      </c>
      <c r="G8" s="50">
        <f t="shared" si="3"/>
        <v>5.2221699776654473E-2</v>
      </c>
      <c r="H8" s="50">
        <f t="shared" si="3"/>
        <v>6.1854249896679869E-2</v>
      </c>
      <c r="I8" s="50">
        <f t="shared" si="3"/>
        <v>7.0303653846153669E-2</v>
      </c>
      <c r="J8" s="50">
        <f t="shared" si="3"/>
        <v>7.3240191387559994E-2</v>
      </c>
      <c r="K8" s="50">
        <f t="shared" si="3"/>
        <v>6.9716177861873119E-2</v>
      </c>
      <c r="L8" s="50">
        <f t="shared" si="3"/>
        <v>7.917412982126093E-2</v>
      </c>
      <c r="M8" s="50">
        <f t="shared" si="3"/>
        <v>7.7915809167446115E-2</v>
      </c>
      <c r="N8" s="50">
        <f t="shared" si="3"/>
        <v>7.9460857409133112E-2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711F4-AD0F-4C6E-8B34-944409B4BD47}">
  <dimension ref="A1:AP109"/>
  <sheetViews>
    <sheetView workbookViewId="0">
      <selection activeCell="E3" sqref="E3"/>
    </sheetView>
  </sheetViews>
  <sheetFormatPr defaultRowHeight="15" x14ac:dyDescent="0.25"/>
  <cols>
    <col min="1" max="1" width="36.140625" bestFit="1" customWidth="1"/>
    <col min="21" max="23" width="17.7109375" bestFit="1" customWidth="1"/>
  </cols>
  <sheetData>
    <row r="1" spans="1:42" x14ac:dyDescent="0.25">
      <c r="A1" s="8" t="s">
        <v>58</v>
      </c>
      <c r="B1" s="7">
        <v>2017</v>
      </c>
      <c r="C1" s="7">
        <v>2018</v>
      </c>
      <c r="D1" s="7">
        <v>2019</v>
      </c>
      <c r="E1" s="7">
        <v>2020</v>
      </c>
      <c r="F1" s="7">
        <v>2021</v>
      </c>
      <c r="G1" s="7" t="s">
        <v>7</v>
      </c>
      <c r="H1" s="7" t="s">
        <v>8</v>
      </c>
      <c r="I1" s="7" t="s">
        <v>9</v>
      </c>
      <c r="J1" s="7" t="s">
        <v>10</v>
      </c>
      <c r="K1" s="7" t="s">
        <v>11</v>
      </c>
      <c r="L1" s="7" t="s">
        <v>12</v>
      </c>
      <c r="M1" s="7" t="s">
        <v>103</v>
      </c>
      <c r="N1" s="7" t="s">
        <v>104</v>
      </c>
      <c r="O1" s="7" t="s">
        <v>105</v>
      </c>
      <c r="P1" s="7" t="s">
        <v>106</v>
      </c>
      <c r="Q1" s="7" t="s">
        <v>107</v>
      </c>
      <c r="R1" s="7" t="s">
        <v>108</v>
      </c>
      <c r="S1" s="7" t="s">
        <v>109</v>
      </c>
      <c r="T1" s="7" t="s">
        <v>110</v>
      </c>
      <c r="U1" s="41" t="s">
        <v>126</v>
      </c>
      <c r="V1" s="41" t="s">
        <v>127</v>
      </c>
      <c r="W1" s="41" t="s">
        <v>128</v>
      </c>
      <c r="X1" s="8">
        <v>2017</v>
      </c>
      <c r="Y1" s="8">
        <v>2018</v>
      </c>
      <c r="Z1" s="8">
        <v>2019</v>
      </c>
      <c r="AA1" s="8">
        <v>2020</v>
      </c>
      <c r="AB1" s="8">
        <v>2021</v>
      </c>
      <c r="AC1" s="8" t="s">
        <v>7</v>
      </c>
      <c r="AD1" s="8" t="s">
        <v>8</v>
      </c>
      <c r="AE1" s="8" t="s">
        <v>9</v>
      </c>
      <c r="AF1" s="8" t="s">
        <v>10</v>
      </c>
      <c r="AG1" s="8" t="s">
        <v>11</v>
      </c>
      <c r="AH1" s="8" t="s">
        <v>12</v>
      </c>
      <c r="AI1" s="8" t="s">
        <v>103</v>
      </c>
      <c r="AJ1" s="8" t="s">
        <v>104</v>
      </c>
      <c r="AK1" s="8" t="s">
        <v>105</v>
      </c>
      <c r="AL1" s="8" t="s">
        <v>106</v>
      </c>
      <c r="AM1" s="8" t="s">
        <v>107</v>
      </c>
      <c r="AN1" s="8" t="s">
        <v>108</v>
      </c>
      <c r="AO1" s="8" t="s">
        <v>109</v>
      </c>
      <c r="AP1" s="8" t="s">
        <v>110</v>
      </c>
    </row>
    <row r="2" spans="1:42" x14ac:dyDescent="0.25">
      <c r="A2" s="9" t="s">
        <v>129</v>
      </c>
      <c r="B2" s="10">
        <v>75.582678809400008</v>
      </c>
      <c r="C2" s="10">
        <v>80.375215311799991</v>
      </c>
      <c r="D2" s="10">
        <v>82.349110239900014</v>
      </c>
      <c r="E2" s="10">
        <v>85.198972044599998</v>
      </c>
      <c r="F2" s="10">
        <v>86.860733984800007</v>
      </c>
      <c r="G2" s="10">
        <v>91.790694532160316</v>
      </c>
      <c r="H2" s="10">
        <v>96.744397334157853</v>
      </c>
      <c r="I2" s="10">
        <v>102.7958604763146</v>
      </c>
      <c r="J2" s="10">
        <v>109.1950598889952</v>
      </c>
      <c r="K2" s="10">
        <v>116.36963273511097</v>
      </c>
      <c r="L2" s="10">
        <v>124.22200514085851</v>
      </c>
      <c r="M2" s="10">
        <v>132.31634618292509</v>
      </c>
      <c r="N2" s="10">
        <v>140.64341076917228</v>
      </c>
      <c r="O2" s="10">
        <v>149.30615253046955</v>
      </c>
      <c r="P2" s="10">
        <v>158.3256846437765</v>
      </c>
      <c r="Q2" s="10">
        <v>167.61323978807965</v>
      </c>
      <c r="R2" s="10">
        <v>177.03023822281222</v>
      </c>
      <c r="S2" s="10">
        <v>187.01473889190885</v>
      </c>
      <c r="T2" s="10">
        <v>197.21967562686052</v>
      </c>
      <c r="U2" s="40">
        <f>(F2/B2)^(1/4)-1</f>
        <v>3.53812684054986E-2</v>
      </c>
      <c r="V2" s="40">
        <f>(O2/G2)^(1/8)-1</f>
        <v>6.2698043566697059E-2</v>
      </c>
      <c r="W2" s="35">
        <f>(T2/P2)^(1/4)-1</f>
        <v>5.6451870440876295E-2</v>
      </c>
    </row>
    <row r="3" spans="1:42" x14ac:dyDescent="0.25">
      <c r="A3" s="9" t="s">
        <v>93</v>
      </c>
      <c r="B3" s="5"/>
      <c r="C3" s="25">
        <f>C2/B2-1</f>
        <v>6.3407867753477287E-2</v>
      </c>
      <c r="D3" s="25">
        <f t="shared" ref="D3:E3" si="0">D2/C2-1</f>
        <v>2.4558502523976955E-2</v>
      </c>
      <c r="E3" s="25">
        <f t="shared" si="0"/>
        <v>3.4607074641095137E-2</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X3" s="29"/>
      <c r="Y3" s="29"/>
      <c r="Z3" s="29"/>
      <c r="AA3" s="29"/>
      <c r="AB3" s="29"/>
      <c r="AC3" s="29"/>
      <c r="AD3" s="29"/>
      <c r="AE3" s="29"/>
      <c r="AF3" s="29"/>
      <c r="AG3" s="29"/>
      <c r="AH3" s="29"/>
      <c r="AI3" s="29"/>
    </row>
    <row r="4" spans="1:42" x14ac:dyDescent="0.25">
      <c r="A4" s="31" t="s">
        <v>137</v>
      </c>
      <c r="B4" s="34">
        <v>98.969479622999998</v>
      </c>
      <c r="C4" s="34">
        <v>106.23781942781497</v>
      </c>
      <c r="D4" s="34">
        <v>110.95020729284805</v>
      </c>
      <c r="E4" s="34">
        <v>110.98952799198001</v>
      </c>
      <c r="F4" s="34">
        <v>115.367740916608</v>
      </c>
      <c r="G4" s="34">
        <v>122.07142562591083</v>
      </c>
      <c r="H4" s="34">
        <v>129.38438001337457</v>
      </c>
      <c r="I4" s="34">
        <v>138.41986430543733</v>
      </c>
      <c r="J4" s="34">
        <v>147.22864236501528</v>
      </c>
      <c r="K4" s="34">
        <v>157.66642175401699</v>
      </c>
      <c r="L4" s="34">
        <v>168.66955226322432</v>
      </c>
      <c r="M4" s="34">
        <v>180.40326512840372</v>
      </c>
      <c r="N4" s="34">
        <v>192.97645423886416</v>
      </c>
      <c r="O4" s="34">
        <v>206.14764948607171</v>
      </c>
      <c r="P4" s="34">
        <v>219.13845837143759</v>
      </c>
      <c r="Q4" s="34">
        <v>232.84450156134213</v>
      </c>
      <c r="R4" s="34">
        <v>245.87244433139119</v>
      </c>
      <c r="S4" s="34">
        <v>261.37427775135023</v>
      </c>
      <c r="T4" s="34">
        <v>275.61288171310633</v>
      </c>
      <c r="U4" s="40">
        <f>(F4/B4)^(1/4)-1</f>
        <v>3.9072319282560386E-2</v>
      </c>
      <c r="V4" s="40">
        <f>(O4/G4)^(1/8)-1</f>
        <v>6.7690912595824049E-2</v>
      </c>
      <c r="W4" s="35">
        <f>(T4/P4)^(1/4)-1</f>
        <v>5.8998213503940633E-2</v>
      </c>
    </row>
    <row r="5" spans="1:42" x14ac:dyDescent="0.25">
      <c r="A5" s="4" t="s">
        <v>93</v>
      </c>
      <c r="B5" s="4"/>
      <c r="C5" s="37">
        <f>C4/B4-1</f>
        <v>7.3440214422687999E-2</v>
      </c>
      <c r="D5" s="37">
        <f t="shared" ref="D5:T5" si="1">D4/C4-1</f>
        <v>4.4356970901826331E-2</v>
      </c>
      <c r="E5" s="37">
        <f t="shared" si="1"/>
        <v>3.5439951029725414E-4</v>
      </c>
      <c r="F5" s="37">
        <f t="shared" si="1"/>
        <v>3.9447081214223578E-2</v>
      </c>
      <c r="G5" s="37">
        <f t="shared" si="1"/>
        <v>5.8107098709235361E-2</v>
      </c>
      <c r="H5" s="37">
        <f t="shared" si="1"/>
        <v>5.9907176064891487E-2</v>
      </c>
      <c r="I5" s="37">
        <f t="shared" si="1"/>
        <v>6.9834428940562576E-2</v>
      </c>
      <c r="J5" s="37">
        <f t="shared" si="1"/>
        <v>6.3638106450823351E-2</v>
      </c>
      <c r="K5" s="37">
        <f t="shared" si="1"/>
        <v>7.0895032524472601E-2</v>
      </c>
      <c r="L5" s="37">
        <f t="shared" si="1"/>
        <v>6.9787405503334288E-2</v>
      </c>
      <c r="M5" s="37">
        <f t="shared" si="1"/>
        <v>6.9566277420763267E-2</v>
      </c>
      <c r="N5" s="37">
        <f t="shared" si="1"/>
        <v>6.9694908800632671E-2</v>
      </c>
      <c r="O5" s="37">
        <f t="shared" si="1"/>
        <v>6.8252861724282576E-2</v>
      </c>
      <c r="P5" s="37">
        <f t="shared" si="1"/>
        <v>6.3017011922047672E-2</v>
      </c>
      <c r="Q5" s="37">
        <f t="shared" si="1"/>
        <v>6.2545129192580706E-2</v>
      </c>
      <c r="R5" s="37">
        <f t="shared" si="1"/>
        <v>5.5951257954085287E-2</v>
      </c>
      <c r="S5" s="37">
        <f t="shared" si="1"/>
        <v>6.3048274734949228E-2</v>
      </c>
      <c r="T5" s="37">
        <f t="shared" si="1"/>
        <v>5.4475918916939259E-2</v>
      </c>
      <c r="U5" s="4"/>
      <c r="V5" s="4"/>
      <c r="W5" s="4"/>
    </row>
    <row r="6" spans="1:42" x14ac:dyDescent="0.25">
      <c r="A6" s="31" t="s">
        <v>102</v>
      </c>
      <c r="B6" s="34">
        <f>B4/B2</f>
        <v>1.3094201102950513</v>
      </c>
      <c r="C6" s="34">
        <f t="shared" ref="C6:T6" si="2">C4/C2</f>
        <v>1.3217733727453922</v>
      </c>
      <c r="D6" s="34">
        <f t="shared" si="2"/>
        <v>1.3473151922300934</v>
      </c>
      <c r="E6" s="34">
        <f t="shared" si="2"/>
        <v>1.3027097079748704</v>
      </c>
      <c r="F6" s="34">
        <f t="shared" si="2"/>
        <v>1.3281921027376595</v>
      </c>
      <c r="G6" s="34">
        <f t="shared" si="2"/>
        <v>1.3298888983037511</v>
      </c>
      <c r="H6" s="34">
        <f t="shared" si="2"/>
        <v>1.3373836995074484</v>
      </c>
      <c r="I6" s="34">
        <f t="shared" si="2"/>
        <v>1.3465509570527008</v>
      </c>
      <c r="J6" s="34">
        <f t="shared" si="2"/>
        <v>1.3483086369903914</v>
      </c>
      <c r="K6" s="34">
        <f t="shared" si="2"/>
        <v>1.3548759934037842</v>
      </c>
      <c r="L6" s="34">
        <f t="shared" si="2"/>
        <v>1.3578073552424597</v>
      </c>
      <c r="M6" s="34">
        <f t="shared" si="2"/>
        <v>1.3634238726559096</v>
      </c>
      <c r="N6" s="34">
        <f t="shared" si="2"/>
        <v>1.372097371526223</v>
      </c>
      <c r="O6" s="34">
        <f t="shared" si="2"/>
        <v>1.380704317888054</v>
      </c>
      <c r="P6" s="34">
        <f t="shared" si="2"/>
        <v>1.3840992310532954</v>
      </c>
      <c r="Q6" s="34">
        <f t="shared" si="2"/>
        <v>1.3891772622242553</v>
      </c>
      <c r="R6" s="34">
        <f t="shared" si="2"/>
        <v>1.3888725835748661</v>
      </c>
      <c r="S6" s="34">
        <f t="shared" si="2"/>
        <v>1.3976132539073289</v>
      </c>
      <c r="T6" s="34">
        <f t="shared" si="2"/>
        <v>1.3974918112864443</v>
      </c>
      <c r="U6" s="40">
        <f>(F6/B6)^(1/4)-1</f>
        <v>3.5649195032725345E-3</v>
      </c>
      <c r="V6" s="40">
        <f>(O6/G6)^(1/8)-1</f>
        <v>4.6982951171807841E-3</v>
      </c>
      <c r="W6" s="35">
        <f>(T6/P6)^(1/4)-1</f>
        <v>2.4102783423554097E-3</v>
      </c>
      <c r="X6" s="29"/>
      <c r="Y6" s="29"/>
      <c r="Z6" s="29"/>
      <c r="AA6" s="29"/>
      <c r="AB6" s="29"/>
      <c r="AC6" s="29"/>
      <c r="AD6" s="29"/>
      <c r="AE6" s="29"/>
      <c r="AF6" s="29"/>
      <c r="AG6" s="29"/>
      <c r="AH6" s="29"/>
      <c r="AI6" s="29"/>
    </row>
    <row r="7" spans="1:42" x14ac:dyDescent="0.25">
      <c r="A7" s="9" t="s">
        <v>93</v>
      </c>
      <c r="B7" s="28"/>
      <c r="C7" s="36">
        <f>C6/B6-1</f>
        <v>9.4341474926311619E-3</v>
      </c>
      <c r="D7" s="36">
        <f t="shared" ref="D7:P7" si="3">D6/C6-1</f>
        <v>1.932390227505465E-2</v>
      </c>
      <c r="E7" s="36">
        <f t="shared" si="3"/>
        <v>-3.3106940760752157E-2</v>
      </c>
      <c r="F7" s="36">
        <f t="shared" si="3"/>
        <v>1.9561069213495541E-2</v>
      </c>
      <c r="G7" s="36">
        <f t="shared" si="3"/>
        <v>1.2775227036767589E-3</v>
      </c>
      <c r="H7" s="36">
        <f t="shared" si="3"/>
        <v>5.6356596504090195E-3</v>
      </c>
      <c r="I7" s="36">
        <f t="shared" si="3"/>
        <v>6.8546203670858397E-3</v>
      </c>
      <c r="J7" s="36">
        <f t="shared" si="3"/>
        <v>1.3053200315105151E-3</v>
      </c>
      <c r="K7" s="36">
        <f t="shared" si="3"/>
        <v>4.8708109057671312E-3</v>
      </c>
      <c r="L7" s="36">
        <f t="shared" si="3"/>
        <v>2.1635646752520277E-3</v>
      </c>
      <c r="M7" s="36">
        <f t="shared" si="3"/>
        <v>4.1364611789476147E-3</v>
      </c>
      <c r="N7" s="36">
        <f t="shared" si="3"/>
        <v>6.361557138806484E-3</v>
      </c>
      <c r="O7" s="36">
        <f t="shared" si="3"/>
        <v>6.2728393337401211E-3</v>
      </c>
      <c r="P7" s="36">
        <f t="shared" si="3"/>
        <v>2.4588270792360589E-3</v>
      </c>
      <c r="Q7" s="37">
        <v>1.6199999999999999E-2</v>
      </c>
      <c r="R7" s="37">
        <v>1.6500000000000001E-2</v>
      </c>
      <c r="S7" s="37">
        <v>1.6400000000000001E-2</v>
      </c>
      <c r="T7" s="37">
        <v>1.6299999999999999E-2</v>
      </c>
      <c r="X7" s="29"/>
      <c r="Y7" s="29"/>
      <c r="Z7" s="29"/>
      <c r="AA7" s="29"/>
      <c r="AB7" s="29"/>
      <c r="AC7" s="29"/>
      <c r="AD7" s="29"/>
      <c r="AE7" s="29"/>
      <c r="AF7" s="29"/>
      <c r="AG7" s="29"/>
      <c r="AH7" s="29"/>
      <c r="AI7" s="29"/>
    </row>
    <row r="9" spans="1:42" x14ac:dyDescent="0.25">
      <c r="A9" s="27" t="s">
        <v>132</v>
      </c>
      <c r="B9" s="14"/>
      <c r="C9" s="1"/>
      <c r="D9" s="1"/>
      <c r="E9" s="1"/>
      <c r="F9" s="1"/>
      <c r="G9" s="1"/>
      <c r="H9" s="1"/>
      <c r="I9" s="1"/>
      <c r="J9" s="1"/>
      <c r="K9" s="1"/>
      <c r="L9" s="1"/>
      <c r="M9" s="1"/>
      <c r="N9" s="1"/>
      <c r="O9" s="1"/>
      <c r="P9" s="1"/>
      <c r="Q9" s="1"/>
      <c r="R9" s="1"/>
      <c r="S9" s="1"/>
      <c r="T9" s="1"/>
      <c r="X9" s="29"/>
    </row>
    <row r="10" spans="1:42" x14ac:dyDescent="0.25">
      <c r="A10" s="39" t="s">
        <v>120</v>
      </c>
      <c r="B10" s="42">
        <f>B$4*X10</f>
        <v>38.053764915043502</v>
      </c>
      <c r="C10" s="42">
        <f t="shared" ref="C10:T10" si="4">C$4*Y10</f>
        <v>40.859065351937637</v>
      </c>
      <c r="D10" s="42">
        <f t="shared" si="4"/>
        <v>42.682544745558644</v>
      </c>
      <c r="E10" s="42">
        <f t="shared" si="4"/>
        <v>42.753166182510697</v>
      </c>
      <c r="F10" s="42">
        <f t="shared" si="4"/>
        <v>44.485800897444044</v>
      </c>
      <c r="G10" s="42">
        <f t="shared" si="4"/>
        <v>47.095156006476394</v>
      </c>
      <c r="H10" s="42">
        <f t="shared" si="4"/>
        <v>49.994124437167933</v>
      </c>
      <c r="I10" s="42">
        <f t="shared" si="4"/>
        <v>53.554645499773706</v>
      </c>
      <c r="J10" s="42">
        <f t="shared" si="4"/>
        <v>56.992207459497415</v>
      </c>
      <c r="K10" s="42">
        <f t="shared" si="4"/>
        <v>61.079971787506189</v>
      </c>
      <c r="L10" s="42">
        <f t="shared" si="4"/>
        <v>65.39318541245207</v>
      </c>
      <c r="M10" s="42">
        <f t="shared" si="4"/>
        <v>70.032547522846315</v>
      </c>
      <c r="N10" s="42">
        <f t="shared" si="4"/>
        <v>74.952054826374848</v>
      </c>
      <c r="O10" s="42">
        <f t="shared" si="4"/>
        <v>80.170820885133296</v>
      </c>
      <c r="P10" s="42">
        <f t="shared" si="4"/>
        <v>85.24486030648923</v>
      </c>
      <c r="Q10" s="42">
        <f t="shared" si="4"/>
        <v>90.692933358142767</v>
      </c>
      <c r="R10" s="42">
        <f t="shared" si="4"/>
        <v>95.742729822643739</v>
      </c>
      <c r="S10" s="42">
        <f t="shared" si="4"/>
        <v>101.83141861192605</v>
      </c>
      <c r="T10" s="42">
        <f t="shared" si="4"/>
        <v>107.43390129176885</v>
      </c>
      <c r="U10" s="40">
        <f>(F10/B10)^(1/4)-1</f>
        <v>3.9814682988742689E-2</v>
      </c>
      <c r="V10" s="40">
        <f>(O10/G10)^(1/8)-1</f>
        <v>6.8759557112103353E-2</v>
      </c>
      <c r="W10" s="35">
        <f>(T10/P10)^(1/4)-1</f>
        <v>5.9542266194818172E-2</v>
      </c>
      <c r="X10" s="33">
        <v>0.38450000000000001</v>
      </c>
      <c r="Y10" s="33">
        <v>0.3846</v>
      </c>
      <c r="Z10" s="33">
        <v>0.38469999999999999</v>
      </c>
      <c r="AA10" s="33">
        <v>0.38519999999999999</v>
      </c>
      <c r="AB10" s="33">
        <v>0.3856</v>
      </c>
      <c r="AC10" s="33">
        <v>0.38579999999999998</v>
      </c>
      <c r="AD10" s="33">
        <v>0.38640000000000002</v>
      </c>
      <c r="AE10" s="33">
        <v>0.38690000000000002</v>
      </c>
      <c r="AF10" s="33">
        <v>0.3871</v>
      </c>
      <c r="AG10" s="33">
        <v>0.38740000000000002</v>
      </c>
      <c r="AH10" s="33">
        <v>0.38769999999999999</v>
      </c>
      <c r="AI10" s="33">
        <v>0.38819999999999999</v>
      </c>
      <c r="AJ10" s="33">
        <v>0.38840000000000002</v>
      </c>
      <c r="AK10" s="33">
        <v>0.38890000000000002</v>
      </c>
      <c r="AL10" s="33">
        <v>0.38900000000000001</v>
      </c>
      <c r="AM10" s="33">
        <v>0.38950000000000001</v>
      </c>
      <c r="AN10" s="33">
        <v>0.38940000000000002</v>
      </c>
      <c r="AO10" s="33">
        <v>0.3896</v>
      </c>
      <c r="AP10" s="33">
        <v>0.38979999999999998</v>
      </c>
    </row>
    <row r="11" spans="1:42" x14ac:dyDescent="0.25">
      <c r="A11" s="39" t="s">
        <v>117</v>
      </c>
      <c r="B11" s="42">
        <f t="shared" ref="B11:B13" si="5">B$4*X11</f>
        <v>23.089579596045901</v>
      </c>
      <c r="C11" s="42">
        <f t="shared" ref="C11:C13" si="6">C$4*Y11</f>
        <v>24.817154618337575</v>
      </c>
      <c r="D11" s="42">
        <f t="shared" ref="D11:D13" si="7">D$4*Z11</f>
        <v>25.895778382150734</v>
      </c>
      <c r="E11" s="42">
        <f t="shared" ref="E11:E13" si="8">E$4*AA11</f>
        <v>25.938252691725729</v>
      </c>
      <c r="F11" s="42">
        <f t="shared" ref="F11:F13" si="9">F$4*AB11</f>
        <v>26.926830729936306</v>
      </c>
      <c r="G11" s="42">
        <f t="shared" ref="G11:G13" si="10">G$4*AC11</f>
        <v>28.515885026212771</v>
      </c>
      <c r="H11" s="42">
        <f t="shared" ref="H11:H13" si="11">H$4*AD11</f>
        <v>30.250068047126973</v>
      </c>
      <c r="I11" s="42">
        <f t="shared" ref="I11:I13" si="12">I$4*AE11</f>
        <v>32.417932220333419</v>
      </c>
      <c r="J11" s="42">
        <f t="shared" ref="J11:J13" si="13">J$4*AF11</f>
        <v>34.510393770359578</v>
      </c>
      <c r="K11" s="42">
        <f t="shared" ref="K11:K13" si="14">K$4*AG11</f>
        <v>36.941242616966186</v>
      </c>
      <c r="L11" s="42">
        <f t="shared" ref="L11:L13" si="15">L$4*AH11</f>
        <v>39.569876960952428</v>
      </c>
      <c r="M11" s="42">
        <f t="shared" ref="M11:M13" si="16">M$4*AI11</f>
        <v>42.304565672610671</v>
      </c>
      <c r="N11" s="42">
        <f t="shared" ref="N11:N13" si="17">N$4*AJ11</f>
        <v>45.233680873589762</v>
      </c>
      <c r="O11" s="42">
        <f t="shared" ref="O11:O13" si="18">O$4*AK11</f>
        <v>48.259164744689386</v>
      </c>
      <c r="P11" s="42">
        <f t="shared" ref="P11:P13" si="19">P$4*AL11</f>
        <v>51.278399258916401</v>
      </c>
      <c r="Q11" s="42">
        <f t="shared" ref="Q11:Q13" si="20">Q$4*AM11</f>
        <v>54.415760014885656</v>
      </c>
      <c r="R11" s="42">
        <f t="shared" ref="R11:R13" si="21">R$4*AN11</f>
        <v>57.386628506946707</v>
      </c>
      <c r="S11" s="42">
        <f t="shared" ref="S11:S13" si="22">S$4*AO11</f>
        <v>60.952481571614875</v>
      </c>
      <c r="T11" s="42">
        <f t="shared" ref="T11:T13" si="23">T$4*AP11</f>
        <v>64.300485303667713</v>
      </c>
      <c r="U11" s="40">
        <f t="shared" ref="U11:U13" si="24">(F11/B11)^(1/4)-1</f>
        <v>3.9183646473238243E-2</v>
      </c>
      <c r="V11" s="40">
        <f t="shared" ref="V11:V13" si="25">(O11/G11)^(1/8)-1</f>
        <v>6.7976307616819609E-2</v>
      </c>
      <c r="W11" s="35">
        <f t="shared" ref="W11:W13" si="26">(T11/P11)^(1/4)-1</f>
        <v>5.8205337661304535E-2</v>
      </c>
      <c r="X11" s="33">
        <v>0.23330000000000001</v>
      </c>
      <c r="Y11" s="33">
        <v>0.2336</v>
      </c>
      <c r="Z11" s="33">
        <v>0.2334</v>
      </c>
      <c r="AA11" s="33">
        <v>0.23369999999999999</v>
      </c>
      <c r="AB11" s="33">
        <v>0.2334</v>
      </c>
      <c r="AC11" s="33">
        <v>0.2336</v>
      </c>
      <c r="AD11" s="33">
        <v>0.23380000000000001</v>
      </c>
      <c r="AE11" s="33">
        <v>0.23419999999999999</v>
      </c>
      <c r="AF11" s="33">
        <v>0.2344</v>
      </c>
      <c r="AG11" s="33">
        <v>0.23430000000000001</v>
      </c>
      <c r="AH11" s="33">
        <v>0.2346</v>
      </c>
      <c r="AI11" s="33">
        <v>0.23449999999999999</v>
      </c>
      <c r="AJ11" s="33">
        <v>0.2344</v>
      </c>
      <c r="AK11" s="33">
        <v>0.2341</v>
      </c>
      <c r="AL11" s="33">
        <v>0.23400000000000001</v>
      </c>
      <c r="AM11" s="33">
        <v>0.23369999999999999</v>
      </c>
      <c r="AN11" s="33">
        <v>0.2334</v>
      </c>
      <c r="AO11" s="33">
        <v>0.23319999999999999</v>
      </c>
      <c r="AP11" s="33">
        <v>0.23330000000000001</v>
      </c>
    </row>
    <row r="12" spans="1:42" x14ac:dyDescent="0.25">
      <c r="A12" s="39" t="s">
        <v>119</v>
      </c>
      <c r="B12" s="42">
        <f t="shared" si="5"/>
        <v>27.335370271872598</v>
      </c>
      <c r="C12" s="42">
        <f t="shared" si="6"/>
        <v>29.364133289848056</v>
      </c>
      <c r="D12" s="42">
        <f t="shared" si="7"/>
        <v>30.67773231647249</v>
      </c>
      <c r="E12" s="42">
        <f t="shared" si="8"/>
        <v>30.677505536983272</v>
      </c>
      <c r="F12" s="42">
        <f t="shared" si="9"/>
        <v>31.910717137533773</v>
      </c>
      <c r="G12" s="42">
        <f t="shared" si="10"/>
        <v>33.813784898377307</v>
      </c>
      <c r="H12" s="42">
        <f t="shared" si="11"/>
        <v>35.865350139707431</v>
      </c>
      <c r="I12" s="42">
        <f t="shared" si="12"/>
        <v>38.356144399036687</v>
      </c>
      <c r="J12" s="42">
        <f t="shared" si="13"/>
        <v>40.841225392055236</v>
      </c>
      <c r="K12" s="42">
        <f t="shared" si="14"/>
        <v>43.720898752388912</v>
      </c>
      <c r="L12" s="42">
        <f t="shared" si="15"/>
        <v>46.80580075304475</v>
      </c>
      <c r="M12" s="42">
        <f t="shared" si="16"/>
        <v>50.079946399644875</v>
      </c>
      <c r="N12" s="42">
        <f t="shared" si="17"/>
        <v>53.62815663298035</v>
      </c>
      <c r="O12" s="42">
        <f t="shared" si="18"/>
        <v>57.329661322076547</v>
      </c>
      <c r="P12" s="42">
        <f t="shared" si="19"/>
        <v>60.964319118933936</v>
      </c>
      <c r="Q12" s="42">
        <f t="shared" si="20"/>
        <v>64.823909234677643</v>
      </c>
      <c r="R12" s="42">
        <f t="shared" si="21"/>
        <v>68.47547574629246</v>
      </c>
      <c r="S12" s="42">
        <f t="shared" si="22"/>
        <v>72.818873781526179</v>
      </c>
      <c r="T12" s="42">
        <f t="shared" si="23"/>
        <v>76.730626268928802</v>
      </c>
      <c r="U12" s="40">
        <f t="shared" si="24"/>
        <v>3.9448318012187844E-2</v>
      </c>
      <c r="V12" s="40">
        <f t="shared" si="25"/>
        <v>6.8219985063566524E-2</v>
      </c>
      <c r="W12" s="35">
        <f t="shared" si="26"/>
        <v>5.9188492590498409E-2</v>
      </c>
      <c r="X12" s="33">
        <v>0.2762</v>
      </c>
      <c r="Y12" s="33">
        <v>0.27639999999999998</v>
      </c>
      <c r="Z12" s="33">
        <v>0.27650000000000002</v>
      </c>
      <c r="AA12" s="33">
        <v>0.27639999999999998</v>
      </c>
      <c r="AB12" s="33">
        <v>0.27660000000000001</v>
      </c>
      <c r="AC12" s="33">
        <v>0.27700000000000002</v>
      </c>
      <c r="AD12" s="33">
        <v>0.2772</v>
      </c>
      <c r="AE12" s="33">
        <v>0.27710000000000001</v>
      </c>
      <c r="AF12" s="33">
        <v>0.27739999999999998</v>
      </c>
      <c r="AG12" s="33">
        <v>0.27729999999999999</v>
      </c>
      <c r="AH12" s="33">
        <v>0.27750000000000002</v>
      </c>
      <c r="AI12" s="33">
        <v>0.27760000000000001</v>
      </c>
      <c r="AJ12" s="33">
        <v>0.27789999999999998</v>
      </c>
      <c r="AK12" s="33">
        <v>0.27810000000000001</v>
      </c>
      <c r="AL12" s="33">
        <v>0.2782</v>
      </c>
      <c r="AM12" s="33">
        <v>0.27839999999999998</v>
      </c>
      <c r="AN12" s="33">
        <v>0.27850000000000003</v>
      </c>
      <c r="AO12" s="33">
        <v>0.27860000000000001</v>
      </c>
      <c r="AP12" s="33">
        <v>0.27839999999999998</v>
      </c>
    </row>
    <row r="13" spans="1:42" x14ac:dyDescent="0.25">
      <c r="A13" s="39" t="s">
        <v>118</v>
      </c>
      <c r="B13" s="42">
        <f t="shared" si="5"/>
        <v>10.490764840037999</v>
      </c>
      <c r="C13" s="42">
        <f t="shared" si="6"/>
        <v>11.197466167691697</v>
      </c>
      <c r="D13" s="42">
        <f t="shared" si="7"/>
        <v>11.694151848666184</v>
      </c>
      <c r="E13" s="42">
        <f t="shared" si="8"/>
        <v>11.620603580760307</v>
      </c>
      <c r="F13" s="42">
        <f t="shared" si="9"/>
        <v>12.032855377602214</v>
      </c>
      <c r="G13" s="42">
        <f t="shared" si="10"/>
        <v>12.634392552281771</v>
      </c>
      <c r="H13" s="42">
        <f t="shared" si="11"/>
        <v>13.261898951370892</v>
      </c>
      <c r="I13" s="42">
        <f t="shared" si="12"/>
        <v>14.091142186293521</v>
      </c>
      <c r="J13" s="42">
        <f t="shared" si="13"/>
        <v>14.884815743103044</v>
      </c>
      <c r="K13" s="42">
        <f t="shared" si="14"/>
        <v>15.924308597155717</v>
      </c>
      <c r="L13" s="42">
        <f t="shared" si="15"/>
        <v>16.900689136775075</v>
      </c>
      <c r="M13" s="42">
        <f t="shared" si="16"/>
        <v>17.986205533301849</v>
      </c>
      <c r="N13" s="42">
        <f t="shared" si="17"/>
        <v>19.162561905919212</v>
      </c>
      <c r="O13" s="42">
        <f t="shared" si="18"/>
        <v>20.388002534172493</v>
      </c>
      <c r="P13" s="42">
        <f t="shared" si="19"/>
        <v>21.650879687098033</v>
      </c>
      <c r="Q13" s="42">
        <f t="shared" si="20"/>
        <v>22.911898953636065</v>
      </c>
      <c r="R13" s="42">
        <f t="shared" si="21"/>
        <v>24.24302301107517</v>
      </c>
      <c r="S13" s="42">
        <f t="shared" si="22"/>
        <v>25.745366358508001</v>
      </c>
      <c r="T13" s="42">
        <f t="shared" si="23"/>
        <v>27.175430136912283</v>
      </c>
      <c r="U13" s="40">
        <f t="shared" si="24"/>
        <v>3.4880934912254524E-2</v>
      </c>
      <c r="V13" s="40">
        <f t="shared" si="25"/>
        <v>6.1640649627219712E-2</v>
      </c>
      <c r="W13" s="35">
        <f t="shared" si="26"/>
        <v>5.8461875923221385E-2</v>
      </c>
      <c r="X13" s="33">
        <v>0.106</v>
      </c>
      <c r="Y13" s="33">
        <v>0.10539999999999999</v>
      </c>
      <c r="Z13" s="33">
        <v>0.10539999999999999</v>
      </c>
      <c r="AA13" s="33">
        <v>0.1047</v>
      </c>
      <c r="AB13" s="33">
        <v>0.1043</v>
      </c>
      <c r="AC13" s="33">
        <v>0.10349999999999999</v>
      </c>
      <c r="AD13" s="33">
        <v>0.10249999999999999</v>
      </c>
      <c r="AE13" s="33">
        <v>0.1018</v>
      </c>
      <c r="AF13" s="33">
        <v>0.1011</v>
      </c>
      <c r="AG13" s="33">
        <v>0.10100000000000001</v>
      </c>
      <c r="AH13" s="33">
        <v>0.1002</v>
      </c>
      <c r="AI13" s="33">
        <v>9.9699999999999997E-2</v>
      </c>
      <c r="AJ13" s="33">
        <v>9.9299999999999999E-2</v>
      </c>
      <c r="AK13" s="33">
        <v>9.8900000000000002E-2</v>
      </c>
      <c r="AL13" s="33">
        <v>9.8799999999999999E-2</v>
      </c>
      <c r="AM13" s="33">
        <v>9.8400000000000001E-2</v>
      </c>
      <c r="AN13" s="33">
        <v>9.8599999999999993E-2</v>
      </c>
      <c r="AO13" s="33">
        <v>9.8500000000000004E-2</v>
      </c>
      <c r="AP13" s="33">
        <v>9.8599999999999993E-2</v>
      </c>
    </row>
    <row r="14" spans="1:42" x14ac:dyDescent="0.25">
      <c r="A14" s="27" t="s">
        <v>101</v>
      </c>
      <c r="B14" s="34">
        <f>SUM(B10:B13)</f>
        <v>98.969479622999998</v>
      </c>
      <c r="C14" s="34">
        <f t="shared" ref="C14:T14" si="27">SUM(C10:C13)</f>
        <v>106.23781942781497</v>
      </c>
      <c r="D14" s="34">
        <f t="shared" si="27"/>
        <v>110.95020729284805</v>
      </c>
      <c r="E14" s="34">
        <f t="shared" si="27"/>
        <v>110.98952799198001</v>
      </c>
      <c r="F14" s="34">
        <f t="shared" si="27"/>
        <v>115.35620414251635</v>
      </c>
      <c r="G14" s="34">
        <f t="shared" si="27"/>
        <v>122.05921848334825</v>
      </c>
      <c r="H14" s="34">
        <f t="shared" si="27"/>
        <v>129.37144157537321</v>
      </c>
      <c r="I14" s="34">
        <f t="shared" si="27"/>
        <v>138.41986430543733</v>
      </c>
      <c r="J14" s="34">
        <f>SUM(J10:J13)</f>
        <v>147.22864236501528</v>
      </c>
      <c r="K14" s="34">
        <f t="shared" si="27"/>
        <v>157.66642175401699</v>
      </c>
      <c r="L14" s="34">
        <f t="shared" si="27"/>
        <v>168.66955226322432</v>
      </c>
      <c r="M14" s="34">
        <f t="shared" si="27"/>
        <v>180.40326512840372</v>
      </c>
      <c r="N14" s="34">
        <f t="shared" si="27"/>
        <v>192.97645423886416</v>
      </c>
      <c r="O14" s="34">
        <f t="shared" si="27"/>
        <v>206.14764948607174</v>
      </c>
      <c r="P14" s="34">
        <f t="shared" si="27"/>
        <v>219.13845837143759</v>
      </c>
      <c r="Q14" s="34">
        <f t="shared" si="27"/>
        <v>232.84450156134213</v>
      </c>
      <c r="R14" s="34">
        <f t="shared" si="27"/>
        <v>245.84785708695807</v>
      </c>
      <c r="S14" s="34">
        <f t="shared" si="27"/>
        <v>261.34814032357514</v>
      </c>
      <c r="T14" s="34">
        <f t="shared" si="27"/>
        <v>275.64044300127762</v>
      </c>
      <c r="X14" s="43">
        <v>1</v>
      </c>
      <c r="Y14" s="43">
        <v>1</v>
      </c>
      <c r="Z14" s="43">
        <v>1</v>
      </c>
      <c r="AA14" s="43">
        <v>1</v>
      </c>
      <c r="AB14" s="43">
        <v>1</v>
      </c>
      <c r="AC14" s="43">
        <v>1</v>
      </c>
      <c r="AD14" s="43">
        <v>1</v>
      </c>
      <c r="AE14" s="43">
        <v>1</v>
      </c>
      <c r="AF14" s="43">
        <v>1</v>
      </c>
      <c r="AG14" s="43">
        <v>1</v>
      </c>
      <c r="AH14" s="43">
        <v>1</v>
      </c>
      <c r="AI14" s="43">
        <v>1</v>
      </c>
      <c r="AJ14" s="43">
        <v>1</v>
      </c>
      <c r="AK14" s="43">
        <v>1</v>
      </c>
      <c r="AL14" s="43">
        <v>1</v>
      </c>
      <c r="AM14" s="43">
        <v>1</v>
      </c>
      <c r="AN14" s="43">
        <v>1</v>
      </c>
      <c r="AO14" s="43">
        <v>1</v>
      </c>
      <c r="AP14" s="43">
        <v>1</v>
      </c>
    </row>
    <row r="15" spans="1:42" x14ac:dyDescent="0.25">
      <c r="B15" s="14"/>
      <c r="C15" s="1"/>
      <c r="D15" s="1"/>
      <c r="E15" s="1"/>
      <c r="F15" s="1"/>
      <c r="G15" s="1"/>
      <c r="H15" s="1"/>
      <c r="I15" s="1"/>
      <c r="J15" s="1"/>
      <c r="K15" s="1"/>
      <c r="L15" s="1"/>
      <c r="M15" s="1"/>
      <c r="N15" s="1"/>
      <c r="O15" s="1"/>
      <c r="P15" s="1"/>
      <c r="Q15" s="1"/>
      <c r="R15" s="1"/>
      <c r="S15" s="1"/>
      <c r="T15" s="1"/>
    </row>
    <row r="16" spans="1:42" x14ac:dyDescent="0.25">
      <c r="A16" s="27" t="s">
        <v>130</v>
      </c>
      <c r="B16" s="14"/>
      <c r="C16" s="1"/>
      <c r="D16" s="1"/>
      <c r="E16" s="1"/>
      <c r="F16" s="1"/>
      <c r="G16" s="1"/>
      <c r="H16" s="1"/>
      <c r="I16" s="1"/>
      <c r="J16" s="1"/>
      <c r="K16" s="1"/>
      <c r="L16" s="1"/>
      <c r="M16" s="1"/>
      <c r="N16" s="1"/>
      <c r="O16" s="1"/>
      <c r="P16" s="1"/>
      <c r="Q16" s="1"/>
      <c r="R16" s="1"/>
      <c r="S16" s="1"/>
      <c r="T16" s="1"/>
      <c r="X16" s="44"/>
    </row>
    <row r="17" spans="1:42" x14ac:dyDescent="0.25">
      <c r="A17" s="39" t="s">
        <v>120</v>
      </c>
      <c r="B17" s="42">
        <f>B$2*X17</f>
        <v>30.361562077735982</v>
      </c>
      <c r="C17" s="42">
        <f t="shared" ref="C17:T17" si="28">C$2*Y17</f>
        <v>32.294761512281234</v>
      </c>
      <c r="D17" s="42">
        <f t="shared" si="28"/>
        <v>33.087872494391824</v>
      </c>
      <c r="E17" s="42">
        <f t="shared" si="28"/>
        <v>34.275546453542582</v>
      </c>
      <c r="F17" s="42">
        <f t="shared" si="28"/>
        <v>34.987503649077439</v>
      </c>
      <c r="G17" s="42">
        <f t="shared" si="28"/>
        <v>36.98247082700739</v>
      </c>
      <c r="H17" s="42">
        <f t="shared" si="28"/>
        <v>39.026689884599278</v>
      </c>
      <c r="I17" s="42">
        <f t="shared" si="28"/>
        <v>41.478129702192945</v>
      </c>
      <c r="J17" s="42">
        <f t="shared" si="28"/>
        <v>44.082045677187367</v>
      </c>
      <c r="K17" s="42">
        <f t="shared" si="28"/>
        <v>47.001694661711319</v>
      </c>
      <c r="L17" s="42">
        <f t="shared" si="28"/>
        <v>50.148423475364581</v>
      </c>
      <c r="M17" s="42">
        <f t="shared" si="28"/>
        <v>53.495498761756615</v>
      </c>
      <c r="N17" s="42">
        <f t="shared" si="28"/>
        <v>56.848066632899432</v>
      </c>
      <c r="O17" s="42">
        <f t="shared" si="28"/>
        <v>60.424199929081027</v>
      </c>
      <c r="P17" s="42">
        <f t="shared" si="28"/>
        <v>64.090237143800721</v>
      </c>
      <c r="Q17" s="42">
        <f t="shared" si="28"/>
        <v>67.916884762129882</v>
      </c>
      <c r="R17" s="42">
        <f t="shared" si="28"/>
        <v>71.732652527883516</v>
      </c>
      <c r="S17" s="42">
        <f t="shared" si="28"/>
        <v>75.834476620669037</v>
      </c>
      <c r="T17" s="42">
        <f t="shared" si="28"/>
        <v>79.952856499129254</v>
      </c>
      <c r="U17" s="40">
        <f>(F17/B17)^(1/4)-1</f>
        <v>3.6089353867194252E-2</v>
      </c>
      <c r="V17" s="40">
        <f>(O17/G17)^(1/8)-1</f>
        <v>6.3290351848872106E-2</v>
      </c>
      <c r="W17" s="35">
        <f>(T17/P17)^(1/4)-1</f>
        <v>5.6843124826975622E-2</v>
      </c>
      <c r="X17" s="26">
        <v>0.4017</v>
      </c>
      <c r="Y17" s="26">
        <v>0.40179999999999999</v>
      </c>
      <c r="Z17" s="26">
        <v>0.40179999999999999</v>
      </c>
      <c r="AA17" s="26">
        <v>0.40229999999999999</v>
      </c>
      <c r="AB17" s="26">
        <v>0.40279999999999999</v>
      </c>
      <c r="AC17" s="26">
        <v>0.40289999999999998</v>
      </c>
      <c r="AD17" s="26">
        <v>0.40339999999999998</v>
      </c>
      <c r="AE17" s="26">
        <v>0.40350000000000003</v>
      </c>
      <c r="AF17" s="26">
        <v>0.4037</v>
      </c>
      <c r="AG17" s="26">
        <v>0.40389999999999998</v>
      </c>
      <c r="AH17" s="26">
        <v>0.4037</v>
      </c>
      <c r="AI17" s="26">
        <v>0.40429999999999999</v>
      </c>
      <c r="AJ17" s="26">
        <v>0.4042</v>
      </c>
      <c r="AK17" s="26">
        <v>0.4047</v>
      </c>
      <c r="AL17" s="26">
        <v>0.40479999999999999</v>
      </c>
      <c r="AM17" s="26">
        <v>0.4052</v>
      </c>
      <c r="AN17" s="26">
        <v>0.4052</v>
      </c>
      <c r="AO17" s="26">
        <v>0.40550000000000003</v>
      </c>
      <c r="AP17" s="26">
        <v>0.40539999999999998</v>
      </c>
    </row>
    <row r="18" spans="1:42" x14ac:dyDescent="0.25">
      <c r="A18" s="39" t="s">
        <v>117</v>
      </c>
      <c r="B18" s="42">
        <f t="shared" ref="B18:B20" si="29">B$2*X18</f>
        <v>16.00841137183092</v>
      </c>
      <c r="C18" s="42">
        <f t="shared" ref="C18:C20" si="30">C$2*Y18</f>
        <v>17.039545646101597</v>
      </c>
      <c r="D18" s="42">
        <f t="shared" ref="D18:D20" si="31">D$2*Z18</f>
        <v>17.449776459834812</v>
      </c>
      <c r="E18" s="42">
        <f t="shared" ref="E18:E20" si="32">E$2*AA18</f>
        <v>18.079221867864121</v>
      </c>
      <c r="F18" s="42">
        <f t="shared" ref="F18:F20" si="33">F$2*AB18</f>
        <v>18.405789531379121</v>
      </c>
      <c r="G18" s="42">
        <f t="shared" ref="G18:G20" si="34">G$2*AC18</f>
        <v>19.459627240817987</v>
      </c>
      <c r="H18" s="42">
        <f t="shared" ref="H18:H20" si="35">H$2*AD18</f>
        <v>20.538835554041711</v>
      </c>
      <c r="I18" s="42">
        <f t="shared" ref="I18:I20" si="36">I$2*AE18</f>
        <v>21.854399937264485</v>
      </c>
      <c r="J18" s="42">
        <f t="shared" ref="J18:J20" si="37">J$2*AF18</f>
        <v>23.236708744378177</v>
      </c>
      <c r="K18" s="42">
        <f t="shared" ref="K18:K20" si="38">K$2*AG18</f>
        <v>24.740183919484593</v>
      </c>
      <c r="L18" s="42">
        <f t="shared" ref="L18:L20" si="39">L$2*AH18</f>
        <v>26.459287095002864</v>
      </c>
      <c r="M18" s="42">
        <f t="shared" ref="M18:M20" si="40">M$2*AI18</f>
        <v>28.170150102344753</v>
      </c>
      <c r="N18" s="42">
        <f t="shared" ref="N18:N20" si="41">N$2*AJ18</f>
        <v>29.92891781167986</v>
      </c>
      <c r="O18" s="42">
        <f t="shared" ref="O18:O20" si="42">O$2*AK18</f>
        <v>31.742488027977828</v>
      </c>
      <c r="P18" s="42">
        <f t="shared" ref="P18:P20" si="43">P$2*AL18</f>
        <v>33.660040555266882</v>
      </c>
      <c r="Q18" s="42">
        <f t="shared" ref="Q18:Q20" si="44">Q$2*AM18</f>
        <v>35.58429080700931</v>
      </c>
      <c r="R18" s="42">
        <f t="shared" ref="R18:R20" si="45">R$2*AN18</f>
        <v>37.548113527058476</v>
      </c>
      <c r="S18" s="42">
        <f t="shared" ref="S18:S20" si="46">S$2*AO18</f>
        <v>39.628423171195486</v>
      </c>
      <c r="T18" s="42">
        <f t="shared" ref="T18:T20" si="47">T$2*AP18</f>
        <v>41.83029320045712</v>
      </c>
      <c r="U18" s="40">
        <f t="shared" ref="U18:U20" si="48">(F18/B18)^(1/4)-1</f>
        <v>3.5503458915492114E-2</v>
      </c>
      <c r="V18" s="40">
        <f t="shared" ref="V18:V20" si="49">(O18/G18)^(1/8)-1</f>
        <v>6.307353337530075E-2</v>
      </c>
      <c r="W18" s="35">
        <f t="shared" ref="W18:W20" si="50">(T18/P18)^(1/4)-1</f>
        <v>5.5830171901539494E-2</v>
      </c>
      <c r="X18" s="26">
        <v>0.21179999999999999</v>
      </c>
      <c r="Y18" s="26">
        <v>0.21199999999999999</v>
      </c>
      <c r="Z18" s="26">
        <v>0.21190000000000001</v>
      </c>
      <c r="AA18" s="26">
        <v>0.2122</v>
      </c>
      <c r="AB18" s="26">
        <v>0.21190000000000001</v>
      </c>
      <c r="AC18" s="26">
        <v>0.21199999999999999</v>
      </c>
      <c r="AD18" s="26">
        <v>0.21229999999999999</v>
      </c>
      <c r="AE18" s="26">
        <v>0.21260000000000001</v>
      </c>
      <c r="AF18" s="26">
        <v>0.21279999999999999</v>
      </c>
      <c r="AG18" s="26">
        <v>0.21260000000000001</v>
      </c>
      <c r="AH18" s="26">
        <v>0.21299999999999999</v>
      </c>
      <c r="AI18" s="26">
        <v>0.21290000000000001</v>
      </c>
      <c r="AJ18" s="26">
        <v>0.21279999999999999</v>
      </c>
      <c r="AK18" s="26">
        <v>0.21260000000000001</v>
      </c>
      <c r="AL18" s="26">
        <v>0.21260000000000001</v>
      </c>
      <c r="AM18" s="26">
        <v>0.21229999999999999</v>
      </c>
      <c r="AN18" s="26">
        <v>0.21210000000000001</v>
      </c>
      <c r="AO18" s="26">
        <v>0.21190000000000001</v>
      </c>
      <c r="AP18" s="26">
        <v>0.21210000000000001</v>
      </c>
    </row>
    <row r="19" spans="1:42" x14ac:dyDescent="0.25">
      <c r="A19" s="39" t="s">
        <v>119</v>
      </c>
      <c r="B19" s="42">
        <f t="shared" si="29"/>
        <v>20.127667366943221</v>
      </c>
      <c r="C19" s="42">
        <f t="shared" si="30"/>
        <v>21.428032402125879</v>
      </c>
      <c r="D19" s="42">
        <f t="shared" si="31"/>
        <v>21.962507700981334</v>
      </c>
      <c r="E19" s="42">
        <f t="shared" si="32"/>
        <v>22.731085741499278</v>
      </c>
      <c r="F19" s="42">
        <f t="shared" si="33"/>
        <v>23.183129900543126</v>
      </c>
      <c r="G19" s="42">
        <f t="shared" si="34"/>
        <v>24.526473578993237</v>
      </c>
      <c r="H19" s="42">
        <f t="shared" si="35"/>
        <v>25.869451847153812</v>
      </c>
      <c r="I19" s="42">
        <f t="shared" si="36"/>
        <v>27.477333505318892</v>
      </c>
      <c r="J19" s="42">
        <f t="shared" si="37"/>
        <v>29.220598026295118</v>
      </c>
      <c r="K19" s="42">
        <f t="shared" si="38"/>
        <v>31.128876756642185</v>
      </c>
      <c r="L19" s="42">
        <f t="shared" si="39"/>
        <v>33.254230776207827</v>
      </c>
      <c r="M19" s="42">
        <f t="shared" si="40"/>
        <v>35.434317507787334</v>
      </c>
      <c r="N19" s="42">
        <f t="shared" si="41"/>
        <v>37.706498427215088</v>
      </c>
      <c r="O19" s="42">
        <f t="shared" si="42"/>
        <v>40.04391010867193</v>
      </c>
      <c r="P19" s="42">
        <f t="shared" si="43"/>
        <v>42.510446326853994</v>
      </c>
      <c r="Q19" s="42">
        <f t="shared" si="44"/>
        <v>45.037677531057</v>
      </c>
      <c r="R19" s="42">
        <f t="shared" si="45"/>
        <v>47.550321986647361</v>
      </c>
      <c r="S19" s="42">
        <f t="shared" si="46"/>
        <v>50.269561814145092</v>
      </c>
      <c r="T19" s="42">
        <f t="shared" si="47"/>
        <v>53.052092743625487</v>
      </c>
      <c r="U19" s="40">
        <f t="shared" si="48"/>
        <v>3.5963980165123921E-2</v>
      </c>
      <c r="V19" s="40">
        <f t="shared" si="49"/>
        <v>6.3194376881487768E-2</v>
      </c>
      <c r="W19" s="35">
        <f t="shared" si="50"/>
        <v>5.6943357836172659E-2</v>
      </c>
      <c r="X19" s="26">
        <v>0.26629999999999998</v>
      </c>
      <c r="Y19" s="26">
        <v>0.2666</v>
      </c>
      <c r="Z19" s="26">
        <v>0.26669999999999999</v>
      </c>
      <c r="AA19" s="26">
        <v>0.26679999999999998</v>
      </c>
      <c r="AB19" s="26">
        <v>0.26690000000000003</v>
      </c>
      <c r="AC19" s="26">
        <v>0.26719999999999999</v>
      </c>
      <c r="AD19" s="26">
        <v>0.26740000000000003</v>
      </c>
      <c r="AE19" s="26">
        <v>0.26729999999999998</v>
      </c>
      <c r="AF19" s="26">
        <v>0.2676</v>
      </c>
      <c r="AG19" s="26">
        <v>0.26750000000000002</v>
      </c>
      <c r="AH19" s="26">
        <v>0.26769999999999999</v>
      </c>
      <c r="AI19" s="26">
        <v>0.26779999999999998</v>
      </c>
      <c r="AJ19" s="26">
        <v>0.2681</v>
      </c>
      <c r="AK19" s="26">
        <v>0.26819999999999999</v>
      </c>
      <c r="AL19" s="26">
        <v>0.26850000000000002</v>
      </c>
      <c r="AM19" s="26">
        <v>0.26869999999999999</v>
      </c>
      <c r="AN19" s="26">
        <v>0.26860000000000001</v>
      </c>
      <c r="AO19" s="26">
        <v>0.26879999999999998</v>
      </c>
      <c r="AP19" s="26">
        <v>0.26900000000000002</v>
      </c>
    </row>
    <row r="20" spans="1:42" x14ac:dyDescent="0.25">
      <c r="A20" s="39" t="s">
        <v>118</v>
      </c>
      <c r="B20" s="42">
        <f t="shared" si="29"/>
        <v>9.0925962607708204</v>
      </c>
      <c r="C20" s="42">
        <f t="shared" si="30"/>
        <v>9.6128757512912788</v>
      </c>
      <c r="D20" s="42">
        <f t="shared" si="31"/>
        <v>9.8489535846920422</v>
      </c>
      <c r="E20" s="42">
        <f t="shared" si="32"/>
        <v>10.10459808448956</v>
      </c>
      <c r="F20" s="42">
        <f t="shared" si="33"/>
        <v>10.284310903800321</v>
      </c>
      <c r="G20" s="42">
        <f t="shared" si="34"/>
        <v>10.822122885341702</v>
      </c>
      <c r="H20" s="42">
        <f t="shared" si="35"/>
        <v>11.31909448809647</v>
      </c>
      <c r="I20" s="42">
        <f t="shared" si="36"/>
        <v>11.996276917585913</v>
      </c>
      <c r="J20" s="42">
        <f t="shared" si="37"/>
        <v>12.655707441134544</v>
      </c>
      <c r="K20" s="42">
        <f t="shared" si="38"/>
        <v>13.498877397272873</v>
      </c>
      <c r="L20" s="42">
        <f t="shared" si="39"/>
        <v>14.360063794283244</v>
      </c>
      <c r="M20" s="42">
        <f t="shared" si="40"/>
        <v>15.216379811036386</v>
      </c>
      <c r="N20" s="42">
        <f t="shared" si="41"/>
        <v>16.159927897377894</v>
      </c>
      <c r="O20" s="42">
        <f t="shared" si="42"/>
        <v>17.095554464738765</v>
      </c>
      <c r="P20" s="42">
        <f t="shared" si="43"/>
        <v>18.064960617854897</v>
      </c>
      <c r="Q20" s="42">
        <f t="shared" si="44"/>
        <v>19.074386687883464</v>
      </c>
      <c r="R20" s="42">
        <f t="shared" si="45"/>
        <v>20.199150181222873</v>
      </c>
      <c r="S20" s="42">
        <f t="shared" si="46"/>
        <v>21.282277285899227</v>
      </c>
      <c r="T20" s="42">
        <f t="shared" si="47"/>
        <v>22.384433183648671</v>
      </c>
      <c r="U20" s="40">
        <f t="shared" si="48"/>
        <v>3.1268666160435998E-2</v>
      </c>
      <c r="V20" s="40">
        <f t="shared" si="49"/>
        <v>5.8818062173423336E-2</v>
      </c>
      <c r="W20" s="35">
        <f t="shared" si="50"/>
        <v>5.5060273299345708E-2</v>
      </c>
      <c r="X20" s="26">
        <v>0.1203</v>
      </c>
      <c r="Y20" s="26">
        <v>0.1196</v>
      </c>
      <c r="Z20" s="26">
        <v>0.1196</v>
      </c>
      <c r="AA20" s="26">
        <v>0.1186</v>
      </c>
      <c r="AB20" s="26">
        <v>0.11840000000000001</v>
      </c>
      <c r="AC20" s="26">
        <v>0.1179</v>
      </c>
      <c r="AD20" s="26">
        <v>0.11700000000000001</v>
      </c>
      <c r="AE20" s="26">
        <v>0.1167</v>
      </c>
      <c r="AF20" s="26">
        <v>0.1159</v>
      </c>
      <c r="AG20" s="26">
        <v>0.11600000000000001</v>
      </c>
      <c r="AH20" s="26">
        <v>0.11559999999999999</v>
      </c>
      <c r="AI20" s="26">
        <v>0.115</v>
      </c>
      <c r="AJ20" s="26">
        <v>0.1149</v>
      </c>
      <c r="AK20" s="26">
        <v>0.1145</v>
      </c>
      <c r="AL20" s="26">
        <v>0.11409999999999999</v>
      </c>
      <c r="AM20" s="26">
        <v>0.1138</v>
      </c>
      <c r="AN20" s="26">
        <v>0.11409999999999999</v>
      </c>
      <c r="AO20" s="26">
        <v>0.1138</v>
      </c>
      <c r="AP20" s="26">
        <v>0.1135</v>
      </c>
    </row>
    <row r="21" spans="1:42" x14ac:dyDescent="0.25">
      <c r="A21" s="27" t="s">
        <v>101</v>
      </c>
      <c r="B21" s="34">
        <f>SUM(B17:B20)</f>
        <v>75.590237077280932</v>
      </c>
      <c r="C21" s="34">
        <f t="shared" ref="C21:T21" si="51">SUM(C17:C20)</f>
        <v>80.375215311799991</v>
      </c>
      <c r="D21" s="34">
        <f t="shared" si="51"/>
        <v>82.349110239900014</v>
      </c>
      <c r="E21" s="34">
        <f t="shared" si="51"/>
        <v>85.190452147395547</v>
      </c>
      <c r="F21" s="34">
        <f t="shared" si="51"/>
        <v>86.860733984800007</v>
      </c>
      <c r="G21" s="34">
        <f t="shared" si="51"/>
        <v>91.790694532160316</v>
      </c>
      <c r="H21" s="34">
        <f t="shared" si="51"/>
        <v>96.754071773891269</v>
      </c>
      <c r="I21" s="34">
        <f t="shared" si="51"/>
        <v>102.80614006236225</v>
      </c>
      <c r="J21" s="34">
        <f t="shared" si="51"/>
        <v>109.1950598889952</v>
      </c>
      <c r="K21" s="34">
        <f t="shared" si="51"/>
        <v>116.36963273511098</v>
      </c>
      <c r="L21" s="34">
        <f t="shared" si="51"/>
        <v>124.22200514085851</v>
      </c>
      <c r="M21" s="34">
        <f t="shared" si="51"/>
        <v>132.31634618292509</v>
      </c>
      <c r="N21" s="34">
        <f t="shared" si="51"/>
        <v>140.64341076917225</v>
      </c>
      <c r="O21" s="34">
        <f t="shared" si="51"/>
        <v>149.30615253046955</v>
      </c>
      <c r="P21" s="34">
        <f t="shared" si="51"/>
        <v>158.3256846437765</v>
      </c>
      <c r="Q21" s="34">
        <f t="shared" si="51"/>
        <v>167.61323978807968</v>
      </c>
      <c r="R21" s="34">
        <f t="shared" si="51"/>
        <v>177.03023822281222</v>
      </c>
      <c r="S21" s="34">
        <f t="shared" si="51"/>
        <v>187.01473889190885</v>
      </c>
      <c r="T21" s="34">
        <f t="shared" si="51"/>
        <v>197.21967562686052</v>
      </c>
      <c r="X21" s="43">
        <v>1</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row>
    <row r="23" spans="1:42" x14ac:dyDescent="0.25">
      <c r="A23" s="8" t="s">
        <v>113</v>
      </c>
      <c r="B23" s="7">
        <v>2017</v>
      </c>
      <c r="C23" s="7">
        <v>2018</v>
      </c>
      <c r="D23" s="7">
        <v>2019</v>
      </c>
      <c r="E23" s="7">
        <v>2020</v>
      </c>
      <c r="F23" s="7">
        <v>2021</v>
      </c>
      <c r="G23" s="7" t="s">
        <v>7</v>
      </c>
      <c r="H23" s="7" t="s">
        <v>8</v>
      </c>
      <c r="I23" s="7" t="s">
        <v>9</v>
      </c>
      <c r="J23" s="7" t="s">
        <v>10</v>
      </c>
      <c r="K23" s="7" t="s">
        <v>11</v>
      </c>
      <c r="L23" s="7" t="s">
        <v>12</v>
      </c>
      <c r="M23" s="7" t="s">
        <v>103</v>
      </c>
      <c r="N23" s="7" t="s">
        <v>104</v>
      </c>
      <c r="O23" s="7" t="s">
        <v>105</v>
      </c>
      <c r="P23" s="7" t="s">
        <v>106</v>
      </c>
      <c r="Q23" s="7" t="s">
        <v>107</v>
      </c>
      <c r="R23" s="7" t="s">
        <v>108</v>
      </c>
      <c r="S23" s="7" t="s">
        <v>109</v>
      </c>
      <c r="T23" s="7" t="s">
        <v>110</v>
      </c>
      <c r="U23" s="41" t="s">
        <v>126</v>
      </c>
      <c r="V23" s="41" t="s">
        <v>127</v>
      </c>
      <c r="W23" s="41" t="s">
        <v>128</v>
      </c>
      <c r="X23" s="8">
        <v>2017</v>
      </c>
      <c r="Y23" s="8">
        <v>2018</v>
      </c>
      <c r="Z23" s="8">
        <v>2019</v>
      </c>
      <c r="AA23" s="8">
        <v>2020</v>
      </c>
      <c r="AB23" s="8">
        <v>2021</v>
      </c>
      <c r="AC23" s="8" t="s">
        <v>7</v>
      </c>
      <c r="AD23" s="8" t="s">
        <v>8</v>
      </c>
      <c r="AE23" s="8" t="s">
        <v>9</v>
      </c>
      <c r="AF23" s="8" t="s">
        <v>10</v>
      </c>
      <c r="AG23" s="8" t="s">
        <v>11</v>
      </c>
      <c r="AH23" s="8" t="s">
        <v>12</v>
      </c>
      <c r="AI23" s="8" t="s">
        <v>103</v>
      </c>
      <c r="AJ23" s="8" t="s">
        <v>104</v>
      </c>
      <c r="AK23" s="8" t="s">
        <v>105</v>
      </c>
      <c r="AL23" s="8" t="s">
        <v>106</v>
      </c>
      <c r="AM23" s="8" t="s">
        <v>107</v>
      </c>
      <c r="AN23" s="8" t="s">
        <v>108</v>
      </c>
      <c r="AO23" s="8" t="s">
        <v>109</v>
      </c>
      <c r="AP23" s="8" t="s">
        <v>110</v>
      </c>
    </row>
    <row r="24" spans="1:42" x14ac:dyDescent="0.25">
      <c r="A24" s="9" t="s">
        <v>129</v>
      </c>
      <c r="B24" s="10">
        <f>'India Micronutrients Market'!B21</f>
        <v>73.244292779055115</v>
      </c>
      <c r="C24" s="10">
        <f>'India Micronutrients Market'!C21</f>
        <v>81.58002604124998</v>
      </c>
      <c r="D24" s="10">
        <f>'India Micronutrients Market'!D21</f>
        <v>81.301057598076326</v>
      </c>
      <c r="E24" s="10">
        <f>'India Micronutrients Market'!E21</f>
        <v>97.034772760387597</v>
      </c>
      <c r="F24" s="10">
        <f>'India Micronutrients Market'!F21</f>
        <v>97.016675424111284</v>
      </c>
      <c r="G24" s="10">
        <f>'India Micronutrients Market'!G21</f>
        <v>113.83151899146553</v>
      </c>
      <c r="H24" s="10">
        <f>'India Micronutrients Market'!H21</f>
        <v>124.46091063717859</v>
      </c>
      <c r="I24" s="10">
        <f>'India Micronutrients Market'!I21</f>
        <v>134.88452794524412</v>
      </c>
      <c r="J24" s="10">
        <f>'India Micronutrients Market'!J21</f>
        <v>136.37913823090358</v>
      </c>
      <c r="K24" s="10">
        <f>'India Micronutrients Market'!K21</f>
        <v>160.2006368939453</v>
      </c>
      <c r="L24" s="10">
        <f>'India Micronutrients Market'!L21</f>
        <v>162.65326430824152</v>
      </c>
      <c r="M24" s="10">
        <f>'India Micronutrients Market'!M21</f>
        <v>114.71404442485979</v>
      </c>
      <c r="N24" s="10">
        <f>'India Micronutrients Market'!N21</f>
        <v>122.24036735525468</v>
      </c>
      <c r="O24" s="10">
        <f>'India Micronutrients Market'!O21</f>
        <v>130.25577619409049</v>
      </c>
      <c r="P24" s="10">
        <f>'India Micronutrients Market'!P21</f>
        <v>138.57872793707315</v>
      </c>
      <c r="Q24" s="10">
        <f>'India Micronutrients Market'!Q21</f>
        <v>146.88724853391238</v>
      </c>
      <c r="R24" s="10">
        <f>'India Micronutrients Market'!R21</f>
        <v>155.72451727766563</v>
      </c>
      <c r="S24" s="10">
        <f>'India Micronutrients Market'!S21</f>
        <v>164.62844556172962</v>
      </c>
      <c r="T24" s="10">
        <f>'India Micronutrients Market'!T21</f>
        <v>173.43586838053676</v>
      </c>
      <c r="U24" s="40">
        <f>(F24/B24)^(1/4)-1</f>
        <v>7.2798480056196269E-2</v>
      </c>
      <c r="V24" s="40">
        <f>(O24/G24)^(1/8)-1</f>
        <v>1.699029258609408E-2</v>
      </c>
      <c r="W24" s="35">
        <f>(T24/P24)^(1/4)-1</f>
        <v>5.7695330810589196E-2</v>
      </c>
    </row>
    <row r="25" spans="1:42" x14ac:dyDescent="0.25">
      <c r="A25" s="9" t="s">
        <v>93</v>
      </c>
      <c r="B25" s="5"/>
      <c r="C25" s="25">
        <f>C24/B24-1</f>
        <v>0.11380727352150144</v>
      </c>
      <c r="D25" s="25">
        <f t="shared" ref="D25" si="52">D24/C24-1</f>
        <v>-3.4195679593507222E-3</v>
      </c>
      <c r="E25" s="25">
        <f t="shared" ref="E25" si="53">E24/D24-1</f>
        <v>0.19352411428758032</v>
      </c>
      <c r="F25" s="30">
        <v>4.9299999999999997E-2</v>
      </c>
      <c r="G25" s="25">
        <v>5.2200000000000003E-2</v>
      </c>
      <c r="H25" s="25">
        <v>5.6099999999999997E-2</v>
      </c>
      <c r="I25" s="25">
        <v>6.0400000000000002E-2</v>
      </c>
      <c r="J25" s="38">
        <v>6.3600000000000004E-2</v>
      </c>
      <c r="K25" s="25">
        <v>6.6500000000000004E-2</v>
      </c>
      <c r="L25" s="25">
        <v>6.83E-2</v>
      </c>
      <c r="M25" s="25">
        <v>6.5699999999999995E-2</v>
      </c>
      <c r="N25" s="25">
        <v>6.3200000000000006E-2</v>
      </c>
      <c r="O25" s="25">
        <v>6.2399999999999997E-2</v>
      </c>
      <c r="P25" s="25">
        <v>6.1499999999999999E-2</v>
      </c>
      <c r="Q25" s="25">
        <v>5.9200000000000003E-2</v>
      </c>
      <c r="R25" s="25">
        <v>5.7799999999999997E-2</v>
      </c>
      <c r="S25" s="25">
        <v>5.6399999999999999E-2</v>
      </c>
      <c r="T25" s="25">
        <v>5.5100000000000003E-2</v>
      </c>
      <c r="X25" s="29"/>
      <c r="Y25" s="29"/>
      <c r="Z25" s="29"/>
      <c r="AA25" s="29"/>
      <c r="AB25" s="29"/>
      <c r="AC25" s="29"/>
      <c r="AD25" s="29"/>
      <c r="AE25" s="29"/>
      <c r="AF25" s="29"/>
      <c r="AG25" s="29"/>
      <c r="AH25" s="29"/>
      <c r="AI25" s="29"/>
    </row>
    <row r="26" spans="1:42" x14ac:dyDescent="0.25">
      <c r="A26" s="31" t="s">
        <v>137</v>
      </c>
      <c r="B26" s="34">
        <f>'India Micronutrients Market'!B11</f>
        <v>9.0572277240900015E-2</v>
      </c>
      <c r="C26" s="34">
        <f>'India Micronutrients Market'!C11</f>
        <v>9.9673078692000011E-2</v>
      </c>
      <c r="D26" s="34">
        <f>'India Micronutrients Market'!D11</f>
        <v>0.10353505885655997</v>
      </c>
      <c r="E26" s="34">
        <f>'India Micronutrients Market'!E11</f>
        <v>0.11951145928260001</v>
      </c>
      <c r="F26" s="34">
        <f>'India Micronutrients Market'!F11</f>
        <v>0.1220621437411</v>
      </c>
      <c r="G26" s="34">
        <f>'India Micronutrients Market'!G11</f>
        <v>0.1411060999593054</v>
      </c>
      <c r="H26" s="34">
        <f>'India Micronutrients Market'!H11</f>
        <v>0.15454310509919747</v>
      </c>
      <c r="I26" s="34">
        <f>'India Micronutrients Market'!I11</f>
        <v>0.16878418701731618</v>
      </c>
      <c r="J26" s="34">
        <f>'India Micronutrients Market'!J11</f>
        <v>0.17408965839049101</v>
      </c>
      <c r="K26" s="34">
        <f>'India Micronutrients Market'!K11</f>
        <v>0.20207035359141479</v>
      </c>
      <c r="L26" s="34">
        <f>'India Micronutrients Market'!L11</f>
        <v>0.20944980265374216</v>
      </c>
      <c r="M26" s="34">
        <f>'India Micronutrients Market'!M11</f>
        <v>205.89511446106201</v>
      </c>
      <c r="N26" s="34">
        <f>'India Micronutrients Market'!N11</f>
        <v>220.74881973796624</v>
      </c>
      <c r="O26" s="34">
        <f>'India Micronutrients Market'!O11</f>
        <v>236.63227407146729</v>
      </c>
      <c r="P26" s="34">
        <f>'India Micronutrients Market'!P11</f>
        <v>252.3294658874423</v>
      </c>
      <c r="Q26" s="34">
        <f>'India Micronutrients Market'!Q11</f>
        <v>268.4361575009882</v>
      </c>
      <c r="R26" s="34">
        <f>'India Micronutrients Market'!R11</f>
        <v>284.50460816436799</v>
      </c>
      <c r="S26" s="34">
        <f>'India Micronutrients Market'!S11</f>
        <v>302.63636220690228</v>
      </c>
      <c r="T26" s="34">
        <f>'India Micronutrients Market'!T11</f>
        <v>318.89761128267179</v>
      </c>
      <c r="U26" s="40">
        <f>(F26/B26)^(1/4)-1</f>
        <v>7.7448265748683465E-2</v>
      </c>
      <c r="V26" s="40">
        <f>(O26/G26)^(1/8)-1</f>
        <v>1.5296825421293732</v>
      </c>
      <c r="W26" s="35">
        <f>(T26/P26)^(1/4)-1</f>
        <v>6.0280622606484258E-2</v>
      </c>
    </row>
    <row r="27" spans="1:42" x14ac:dyDescent="0.25">
      <c r="A27" s="4" t="s">
        <v>93</v>
      </c>
      <c r="B27" s="4"/>
      <c r="C27" s="37">
        <f>C26/B26-1</f>
        <v>0.10048109342436096</v>
      </c>
      <c r="D27" s="37">
        <f t="shared" ref="D27" si="54">D26/C26-1</f>
        <v>3.8746472119055131E-2</v>
      </c>
      <c r="E27" s="37">
        <f t="shared" ref="E27" si="55">E26/D26-1</f>
        <v>0.15430908720662573</v>
      </c>
      <c r="F27" s="37">
        <f t="shared" ref="F27" si="56">F26/E26-1</f>
        <v>2.1342593202452464E-2</v>
      </c>
      <c r="G27" s="37">
        <f t="shared" ref="G27" si="57">G26/F26-1</f>
        <v>0.15601852986130238</v>
      </c>
      <c r="H27" s="37">
        <f t="shared" ref="H27" si="58">H26/G26-1</f>
        <v>9.5226252754255558E-2</v>
      </c>
      <c r="I27" s="37">
        <f t="shared" ref="I27" si="59">I26/H26-1</f>
        <v>9.2149578002704846E-2</v>
      </c>
      <c r="J27" s="37">
        <f t="shared" ref="J27" si="60">J26/I26-1</f>
        <v>3.1433462262851153E-2</v>
      </c>
      <c r="K27" s="37">
        <f t="shared" ref="K27" si="61">K26/J26-1</f>
        <v>0.16072577463597404</v>
      </c>
      <c r="L27" s="37">
        <f t="shared" ref="L27" si="62">L26/K26-1</f>
        <v>3.6519206955259564E-2</v>
      </c>
      <c r="M27" s="37">
        <f t="shared" ref="M27" si="63">M26/L26-1</f>
        <v>982.02844811672276</v>
      </c>
      <c r="N27" s="37">
        <f t="shared" ref="N27" si="64">N26/M26-1</f>
        <v>7.21420967942068E-2</v>
      </c>
      <c r="O27" s="37">
        <f t="shared" ref="O27" si="65">O26/N26-1</f>
        <v>7.1952612713196196E-2</v>
      </c>
      <c r="P27" s="37">
        <f t="shared" ref="P27" si="66">P26/O26-1</f>
        <v>6.6335802576254599E-2</v>
      </c>
      <c r="Q27" s="37">
        <f t="shared" ref="Q27" si="67">Q26/P26-1</f>
        <v>6.3831988693427766E-2</v>
      </c>
      <c r="R27" s="37">
        <f t="shared" ref="R27" si="68">R26/Q26-1</f>
        <v>5.9859486937115181E-2</v>
      </c>
      <c r="S27" s="37">
        <f t="shared" ref="S27" si="69">S26/R26-1</f>
        <v>6.3730967872615008E-2</v>
      </c>
      <c r="T27" s="37">
        <f t="shared" ref="T27" si="70">T26/S26-1</f>
        <v>5.3731973769405306E-2</v>
      </c>
      <c r="U27" s="4"/>
      <c r="V27" s="4"/>
      <c r="W27" s="4"/>
    </row>
    <row r="28" spans="1:42" x14ac:dyDescent="0.25">
      <c r="A28" s="31" t="s">
        <v>102</v>
      </c>
      <c r="B28" s="34">
        <f>B26/B24</f>
        <v>1.2365779476377168E-3</v>
      </c>
      <c r="C28" s="34">
        <f t="shared" ref="C28:T28" si="71">C26/C24</f>
        <v>1.221782874175616E-3</v>
      </c>
      <c r="D28" s="34">
        <f t="shared" si="71"/>
        <v>1.2734773927345533E-3</v>
      </c>
      <c r="E28" s="34">
        <f t="shared" si="71"/>
        <v>1.2316353806249964E-3</v>
      </c>
      <c r="F28" s="34">
        <f t="shared" si="71"/>
        <v>1.2581563242350009E-3</v>
      </c>
      <c r="G28" s="34">
        <f t="shared" si="71"/>
        <v>1.2396048230708823E-3</v>
      </c>
      <c r="H28" s="34">
        <f t="shared" si="71"/>
        <v>1.2416999386234027E-3</v>
      </c>
      <c r="I28" s="34">
        <f t="shared" si="71"/>
        <v>1.2513235549583086E-3</v>
      </c>
      <c r="J28" s="34">
        <f t="shared" si="71"/>
        <v>1.2765123804766953E-3</v>
      </c>
      <c r="K28" s="34">
        <f t="shared" si="71"/>
        <v>1.2613579915115303E-3</v>
      </c>
      <c r="L28" s="34">
        <f t="shared" si="71"/>
        <v>1.2877073420230736E-3</v>
      </c>
      <c r="M28" s="34">
        <f t="shared" si="71"/>
        <v>1.7948553334803552</v>
      </c>
      <c r="N28" s="34">
        <f t="shared" si="71"/>
        <v>1.8058586088540336</v>
      </c>
      <c r="O28" s="34">
        <f t="shared" si="71"/>
        <v>1.8166739394256741</v>
      </c>
      <c r="P28" s="34">
        <f t="shared" si="71"/>
        <v>1.8208383757283579</v>
      </c>
      <c r="Q28" s="34">
        <f t="shared" si="71"/>
        <v>1.8274980311787472</v>
      </c>
      <c r="R28" s="34">
        <f t="shared" si="71"/>
        <v>1.8269737684084786</v>
      </c>
      <c r="S28" s="34">
        <f t="shared" si="71"/>
        <v>1.8382993362676485</v>
      </c>
      <c r="T28" s="34">
        <f t="shared" si="71"/>
        <v>1.8387062276124826</v>
      </c>
      <c r="U28" s="40">
        <f>(F28/B28)^(1/4)-1</f>
        <v>4.3342582776997318E-3</v>
      </c>
      <c r="V28" s="40">
        <f>(O28/G28)^(1/8)-1</f>
        <v>1.4874205393806363</v>
      </c>
      <c r="W28" s="35">
        <f>(T28/P28)^(1/4)-1</f>
        <v>2.4442688934949164E-3</v>
      </c>
      <c r="X28" s="29"/>
      <c r="Y28" s="29"/>
      <c r="Z28" s="29"/>
      <c r="AA28" s="29"/>
      <c r="AB28" s="29"/>
      <c r="AC28" s="29"/>
      <c r="AD28" s="29"/>
      <c r="AE28" s="29"/>
      <c r="AF28" s="29"/>
      <c r="AG28" s="29"/>
      <c r="AH28" s="29"/>
      <c r="AI28" s="29"/>
    </row>
    <row r="29" spans="1:42" x14ac:dyDescent="0.25">
      <c r="A29" s="9" t="s">
        <v>93</v>
      </c>
      <c r="B29" s="28"/>
      <c r="C29" s="36">
        <f>C28/B28-1</f>
        <v>-1.1964529603948004E-2</v>
      </c>
      <c r="D29" s="36">
        <f t="shared" ref="D29" si="72">D28/C28-1</f>
        <v>4.2310724476161576E-2</v>
      </c>
      <c r="E29" s="36">
        <f t="shared" ref="E29" si="73">E28/D28-1</f>
        <v>-3.2856501692353546E-2</v>
      </c>
      <c r="F29" s="36">
        <f t="shared" ref="F29" si="74">F28/E28-1</f>
        <v>2.1533112824792644E-2</v>
      </c>
      <c r="G29" s="36">
        <f t="shared" ref="G29" si="75">G28/F28-1</f>
        <v>-1.4744989002378861E-2</v>
      </c>
      <c r="H29" s="36">
        <f t="shared" ref="H29" si="76">H28/G28-1</f>
        <v>1.6901479516109319E-3</v>
      </c>
      <c r="I29" s="36">
        <f t="shared" ref="I29" si="77">I28/H28-1</f>
        <v>7.750355811062537E-3</v>
      </c>
      <c r="J29" s="36">
        <f t="shared" ref="J29" si="78">J28/I28-1</f>
        <v>2.0129746154443628E-2</v>
      </c>
      <c r="K29" s="36">
        <f t="shared" ref="K29" si="79">K28/J28-1</f>
        <v>-1.1871713268856721E-2</v>
      </c>
      <c r="L29" s="36">
        <f t="shared" ref="L29" si="80">L28/K28-1</f>
        <v>2.088966866572739E-2</v>
      </c>
      <c r="M29" s="36">
        <f t="shared" ref="M29" si="81">M28/L28-1</f>
        <v>1392.8379280035156</v>
      </c>
      <c r="N29" s="36">
        <f t="shared" ref="N29" si="82">N28/M28-1</f>
        <v>6.1304525041259161E-3</v>
      </c>
      <c r="O29" s="36">
        <f t="shared" ref="O29" si="83">O28/N28-1</f>
        <v>5.9890240125186622E-3</v>
      </c>
      <c r="P29" s="36">
        <f t="shared" ref="P29" si="84">P28/O28-1</f>
        <v>2.2923410813062706E-3</v>
      </c>
      <c r="Q29" s="37">
        <v>1.6199999999999999E-2</v>
      </c>
      <c r="R29" s="37">
        <v>1.6500000000000001E-2</v>
      </c>
      <c r="S29" s="37">
        <v>1.6400000000000001E-2</v>
      </c>
      <c r="T29" s="37">
        <v>1.6299999999999999E-2</v>
      </c>
      <c r="X29" s="29"/>
      <c r="Y29" s="29"/>
      <c r="Z29" s="29"/>
      <c r="AA29" s="29"/>
      <c r="AB29" s="29"/>
      <c r="AC29" s="29"/>
      <c r="AD29" s="29"/>
      <c r="AE29" s="29"/>
      <c r="AF29" s="29"/>
      <c r="AG29" s="29"/>
      <c r="AH29" s="29"/>
      <c r="AI29" s="29"/>
    </row>
    <row r="31" spans="1:42" x14ac:dyDescent="0.25">
      <c r="A31" s="27" t="s">
        <v>132</v>
      </c>
      <c r="B31" s="14"/>
      <c r="C31" s="1"/>
      <c r="D31" s="1"/>
      <c r="E31" s="1"/>
      <c r="F31" s="1"/>
      <c r="G31" s="1"/>
      <c r="H31" s="1"/>
      <c r="I31" s="1"/>
      <c r="J31" s="1"/>
      <c r="K31" s="1"/>
      <c r="L31" s="1"/>
      <c r="M31" s="1"/>
      <c r="N31" s="1"/>
      <c r="O31" s="1"/>
      <c r="P31" s="1"/>
      <c r="Q31" s="1"/>
      <c r="R31" s="1"/>
      <c r="S31" s="1"/>
      <c r="T31" s="1"/>
      <c r="X31" s="29"/>
    </row>
    <row r="32" spans="1:42" x14ac:dyDescent="0.25">
      <c r="A32" s="39" t="s">
        <v>120</v>
      </c>
      <c r="B32" s="42">
        <f>B$26*X32</f>
        <v>3.4671067727816522E-2</v>
      </c>
      <c r="C32" s="42">
        <f t="shared" ref="C32:T32" si="85">C$26*Y32</f>
        <v>3.8164821831166804E-2</v>
      </c>
      <c r="D32" s="42">
        <f t="shared" si="85"/>
        <v>3.965392754206247E-2</v>
      </c>
      <c r="E32" s="42">
        <f t="shared" si="85"/>
        <v>4.5832644634877108E-2</v>
      </c>
      <c r="F32" s="42">
        <f t="shared" si="85"/>
        <v>4.6859656982208293E-2</v>
      </c>
      <c r="G32" s="42">
        <f t="shared" si="85"/>
        <v>5.4198852994369204E-2</v>
      </c>
      <c r="H32" s="42">
        <f t="shared" si="85"/>
        <v>5.9452732531661265E-2</v>
      </c>
      <c r="I32" s="42">
        <f t="shared" si="85"/>
        <v>6.5015668839070187E-2</v>
      </c>
      <c r="J32" s="42">
        <f t="shared" si="85"/>
        <v>6.7094154343695242E-2</v>
      </c>
      <c r="K32" s="42">
        <f t="shared" si="85"/>
        <v>7.7938535380208687E-2</v>
      </c>
      <c r="L32" s="42">
        <f t="shared" si="85"/>
        <v>8.0847623824344475E-2</v>
      </c>
      <c r="M32" s="42">
        <f t="shared" si="85"/>
        <v>79.578461739200463</v>
      </c>
      <c r="N32" s="42">
        <f t="shared" si="85"/>
        <v>85.363568592671541</v>
      </c>
      <c r="O32" s="42">
        <f t="shared" si="85"/>
        <v>91.624016520472139</v>
      </c>
      <c r="P32" s="42">
        <f t="shared" si="85"/>
        <v>97.727202138206394</v>
      </c>
      <c r="Q32" s="42">
        <f t="shared" si="85"/>
        <v>104.09954187888322</v>
      </c>
      <c r="R32" s="42">
        <f t="shared" si="85"/>
        <v>110.30243658532547</v>
      </c>
      <c r="S32" s="42">
        <f t="shared" si="85"/>
        <v>117.39264490005741</v>
      </c>
      <c r="T32" s="42">
        <f t="shared" si="85"/>
        <v>123.76416293880492</v>
      </c>
      <c r="U32" s="40">
        <f>(F32/B32)^(1/4)-1</f>
        <v>7.8221461987703522E-2</v>
      </c>
      <c r="V32" s="40">
        <f>(O32/G32)^(1/8)-1</f>
        <v>1.5322256509349845</v>
      </c>
      <c r="W32" s="35">
        <f>(T32/P32)^(1/4)-1</f>
        <v>6.082772321298191E-2</v>
      </c>
      <c r="X32" s="33">
        <v>0.38279999999999997</v>
      </c>
      <c r="Y32" s="33">
        <v>0.38290000000000002</v>
      </c>
      <c r="Z32" s="33">
        <v>0.38300000000000001</v>
      </c>
      <c r="AA32" s="33">
        <v>0.38350000000000001</v>
      </c>
      <c r="AB32" s="33">
        <v>0.38390000000000002</v>
      </c>
      <c r="AC32" s="33">
        <v>0.3841</v>
      </c>
      <c r="AD32" s="33">
        <v>0.38469999999999999</v>
      </c>
      <c r="AE32" s="33">
        <v>0.38519999999999999</v>
      </c>
      <c r="AF32" s="33">
        <v>0.38540000000000002</v>
      </c>
      <c r="AG32" s="33">
        <v>0.38569999999999999</v>
      </c>
      <c r="AH32" s="33">
        <v>0.38600000000000001</v>
      </c>
      <c r="AI32" s="33">
        <v>0.38650000000000001</v>
      </c>
      <c r="AJ32" s="33">
        <v>0.38669999999999999</v>
      </c>
      <c r="AK32" s="33">
        <v>0.38719999999999999</v>
      </c>
      <c r="AL32" s="33">
        <v>0.38729999999999998</v>
      </c>
      <c r="AM32" s="33">
        <v>0.38779999999999998</v>
      </c>
      <c r="AN32" s="33">
        <v>0.38769999999999999</v>
      </c>
      <c r="AO32" s="33">
        <v>0.38790000000000002</v>
      </c>
      <c r="AP32" s="33">
        <v>0.3881</v>
      </c>
    </row>
    <row r="33" spans="1:42" x14ac:dyDescent="0.25">
      <c r="A33" s="39" t="s">
        <v>117</v>
      </c>
      <c r="B33" s="42">
        <f t="shared" ref="B33:B35" si="86">B$26*X33</f>
        <v>2.1248256240715142E-2</v>
      </c>
      <c r="C33" s="42">
        <f t="shared" ref="C33:C35" si="87">C$26*Y33</f>
        <v>2.3413206184750804E-2</v>
      </c>
      <c r="D33" s="42">
        <f t="shared" ref="D33:D35" si="88">D$26*Z33</f>
        <v>2.4299678313634627E-2</v>
      </c>
      <c r="E33" s="42">
        <f t="shared" ref="E33:E35" si="89">E$26*AA33</f>
        <v>2.8085192931411002E-2</v>
      </c>
      <c r="F33" s="42">
        <f t="shared" ref="F33:F35" si="90">F$26*AB33</f>
        <v>2.8647985136036169E-2</v>
      </c>
      <c r="G33" s="42">
        <f t="shared" ref="G33:G35" si="91">G$26*AC33</f>
        <v>3.3145822880440837E-2</v>
      </c>
      <c r="H33" s="42">
        <f t="shared" ref="H33:H35" si="92">H$26*AD33</f>
        <v>3.6333084008821327E-2</v>
      </c>
      <c r="I33" s="42">
        <f t="shared" ref="I33:I35" si="93">I$26*AE33</f>
        <v>3.9748676042577959E-2</v>
      </c>
      <c r="J33" s="42">
        <f t="shared" ref="J33:J35" si="94">J$26*AF33</f>
        <v>4.1032932482638729E-2</v>
      </c>
      <c r="K33" s="42">
        <f t="shared" ref="K33:K35" si="95">K$26*AG33</f>
        <v>4.7607775306137322E-2</v>
      </c>
      <c r="L33" s="42">
        <f t="shared" ref="L33:L35" si="96">L$26*AH33</f>
        <v>4.9409208446017774E-2</v>
      </c>
      <c r="M33" s="42">
        <f t="shared" ref="M33:M35" si="97">M$26*AI33</f>
        <v>48.550067989918425</v>
      </c>
      <c r="N33" s="42">
        <f t="shared" ref="N33:N35" si="98">N$26*AJ33</f>
        <v>52.030496812238646</v>
      </c>
      <c r="O33" s="42">
        <f t="shared" ref="O33:O35" si="99">O$26*AK33</f>
        <v>55.703237316423397</v>
      </c>
      <c r="P33" s="42">
        <f t="shared" ref="P33:P35" si="100">P$26*AL33</f>
        <v>59.373123323315177</v>
      </c>
      <c r="Q33" s="42">
        <f t="shared" ref="Q33:Q35" si="101">Q$26*AM33</f>
        <v>63.082497012732226</v>
      </c>
      <c r="R33" s="42">
        <f t="shared" ref="R33:R35" si="102">R$26*AN33</f>
        <v>66.773231536177164</v>
      </c>
      <c r="S33" s="42">
        <f t="shared" ref="S33:S35" si="103">S$26*AO33</f>
        <v>70.96822693751858</v>
      </c>
      <c r="T33" s="42">
        <f t="shared" ref="T33:T35" si="104">T$26*AP33</f>
        <v>74.813379606914808</v>
      </c>
      <c r="U33" s="40">
        <f t="shared" ref="U33:U35" si="105">(F33/B33)^(1/4)-1</f>
        <v>7.7563064990177066E-2</v>
      </c>
      <c r="V33" s="40">
        <f t="shared" ref="V33:V35" si="106">(O33/G33)^(1/8)-1</f>
        <v>1.530354990488036</v>
      </c>
      <c r="W33" s="35">
        <f t="shared" ref="W33:W35" si="107">(T33/P33)^(1/4)-1</f>
        <v>5.9491177358030889E-2</v>
      </c>
      <c r="X33" s="33">
        <v>0.2346</v>
      </c>
      <c r="Y33" s="33">
        <v>0.2349</v>
      </c>
      <c r="Z33" s="33">
        <v>0.23469999999999999</v>
      </c>
      <c r="AA33" s="33">
        <v>0.23499999999999999</v>
      </c>
      <c r="AB33" s="33">
        <v>0.23469999999999999</v>
      </c>
      <c r="AC33" s="33">
        <v>0.2349</v>
      </c>
      <c r="AD33" s="33">
        <v>0.2351</v>
      </c>
      <c r="AE33" s="33">
        <v>0.23549999999999999</v>
      </c>
      <c r="AF33" s="33">
        <v>0.23569999999999999</v>
      </c>
      <c r="AG33" s="33">
        <v>0.2356</v>
      </c>
      <c r="AH33" s="33">
        <v>0.2359</v>
      </c>
      <c r="AI33" s="33">
        <v>0.23580000000000001</v>
      </c>
      <c r="AJ33" s="33">
        <v>0.23569999999999999</v>
      </c>
      <c r="AK33" s="33">
        <v>0.2354</v>
      </c>
      <c r="AL33" s="33">
        <v>0.23530000000000001</v>
      </c>
      <c r="AM33" s="33">
        <v>0.23499999999999999</v>
      </c>
      <c r="AN33" s="33">
        <v>0.23469999999999999</v>
      </c>
      <c r="AO33" s="33">
        <v>0.23449999999999999</v>
      </c>
      <c r="AP33" s="33">
        <v>0.2346</v>
      </c>
    </row>
    <row r="34" spans="1:42" x14ac:dyDescent="0.25">
      <c r="A34" s="39" t="s">
        <v>119</v>
      </c>
      <c r="B34" s="42">
        <f t="shared" si="86"/>
        <v>2.4943605152143861E-2</v>
      </c>
      <c r="C34" s="42">
        <f t="shared" si="87"/>
        <v>2.7469900487515204E-2</v>
      </c>
      <c r="D34" s="42">
        <f t="shared" si="88"/>
        <v>2.8544615726753587E-2</v>
      </c>
      <c r="E34" s="42">
        <f t="shared" si="89"/>
        <v>3.2937358178284568E-2</v>
      </c>
      <c r="F34" s="42">
        <f t="shared" si="90"/>
        <v>3.3664739243795379E-2</v>
      </c>
      <c r="G34" s="42">
        <f t="shared" si="91"/>
        <v>3.8973504808760148E-2</v>
      </c>
      <c r="H34" s="42">
        <f t="shared" si="92"/>
        <v>4.2715714249418175E-2</v>
      </c>
      <c r="I34" s="42">
        <f t="shared" si="93"/>
        <v>4.663507087288446E-2</v>
      </c>
      <c r="J34" s="42">
        <f t="shared" si="94"/>
        <v>4.8153199510809812E-2</v>
      </c>
      <c r="K34" s="42">
        <f t="shared" si="95"/>
        <v>5.5872452768026194E-2</v>
      </c>
      <c r="L34" s="42">
        <f t="shared" si="96"/>
        <v>5.7954760394290455E-2</v>
      </c>
      <c r="M34" s="42">
        <f t="shared" si="97"/>
        <v>56.991767682821958</v>
      </c>
      <c r="N34" s="42">
        <f t="shared" si="98"/>
        <v>61.169497949390447</v>
      </c>
      <c r="O34" s="42">
        <f t="shared" si="99"/>
        <v>65.61812960001788</v>
      </c>
      <c r="P34" s="42">
        <f t="shared" si="100"/>
        <v>69.996193837176492</v>
      </c>
      <c r="Q34" s="42">
        <f t="shared" si="101"/>
        <v>74.51787732227433</v>
      </c>
      <c r="R34" s="42">
        <f t="shared" si="102"/>
        <v>79.006929687244991</v>
      </c>
      <c r="S34" s="42">
        <f t="shared" si="103"/>
        <v>84.072381421077452</v>
      </c>
      <c r="T34" s="42">
        <f t="shared" si="104"/>
        <v>88.525976892069693</v>
      </c>
      <c r="U34" s="40">
        <f t="shared" si="105"/>
        <v>7.7839283147738803E-2</v>
      </c>
      <c r="V34" s="40">
        <f t="shared" si="106"/>
        <v>1.5309396992386071</v>
      </c>
      <c r="W34" s="35">
        <f t="shared" si="107"/>
        <v>6.0471681380362519E-2</v>
      </c>
      <c r="X34" s="33">
        <v>0.27539999999999998</v>
      </c>
      <c r="Y34" s="33">
        <v>0.27560000000000001</v>
      </c>
      <c r="Z34" s="33">
        <v>0.2757</v>
      </c>
      <c r="AA34" s="33">
        <v>0.27560000000000001</v>
      </c>
      <c r="AB34" s="33">
        <v>0.27579999999999999</v>
      </c>
      <c r="AC34" s="33">
        <v>0.2762</v>
      </c>
      <c r="AD34" s="33">
        <v>0.27639999999999998</v>
      </c>
      <c r="AE34" s="33">
        <v>0.27629999999999999</v>
      </c>
      <c r="AF34" s="33">
        <v>0.27660000000000001</v>
      </c>
      <c r="AG34" s="33">
        <v>0.27650000000000002</v>
      </c>
      <c r="AH34" s="33">
        <v>0.2767</v>
      </c>
      <c r="AI34" s="33">
        <v>0.27679999999999999</v>
      </c>
      <c r="AJ34" s="33">
        <v>0.27710000000000001</v>
      </c>
      <c r="AK34" s="33">
        <v>0.27729999999999999</v>
      </c>
      <c r="AL34" s="33">
        <v>0.27739999999999998</v>
      </c>
      <c r="AM34" s="33">
        <v>0.27760000000000001</v>
      </c>
      <c r="AN34" s="33">
        <v>0.2777</v>
      </c>
      <c r="AO34" s="33">
        <v>0.27779999999999999</v>
      </c>
      <c r="AP34" s="33">
        <v>0.27760000000000001</v>
      </c>
    </row>
    <row r="35" spans="1:42" x14ac:dyDescent="0.25">
      <c r="A35" s="39" t="s">
        <v>118</v>
      </c>
      <c r="B35" s="42">
        <f t="shared" si="86"/>
        <v>9.7093481202244827E-3</v>
      </c>
      <c r="C35" s="42">
        <f t="shared" si="87"/>
        <v>1.0625150188567202E-2</v>
      </c>
      <c r="D35" s="42">
        <f t="shared" si="88"/>
        <v>1.1036837274109293E-2</v>
      </c>
      <c r="E35" s="42">
        <f t="shared" si="89"/>
        <v>1.2656263538027341E-2</v>
      </c>
      <c r="F35" s="42">
        <f t="shared" si="90"/>
        <v>1.287755616468605E-2</v>
      </c>
      <c r="G35" s="42">
        <f t="shared" si="91"/>
        <v>1.4773808665739276E-2</v>
      </c>
      <c r="H35" s="42">
        <f t="shared" si="92"/>
        <v>1.6026119998786777E-2</v>
      </c>
      <c r="I35" s="42">
        <f t="shared" si="93"/>
        <v>1.7384771262783566E-2</v>
      </c>
      <c r="J35" s="42">
        <f t="shared" si="94"/>
        <v>1.780937205334723E-2</v>
      </c>
      <c r="K35" s="42">
        <f t="shared" si="95"/>
        <v>2.065159013704259E-2</v>
      </c>
      <c r="L35" s="42">
        <f t="shared" si="96"/>
        <v>2.1238209989089457E-2</v>
      </c>
      <c r="M35" s="42">
        <f t="shared" si="97"/>
        <v>20.774817049121157</v>
      </c>
      <c r="N35" s="42">
        <f t="shared" si="98"/>
        <v>22.18525638366561</v>
      </c>
      <c r="O35" s="42">
        <f t="shared" si="99"/>
        <v>23.686890634553876</v>
      </c>
      <c r="P35" s="42">
        <f t="shared" si="100"/>
        <v>25.23294658874423</v>
      </c>
      <c r="Q35" s="42">
        <f t="shared" si="101"/>
        <v>26.736241287098423</v>
      </c>
      <c r="R35" s="42">
        <f t="shared" si="102"/>
        <v>28.393559894803925</v>
      </c>
      <c r="S35" s="42">
        <f t="shared" si="103"/>
        <v>30.172845312028155</v>
      </c>
      <c r="T35" s="42">
        <f t="shared" si="104"/>
        <v>31.825981606010643</v>
      </c>
      <c r="U35" s="40">
        <f t="shared" si="105"/>
        <v>7.3151025761401423E-2</v>
      </c>
      <c r="V35" s="40">
        <f t="shared" si="106"/>
        <v>1.515515212667101</v>
      </c>
      <c r="W35" s="35">
        <f t="shared" si="107"/>
        <v>5.9750084225435929E-2</v>
      </c>
      <c r="X35" s="33">
        <v>0.1072</v>
      </c>
      <c r="Y35" s="33">
        <v>0.1066</v>
      </c>
      <c r="Z35" s="33">
        <v>0.1066</v>
      </c>
      <c r="AA35" s="33">
        <v>0.10589999999999999</v>
      </c>
      <c r="AB35" s="33">
        <v>0.1055</v>
      </c>
      <c r="AC35" s="33">
        <v>0.1047</v>
      </c>
      <c r="AD35" s="33">
        <v>0.1037</v>
      </c>
      <c r="AE35" s="33">
        <v>0.10299999999999999</v>
      </c>
      <c r="AF35" s="33">
        <v>0.1023</v>
      </c>
      <c r="AG35" s="33">
        <v>0.1022</v>
      </c>
      <c r="AH35" s="33">
        <v>0.1014</v>
      </c>
      <c r="AI35" s="33">
        <v>0.1009</v>
      </c>
      <c r="AJ35" s="33">
        <v>0.10050000000000001</v>
      </c>
      <c r="AK35" s="33">
        <v>0.10009999999999999</v>
      </c>
      <c r="AL35" s="33">
        <v>0.1</v>
      </c>
      <c r="AM35" s="33">
        <v>9.9599999999999994E-2</v>
      </c>
      <c r="AN35" s="33">
        <v>9.98E-2</v>
      </c>
      <c r="AO35" s="33">
        <v>9.9699999999999997E-2</v>
      </c>
      <c r="AP35" s="33">
        <v>9.98E-2</v>
      </c>
    </row>
    <row r="36" spans="1:42" x14ac:dyDescent="0.25">
      <c r="A36" s="27" t="s">
        <v>101</v>
      </c>
      <c r="B36" s="34">
        <f>SUM(B32:B35)</f>
        <v>9.0572277240900001E-2</v>
      </c>
      <c r="C36" s="34">
        <f t="shared" ref="C36:I36" si="108">SUM(C32:C35)</f>
        <v>9.9673078692000011E-2</v>
      </c>
      <c r="D36" s="34">
        <f t="shared" si="108"/>
        <v>0.10353505885655997</v>
      </c>
      <c r="E36" s="34">
        <f t="shared" si="108"/>
        <v>0.11951145928260003</v>
      </c>
      <c r="F36" s="34">
        <f t="shared" si="108"/>
        <v>0.12204993752672588</v>
      </c>
      <c r="G36" s="34">
        <f t="shared" si="108"/>
        <v>0.14109198934930947</v>
      </c>
      <c r="H36" s="34">
        <f t="shared" si="108"/>
        <v>0.15452765078868755</v>
      </c>
      <c r="I36" s="34">
        <f t="shared" si="108"/>
        <v>0.16878418701731618</v>
      </c>
      <c r="J36" s="34">
        <f>SUM(J32:J35)</f>
        <v>0.17408965839049101</v>
      </c>
      <c r="K36" s="34">
        <f t="shared" ref="K36:T36" si="109">SUM(K32:K35)</f>
        <v>0.20207035359141479</v>
      </c>
      <c r="L36" s="34">
        <f t="shared" si="109"/>
        <v>0.20944980265374216</v>
      </c>
      <c r="M36" s="34">
        <f t="shared" si="109"/>
        <v>205.89511446106201</v>
      </c>
      <c r="N36" s="34">
        <f t="shared" si="109"/>
        <v>220.74881973796624</v>
      </c>
      <c r="O36" s="34">
        <f t="shared" si="109"/>
        <v>236.63227407146729</v>
      </c>
      <c r="P36" s="34">
        <f t="shared" si="109"/>
        <v>252.3294658874423</v>
      </c>
      <c r="Q36" s="34">
        <f t="shared" si="109"/>
        <v>268.4361575009882</v>
      </c>
      <c r="R36" s="34">
        <f t="shared" si="109"/>
        <v>284.47615770355156</v>
      </c>
      <c r="S36" s="34">
        <f t="shared" si="109"/>
        <v>302.60609857068158</v>
      </c>
      <c r="T36" s="34">
        <f t="shared" si="109"/>
        <v>318.92950104380009</v>
      </c>
      <c r="X36" s="43">
        <v>1</v>
      </c>
      <c r="Y36" s="43">
        <v>1</v>
      </c>
      <c r="Z36" s="43">
        <v>1</v>
      </c>
      <c r="AA36" s="43">
        <v>1</v>
      </c>
      <c r="AB36" s="43">
        <v>1</v>
      </c>
      <c r="AC36" s="43">
        <v>1</v>
      </c>
      <c r="AD36" s="43">
        <v>1</v>
      </c>
      <c r="AE36" s="43">
        <v>1</v>
      </c>
      <c r="AF36" s="43">
        <v>1</v>
      </c>
      <c r="AG36" s="43">
        <v>1</v>
      </c>
      <c r="AH36" s="43">
        <v>1</v>
      </c>
      <c r="AI36" s="43">
        <v>1</v>
      </c>
      <c r="AJ36" s="43">
        <v>1</v>
      </c>
      <c r="AK36" s="43">
        <v>1</v>
      </c>
      <c r="AL36" s="43">
        <v>1</v>
      </c>
      <c r="AM36" s="43">
        <v>1</v>
      </c>
      <c r="AN36" s="43">
        <v>1</v>
      </c>
      <c r="AO36" s="43">
        <v>1</v>
      </c>
      <c r="AP36" s="43">
        <v>1</v>
      </c>
    </row>
    <row r="37" spans="1:42" x14ac:dyDescent="0.25">
      <c r="B37" s="14"/>
      <c r="C37" s="1"/>
      <c r="D37" s="1"/>
      <c r="E37" s="1"/>
      <c r="F37" s="1"/>
      <c r="G37" s="1"/>
      <c r="H37" s="1"/>
      <c r="I37" s="1"/>
      <c r="J37" s="1"/>
      <c r="K37" s="1"/>
      <c r="L37" s="1"/>
      <c r="M37" s="1"/>
      <c r="N37" s="1"/>
      <c r="O37" s="1"/>
      <c r="P37" s="1"/>
      <c r="Q37" s="1"/>
      <c r="R37" s="1"/>
      <c r="S37" s="1"/>
      <c r="T37" s="1"/>
    </row>
    <row r="38" spans="1:42" x14ac:dyDescent="0.25">
      <c r="A38" s="27" t="s">
        <v>130</v>
      </c>
      <c r="B38" s="14"/>
      <c r="C38" s="1"/>
      <c r="D38" s="1"/>
      <c r="E38" s="1"/>
      <c r="F38" s="1"/>
      <c r="G38" s="1"/>
      <c r="H38" s="1"/>
      <c r="I38" s="1"/>
      <c r="J38" s="1"/>
      <c r="K38" s="1"/>
      <c r="L38" s="1"/>
      <c r="M38" s="1"/>
      <c r="N38" s="1"/>
      <c r="O38" s="1"/>
      <c r="P38" s="1"/>
      <c r="Q38" s="1"/>
      <c r="R38" s="1"/>
      <c r="S38" s="1"/>
      <c r="T38" s="1"/>
      <c r="X38" s="44"/>
    </row>
    <row r="39" spans="1:42" x14ac:dyDescent="0.25">
      <c r="A39" s="39" t="s">
        <v>120</v>
      </c>
      <c r="B39" s="42">
        <f>B$24*X39</f>
        <v>29.517449989959214</v>
      </c>
      <c r="C39" s="42">
        <f t="shared" ref="C39:T39" si="110">C$24*Y39</f>
        <v>32.778854463374238</v>
      </c>
      <c r="D39" s="42">
        <f t="shared" si="110"/>
        <v>32.666764942907065</v>
      </c>
      <c r="E39" s="42">
        <f t="shared" si="110"/>
        <v>39.037089081503929</v>
      </c>
      <c r="F39" s="42">
        <f t="shared" si="110"/>
        <v>39.078316860832025</v>
      </c>
      <c r="G39" s="42">
        <f t="shared" si="110"/>
        <v>45.862719001661461</v>
      </c>
      <c r="H39" s="42">
        <f t="shared" si="110"/>
        <v>50.207531351037836</v>
      </c>
      <c r="I39" s="42">
        <f t="shared" si="110"/>
        <v>54.425907025906007</v>
      </c>
      <c r="J39" s="42">
        <f t="shared" si="110"/>
        <v>55.056258103815772</v>
      </c>
      <c r="K39" s="42">
        <f t="shared" si="110"/>
        <v>64.70503724146451</v>
      </c>
      <c r="L39" s="42">
        <f t="shared" si="110"/>
        <v>65.663122801237108</v>
      </c>
      <c r="M39" s="42">
        <f t="shared" si="110"/>
        <v>46.378888160970817</v>
      </c>
      <c r="N39" s="42">
        <f t="shared" si="110"/>
        <v>49.409556484993942</v>
      </c>
      <c r="O39" s="42">
        <f t="shared" si="110"/>
        <v>52.714512625748419</v>
      </c>
      <c r="P39" s="42">
        <f t="shared" si="110"/>
        <v>56.096669068927213</v>
      </c>
      <c r="Q39" s="42">
        <f t="shared" si="110"/>
        <v>59.518713105941302</v>
      </c>
      <c r="R39" s="42">
        <f t="shared" si="110"/>
        <v>63.099574400910114</v>
      </c>
      <c r="S39" s="42">
        <f t="shared" si="110"/>
        <v>66.756834675281368</v>
      </c>
      <c r="T39" s="42">
        <f t="shared" si="110"/>
        <v>70.310901041469606</v>
      </c>
      <c r="U39" s="40">
        <f>(F39/B39)^(1/4)-1</f>
        <v>7.2665353729869153E-2</v>
      </c>
      <c r="V39" s="40">
        <f>(O39/G39)^(1/8)-1</f>
        <v>1.7557125071423929E-2</v>
      </c>
      <c r="W39" s="35">
        <f>(T39/P39)^(1/4)-1</f>
        <v>5.808704570921841E-2</v>
      </c>
      <c r="X39" s="26">
        <v>0.40300000000000002</v>
      </c>
      <c r="Y39" s="26">
        <v>0.40179999999999999</v>
      </c>
      <c r="Z39" s="26">
        <v>0.40179999999999999</v>
      </c>
      <c r="AA39" s="26">
        <v>0.40229999999999999</v>
      </c>
      <c r="AB39" s="26">
        <v>0.40279999999999999</v>
      </c>
      <c r="AC39" s="26">
        <v>0.40289999999999998</v>
      </c>
      <c r="AD39" s="26">
        <v>0.40339999999999998</v>
      </c>
      <c r="AE39" s="26">
        <v>0.40350000000000003</v>
      </c>
      <c r="AF39" s="26">
        <v>0.4037</v>
      </c>
      <c r="AG39" s="26">
        <v>0.40389999999999998</v>
      </c>
      <c r="AH39" s="26">
        <v>0.4037</v>
      </c>
      <c r="AI39" s="26">
        <v>0.40429999999999999</v>
      </c>
      <c r="AJ39" s="26">
        <v>0.4042</v>
      </c>
      <c r="AK39" s="26">
        <v>0.4047</v>
      </c>
      <c r="AL39" s="26">
        <v>0.40479999999999999</v>
      </c>
      <c r="AM39" s="26">
        <v>0.4052</v>
      </c>
      <c r="AN39" s="26">
        <v>0.4052</v>
      </c>
      <c r="AO39" s="26">
        <v>0.40550000000000003</v>
      </c>
      <c r="AP39" s="26">
        <v>0.40539999999999998</v>
      </c>
    </row>
    <row r="40" spans="1:42" x14ac:dyDescent="0.25">
      <c r="A40" s="39" t="s">
        <v>117</v>
      </c>
      <c r="B40" s="42">
        <f t="shared" ref="B40:B42" si="111">B$24*X40</f>
        <v>15.454545776380629</v>
      </c>
      <c r="C40" s="42">
        <f t="shared" ref="C40:C42" si="112">C$24*Y40</f>
        <v>17.294965520744995</v>
      </c>
      <c r="D40" s="42">
        <f t="shared" ref="D40:D42" si="113">D$24*Z40</f>
        <v>17.227694105032374</v>
      </c>
      <c r="E40" s="42">
        <f t="shared" ref="E40:E42" si="114">E$24*AA40</f>
        <v>20.590778779754249</v>
      </c>
      <c r="F40" s="42">
        <f t="shared" ref="F40:F42" si="115">F$24*AB40</f>
        <v>20.557833522369183</v>
      </c>
      <c r="G40" s="42">
        <f t="shared" ref="G40:G42" si="116">G$24*AC40</f>
        <v>24.132282026190691</v>
      </c>
      <c r="H40" s="42">
        <f t="shared" ref="H40:H42" si="117">H$24*AD40</f>
        <v>26.423051328273012</v>
      </c>
      <c r="I40" s="42">
        <f t="shared" ref="I40:I42" si="118">I$24*AE40</f>
        <v>28.676450641158901</v>
      </c>
      <c r="J40" s="42">
        <f t="shared" ref="J40:J42" si="119">J$24*AF40</f>
        <v>29.02148061553628</v>
      </c>
      <c r="K40" s="42">
        <f t="shared" ref="K40:K42" si="120">K$24*AG40</f>
        <v>34.058655403652772</v>
      </c>
      <c r="L40" s="42">
        <f t="shared" ref="L40:L42" si="121">L$24*AH40</f>
        <v>34.645145297655439</v>
      </c>
      <c r="M40" s="42">
        <f t="shared" ref="M40:M42" si="122">M$24*AI40</f>
        <v>24.422620058052651</v>
      </c>
      <c r="N40" s="42">
        <f t="shared" ref="N40:N42" si="123">N$24*AJ40</f>
        <v>26.012750173198192</v>
      </c>
      <c r="O40" s="42">
        <f t="shared" ref="O40:O42" si="124">O$24*AK40</f>
        <v>27.692378018863639</v>
      </c>
      <c r="P40" s="42">
        <f t="shared" ref="P40:P42" si="125">P$24*AL40</f>
        <v>29.461837559421753</v>
      </c>
      <c r="Q40" s="42">
        <f t="shared" ref="Q40:Q42" si="126">Q$24*AM40</f>
        <v>31.184162863749599</v>
      </c>
      <c r="R40" s="42">
        <f t="shared" ref="R40:R42" si="127">R$24*AN40</f>
        <v>33.02917011459288</v>
      </c>
      <c r="S40" s="42">
        <f t="shared" ref="S40:S42" si="128">S$24*AO40</f>
        <v>34.88476761453051</v>
      </c>
      <c r="T40" s="42">
        <f t="shared" ref="T40:T42" si="129">T$24*AP40</f>
        <v>36.78574768351185</v>
      </c>
      <c r="U40" s="40">
        <f t="shared" ref="U40:U42" si="130">(F40/B40)^(1/4)-1</f>
        <v>7.3940634192725785E-2</v>
      </c>
      <c r="V40" s="40">
        <f t="shared" ref="V40:V42" si="131">(O40/G40)^(1/8)-1</f>
        <v>1.7349632186488329E-2</v>
      </c>
      <c r="W40" s="35">
        <f t="shared" ref="W40:W42" si="132">(T40/P40)^(1/4)-1</f>
        <v>5.7072900522350922E-2</v>
      </c>
      <c r="X40" s="26">
        <v>0.21099999999999999</v>
      </c>
      <c r="Y40" s="26">
        <v>0.21199999999999999</v>
      </c>
      <c r="Z40" s="26">
        <v>0.21190000000000001</v>
      </c>
      <c r="AA40" s="26">
        <v>0.2122</v>
      </c>
      <c r="AB40" s="26">
        <v>0.21190000000000001</v>
      </c>
      <c r="AC40" s="26">
        <v>0.21199999999999999</v>
      </c>
      <c r="AD40" s="26">
        <v>0.21229999999999999</v>
      </c>
      <c r="AE40" s="26">
        <v>0.21260000000000001</v>
      </c>
      <c r="AF40" s="26">
        <v>0.21279999999999999</v>
      </c>
      <c r="AG40" s="26">
        <v>0.21260000000000001</v>
      </c>
      <c r="AH40" s="26">
        <v>0.21299999999999999</v>
      </c>
      <c r="AI40" s="26">
        <v>0.21290000000000001</v>
      </c>
      <c r="AJ40" s="26">
        <v>0.21279999999999999</v>
      </c>
      <c r="AK40" s="26">
        <v>0.21260000000000001</v>
      </c>
      <c r="AL40" s="26">
        <v>0.21260000000000001</v>
      </c>
      <c r="AM40" s="26">
        <v>0.21229999999999999</v>
      </c>
      <c r="AN40" s="26">
        <v>0.21210000000000001</v>
      </c>
      <c r="AO40" s="26">
        <v>0.21190000000000001</v>
      </c>
      <c r="AP40" s="26">
        <v>0.21210000000000001</v>
      </c>
    </row>
    <row r="41" spans="1:42" x14ac:dyDescent="0.25">
      <c r="A41" s="39" t="s">
        <v>119</v>
      </c>
      <c r="B41" s="42">
        <f t="shared" si="111"/>
        <v>19.380439869337984</v>
      </c>
      <c r="C41" s="42">
        <f t="shared" si="112"/>
        <v>21.749234942597244</v>
      </c>
      <c r="D41" s="42">
        <f t="shared" si="113"/>
        <v>21.682992061406956</v>
      </c>
      <c r="E41" s="42">
        <f t="shared" si="114"/>
        <v>25.888877372471409</v>
      </c>
      <c r="F41" s="42">
        <f t="shared" si="115"/>
        <v>25.893750670695304</v>
      </c>
      <c r="G41" s="42">
        <f t="shared" si="116"/>
        <v>30.415781874519588</v>
      </c>
      <c r="H41" s="42">
        <f t="shared" si="117"/>
        <v>33.280847504381555</v>
      </c>
      <c r="I41" s="42">
        <f t="shared" si="118"/>
        <v>36.05463431976375</v>
      </c>
      <c r="J41" s="42">
        <f t="shared" si="119"/>
        <v>36.4950573905898</v>
      </c>
      <c r="K41" s="42">
        <f t="shared" si="120"/>
        <v>42.85367036913037</v>
      </c>
      <c r="L41" s="42">
        <f t="shared" si="121"/>
        <v>43.542278855316255</v>
      </c>
      <c r="M41" s="42">
        <f t="shared" si="122"/>
        <v>30.72042109697745</v>
      </c>
      <c r="N41" s="42">
        <f t="shared" si="123"/>
        <v>32.772642487943777</v>
      </c>
      <c r="O41" s="42">
        <f t="shared" si="124"/>
        <v>34.934599175255066</v>
      </c>
      <c r="P41" s="42">
        <f t="shared" si="125"/>
        <v>37.208388451104142</v>
      </c>
      <c r="Q41" s="42">
        <f t="shared" si="126"/>
        <v>39.468603681062255</v>
      </c>
      <c r="R41" s="42">
        <f t="shared" si="127"/>
        <v>41.827605340780991</v>
      </c>
      <c r="S41" s="42">
        <f t="shared" si="128"/>
        <v>44.252126166992916</v>
      </c>
      <c r="T41" s="42">
        <f t="shared" si="129"/>
        <v>46.65424859436439</v>
      </c>
      <c r="U41" s="40">
        <f t="shared" si="130"/>
        <v>7.5122208416312786E-2</v>
      </c>
      <c r="V41" s="40">
        <f t="shared" si="131"/>
        <v>1.7465278087464675E-2</v>
      </c>
      <c r="W41" s="35">
        <f t="shared" si="132"/>
        <v>5.8187396694234339E-2</v>
      </c>
      <c r="X41" s="26">
        <v>0.2646</v>
      </c>
      <c r="Y41" s="26">
        <v>0.2666</v>
      </c>
      <c r="Z41" s="26">
        <v>0.26669999999999999</v>
      </c>
      <c r="AA41" s="26">
        <v>0.26679999999999998</v>
      </c>
      <c r="AB41" s="26">
        <v>0.26690000000000003</v>
      </c>
      <c r="AC41" s="26">
        <v>0.26719999999999999</v>
      </c>
      <c r="AD41" s="26">
        <v>0.26740000000000003</v>
      </c>
      <c r="AE41" s="26">
        <v>0.26729999999999998</v>
      </c>
      <c r="AF41" s="26">
        <v>0.2676</v>
      </c>
      <c r="AG41" s="26">
        <v>0.26750000000000002</v>
      </c>
      <c r="AH41" s="26">
        <v>0.26769999999999999</v>
      </c>
      <c r="AI41" s="26">
        <v>0.26779999999999998</v>
      </c>
      <c r="AJ41" s="26">
        <v>0.2681</v>
      </c>
      <c r="AK41" s="26">
        <v>0.26819999999999999</v>
      </c>
      <c r="AL41" s="26">
        <v>0.26850000000000002</v>
      </c>
      <c r="AM41" s="26">
        <v>0.26869999999999999</v>
      </c>
      <c r="AN41" s="26">
        <v>0.26860000000000001</v>
      </c>
      <c r="AO41" s="26">
        <v>0.26879999999999998</v>
      </c>
      <c r="AP41" s="26">
        <v>0.26900000000000002</v>
      </c>
    </row>
    <row r="42" spans="1:42" x14ac:dyDescent="0.25">
      <c r="A42" s="39" t="s">
        <v>118</v>
      </c>
      <c r="B42" s="42">
        <f t="shared" si="111"/>
        <v>8.8991815726551966</v>
      </c>
      <c r="C42" s="42">
        <f t="shared" si="112"/>
        <v>9.7569711145334974</v>
      </c>
      <c r="D42" s="42">
        <f t="shared" si="113"/>
        <v>9.7236064887299278</v>
      </c>
      <c r="E42" s="42">
        <f t="shared" si="114"/>
        <v>11.508324049381969</v>
      </c>
      <c r="F42" s="42">
        <f t="shared" si="115"/>
        <v>11.486774370214777</v>
      </c>
      <c r="G42" s="42">
        <f t="shared" si="116"/>
        <v>13.420736089093786</v>
      </c>
      <c r="H42" s="42">
        <f t="shared" si="117"/>
        <v>14.561926544549895</v>
      </c>
      <c r="I42" s="42">
        <f t="shared" si="118"/>
        <v>15.741024411209988</v>
      </c>
      <c r="J42" s="42">
        <f t="shared" si="119"/>
        <v>15.806342120961725</v>
      </c>
      <c r="K42" s="42">
        <f t="shared" si="120"/>
        <v>18.583273879697657</v>
      </c>
      <c r="L42" s="42">
        <f t="shared" si="121"/>
        <v>18.802717354032719</v>
      </c>
      <c r="M42" s="42">
        <f t="shared" si="122"/>
        <v>13.192115108858877</v>
      </c>
      <c r="N42" s="42">
        <f t="shared" si="123"/>
        <v>14.045418209118763</v>
      </c>
      <c r="O42" s="42">
        <f t="shared" si="124"/>
        <v>14.91428637422336</v>
      </c>
      <c r="P42" s="42">
        <f t="shared" si="125"/>
        <v>15.811832857620045</v>
      </c>
      <c r="Q42" s="42">
        <f t="shared" si="126"/>
        <v>16.715768883159228</v>
      </c>
      <c r="R42" s="42">
        <f t="shared" si="127"/>
        <v>17.768167421381648</v>
      </c>
      <c r="S42" s="42">
        <f t="shared" si="128"/>
        <v>18.73471710492483</v>
      </c>
      <c r="T42" s="42">
        <f t="shared" si="129"/>
        <v>19.684971061190922</v>
      </c>
      <c r="U42" s="40">
        <f t="shared" si="130"/>
        <v>6.5889062203875914E-2</v>
      </c>
      <c r="V42" s="40">
        <f t="shared" si="131"/>
        <v>1.3277193238389717E-2</v>
      </c>
      <c r="W42" s="35">
        <f t="shared" si="132"/>
        <v>5.6302095737464475E-2</v>
      </c>
      <c r="X42" s="26">
        <v>0.1215</v>
      </c>
      <c r="Y42" s="26">
        <v>0.1196</v>
      </c>
      <c r="Z42" s="26">
        <v>0.1196</v>
      </c>
      <c r="AA42" s="26">
        <v>0.1186</v>
      </c>
      <c r="AB42" s="26">
        <v>0.11840000000000001</v>
      </c>
      <c r="AC42" s="26">
        <v>0.1179</v>
      </c>
      <c r="AD42" s="26">
        <v>0.11700000000000001</v>
      </c>
      <c r="AE42" s="26">
        <v>0.1167</v>
      </c>
      <c r="AF42" s="26">
        <v>0.1159</v>
      </c>
      <c r="AG42" s="26">
        <v>0.11600000000000001</v>
      </c>
      <c r="AH42" s="26">
        <v>0.11559999999999999</v>
      </c>
      <c r="AI42" s="26">
        <v>0.115</v>
      </c>
      <c r="AJ42" s="26">
        <v>0.1149</v>
      </c>
      <c r="AK42" s="26">
        <v>0.1145</v>
      </c>
      <c r="AL42" s="26">
        <v>0.11409999999999999</v>
      </c>
      <c r="AM42" s="26">
        <v>0.1138</v>
      </c>
      <c r="AN42" s="26">
        <v>0.11409999999999999</v>
      </c>
      <c r="AO42" s="26">
        <v>0.1138</v>
      </c>
      <c r="AP42" s="26">
        <v>0.1135</v>
      </c>
    </row>
    <row r="43" spans="1:42" x14ac:dyDescent="0.25">
      <c r="A43" s="27" t="s">
        <v>101</v>
      </c>
      <c r="B43" s="34">
        <f>SUM(B39:B42)</f>
        <v>73.25161720833303</v>
      </c>
      <c r="C43" s="34">
        <f t="shared" ref="C43:T43" si="133">SUM(C39:C42)</f>
        <v>81.58002604124998</v>
      </c>
      <c r="D43" s="34">
        <f t="shared" si="133"/>
        <v>81.301057598076312</v>
      </c>
      <c r="E43" s="34">
        <f t="shared" si="133"/>
        <v>97.025069283111563</v>
      </c>
      <c r="F43" s="34">
        <f t="shared" si="133"/>
        <v>97.016675424111284</v>
      </c>
      <c r="G43" s="34">
        <f t="shared" si="133"/>
        <v>113.83151899146554</v>
      </c>
      <c r="H43" s="34">
        <f t="shared" si="133"/>
        <v>124.47335672824229</v>
      </c>
      <c r="I43" s="34">
        <f t="shared" si="133"/>
        <v>134.89801639803864</v>
      </c>
      <c r="J43" s="34">
        <f t="shared" si="133"/>
        <v>136.37913823090358</v>
      </c>
      <c r="K43" s="34">
        <f t="shared" si="133"/>
        <v>160.2006368939453</v>
      </c>
      <c r="L43" s="34">
        <f t="shared" si="133"/>
        <v>162.65326430824152</v>
      </c>
      <c r="M43" s="34">
        <f t="shared" si="133"/>
        <v>114.71404442485979</v>
      </c>
      <c r="N43" s="34">
        <f t="shared" si="133"/>
        <v>122.24036735525468</v>
      </c>
      <c r="O43" s="34">
        <f t="shared" si="133"/>
        <v>130.25577619409049</v>
      </c>
      <c r="P43" s="34">
        <f t="shared" si="133"/>
        <v>138.57872793707315</v>
      </c>
      <c r="Q43" s="34">
        <f t="shared" si="133"/>
        <v>146.88724853391238</v>
      </c>
      <c r="R43" s="34">
        <f t="shared" si="133"/>
        <v>155.72451727766565</v>
      </c>
      <c r="S43" s="34">
        <f t="shared" si="133"/>
        <v>164.62844556172965</v>
      </c>
      <c r="T43" s="34">
        <f t="shared" si="133"/>
        <v>173.43586838053676</v>
      </c>
      <c r="X43" s="43">
        <v>1</v>
      </c>
      <c r="Y43" s="43">
        <v>1</v>
      </c>
      <c r="Z43" s="43">
        <v>1</v>
      </c>
      <c r="AA43" s="43">
        <v>1</v>
      </c>
      <c r="AB43" s="43">
        <v>1</v>
      </c>
      <c r="AC43" s="43">
        <v>1</v>
      </c>
      <c r="AD43" s="43">
        <v>1</v>
      </c>
      <c r="AE43" s="43">
        <v>1</v>
      </c>
      <c r="AF43" s="43">
        <v>1</v>
      </c>
      <c r="AG43" s="43">
        <v>1</v>
      </c>
      <c r="AH43" s="43">
        <v>1</v>
      </c>
      <c r="AI43" s="43">
        <v>1</v>
      </c>
      <c r="AJ43" s="43">
        <v>1</v>
      </c>
      <c r="AK43" s="43">
        <v>1</v>
      </c>
      <c r="AL43" s="43">
        <v>1</v>
      </c>
      <c r="AM43" s="43">
        <v>1</v>
      </c>
      <c r="AN43" s="43">
        <v>1</v>
      </c>
      <c r="AO43" s="43">
        <v>1</v>
      </c>
      <c r="AP43" s="43">
        <v>1</v>
      </c>
    </row>
    <row r="45" spans="1:42" x14ac:dyDescent="0.25">
      <c r="A45" s="8" t="s">
        <v>114</v>
      </c>
      <c r="B45" s="7">
        <v>2017</v>
      </c>
      <c r="C45" s="7">
        <v>2018</v>
      </c>
      <c r="D45" s="7">
        <v>2019</v>
      </c>
      <c r="E45" s="7">
        <v>2020</v>
      </c>
      <c r="F45" s="7">
        <v>2021</v>
      </c>
      <c r="G45" s="7" t="s">
        <v>7</v>
      </c>
      <c r="H45" s="7" t="s">
        <v>8</v>
      </c>
      <c r="I45" s="7" t="s">
        <v>9</v>
      </c>
      <c r="J45" s="7" t="s">
        <v>10</v>
      </c>
      <c r="K45" s="7" t="s">
        <v>11</v>
      </c>
      <c r="L45" s="7" t="s">
        <v>12</v>
      </c>
      <c r="M45" s="7" t="s">
        <v>103</v>
      </c>
      <c r="N45" s="7" t="s">
        <v>104</v>
      </c>
      <c r="O45" s="7" t="s">
        <v>105</v>
      </c>
      <c r="P45" s="7" t="s">
        <v>106</v>
      </c>
      <c r="Q45" s="7" t="s">
        <v>107</v>
      </c>
      <c r="R45" s="7" t="s">
        <v>108</v>
      </c>
      <c r="S45" s="7" t="s">
        <v>109</v>
      </c>
      <c r="T45" s="7" t="s">
        <v>110</v>
      </c>
      <c r="U45" s="41" t="s">
        <v>126</v>
      </c>
      <c r="V45" s="41" t="s">
        <v>127</v>
      </c>
      <c r="W45" s="41" t="s">
        <v>128</v>
      </c>
      <c r="X45" s="8">
        <v>2017</v>
      </c>
      <c r="Y45" s="8">
        <v>2018</v>
      </c>
      <c r="Z45" s="8">
        <v>2019</v>
      </c>
      <c r="AA45" s="8">
        <v>2020</v>
      </c>
      <c r="AB45" s="8">
        <v>2021</v>
      </c>
      <c r="AC45" s="8" t="s">
        <v>7</v>
      </c>
      <c r="AD45" s="8" t="s">
        <v>8</v>
      </c>
      <c r="AE45" s="8" t="s">
        <v>9</v>
      </c>
      <c r="AF45" s="8" t="s">
        <v>10</v>
      </c>
      <c r="AG45" s="8" t="s">
        <v>11</v>
      </c>
      <c r="AH45" s="8" t="s">
        <v>12</v>
      </c>
      <c r="AI45" s="8" t="s">
        <v>103</v>
      </c>
      <c r="AJ45" s="8" t="s">
        <v>104</v>
      </c>
      <c r="AK45" s="8" t="s">
        <v>105</v>
      </c>
      <c r="AL45" s="8" t="s">
        <v>106</v>
      </c>
      <c r="AM45" s="8" t="s">
        <v>107</v>
      </c>
      <c r="AN45" s="8" t="s">
        <v>108</v>
      </c>
      <c r="AO45" s="8" t="s">
        <v>109</v>
      </c>
      <c r="AP45" s="8" t="s">
        <v>110</v>
      </c>
    </row>
    <row r="46" spans="1:42" x14ac:dyDescent="0.25">
      <c r="A46" s="9" t="s">
        <v>129</v>
      </c>
      <c r="B46" s="10">
        <f>'India Micronutrients Market'!B22</f>
        <v>58.675578247559059</v>
      </c>
      <c r="C46" s="10">
        <f>'India Micronutrients Market'!C22</f>
        <v>72.258487558124997</v>
      </c>
      <c r="D46" s="10">
        <f>'India Micronutrients Market'!D22</f>
        <v>64.28029993682442</v>
      </c>
      <c r="E46" s="10">
        <f>'India Micronutrients Market'!E22</f>
        <v>84.846659724302327</v>
      </c>
      <c r="F46" s="10">
        <f>'India Micronutrients Market'!F22</f>
        <v>75.582232345904174</v>
      </c>
      <c r="G46" s="10">
        <f>'India Micronutrients Market'!G22</f>
        <v>98.120107376154067</v>
      </c>
      <c r="H46" s="10">
        <f>'India Micronutrients Market'!H22</f>
        <v>106.75953221918888</v>
      </c>
      <c r="I46" s="10">
        <f>'India Micronutrients Market'!I22</f>
        <v>115.04058717330869</v>
      </c>
      <c r="J46" s="10">
        <f>'India Micronutrients Market'!J22</f>
        <v>103.30611820118307</v>
      </c>
      <c r="K46" s="10">
        <f>'India Micronutrients Market'!K22</f>
        <v>134.90928439627595</v>
      </c>
      <c r="L46" s="10">
        <f>'India Micronutrients Market'!L22</f>
        <v>121.40770682387138</v>
      </c>
      <c r="M46" s="10">
        <f>'India Micronutrients Market'!M22</f>
        <v>48.815014726536596</v>
      </c>
      <c r="N46" s="10">
        <f>'India Micronutrients Market'!N22</f>
        <v>52.177515165375553</v>
      </c>
      <c r="O46" s="10">
        <f>'India Micronutrients Market'!O22</f>
        <v>55.635409061070973</v>
      </c>
      <c r="P46" s="10">
        <f>'India Micronutrients Market'!P22</f>
        <v>59.16120618456354</v>
      </c>
      <c r="Q46" s="10">
        <f>'India Micronutrients Market'!Q22</f>
        <v>62.891875432266062</v>
      </c>
      <c r="R46" s="10">
        <f>'India Micronutrients Market'!R22</f>
        <v>66.88035370699663</v>
      </c>
      <c r="S46" s="10">
        <f>'India Micronutrients Market'!S22</f>
        <v>71.024737810644964</v>
      </c>
      <c r="T46" s="10">
        <f>'India Micronutrients Market'!T22</f>
        <v>75.3336076614777</v>
      </c>
      <c r="U46" s="40">
        <f>(F46/B46)^(1/4)-1</f>
        <v>6.5345765834991631E-2</v>
      </c>
      <c r="V46" s="40">
        <f>(O46/G46)^(1/8)-1</f>
        <v>-6.8465038988413718E-2</v>
      </c>
      <c r="W46" s="35">
        <f>(T46/P46)^(1/4)-1</f>
        <v>6.2277386730275719E-2</v>
      </c>
    </row>
    <row r="47" spans="1:42" x14ac:dyDescent="0.25">
      <c r="A47" s="9" t="s">
        <v>93</v>
      </c>
      <c r="B47" s="5"/>
      <c r="C47" s="25">
        <f>C46/B46-1</f>
        <v>0.23149169920845214</v>
      </c>
      <c r="D47" s="25">
        <f t="shared" ref="D47" si="134">D46/C46-1</f>
        <v>-0.11041177155670323</v>
      </c>
      <c r="E47" s="25">
        <f t="shared" ref="E47" si="135">E46/D46-1</f>
        <v>0.31994809930399848</v>
      </c>
      <c r="F47" s="30">
        <v>4.9299999999999997E-2</v>
      </c>
      <c r="G47" s="25">
        <v>5.2200000000000003E-2</v>
      </c>
      <c r="H47" s="25">
        <v>5.6099999999999997E-2</v>
      </c>
      <c r="I47" s="25">
        <v>6.0400000000000002E-2</v>
      </c>
      <c r="J47" s="38">
        <v>6.3600000000000004E-2</v>
      </c>
      <c r="K47" s="25">
        <v>6.6500000000000004E-2</v>
      </c>
      <c r="L47" s="25">
        <v>6.83E-2</v>
      </c>
      <c r="M47" s="25">
        <v>6.5699999999999995E-2</v>
      </c>
      <c r="N47" s="25">
        <v>6.3200000000000006E-2</v>
      </c>
      <c r="O47" s="25">
        <v>6.2399999999999997E-2</v>
      </c>
      <c r="P47" s="25">
        <v>6.1499999999999999E-2</v>
      </c>
      <c r="Q47" s="25">
        <v>5.9200000000000003E-2</v>
      </c>
      <c r="R47" s="25">
        <v>5.7799999999999997E-2</v>
      </c>
      <c r="S47" s="25">
        <v>5.6399999999999999E-2</v>
      </c>
      <c r="T47" s="25">
        <v>5.5100000000000003E-2</v>
      </c>
      <c r="X47" s="29"/>
      <c r="Y47" s="29"/>
      <c r="Z47" s="29"/>
      <c r="AA47" s="29"/>
      <c r="AB47" s="29"/>
      <c r="AC47" s="29"/>
      <c r="AD47" s="29"/>
      <c r="AE47" s="29"/>
      <c r="AF47" s="29"/>
      <c r="AG47" s="29"/>
      <c r="AH47" s="29"/>
      <c r="AI47" s="29"/>
    </row>
    <row r="48" spans="1:42" x14ac:dyDescent="0.25">
      <c r="A48" s="31" t="s">
        <v>137</v>
      </c>
      <c r="B48" s="34">
        <f>'India Micronutrients Market'!B12</f>
        <v>7.5281898709710013E-2</v>
      </c>
      <c r="C48" s="34">
        <f>'India Micronutrients Market'!C12</f>
        <v>8.3610595134000015E-2</v>
      </c>
      <c r="D48" s="34">
        <f>'India Micronutrients Market'!D12</f>
        <v>8.5058846156636003E-2</v>
      </c>
      <c r="E48" s="34">
        <f>'India Micronutrients Market'!E12</f>
        <v>9.8836413645200002E-2</v>
      </c>
      <c r="F48" s="34">
        <f>'India Micronutrients Market'!F12</f>
        <v>9.8793818123690008E-2</v>
      </c>
      <c r="G48" s="34">
        <f>'India Micronutrients Market'!G12</f>
        <v>0.11484467476969246</v>
      </c>
      <c r="H48" s="34">
        <f>'India Micronutrients Market'!H12</f>
        <v>0.125111085971092</v>
      </c>
      <c r="I48" s="34">
        <f>'India Micronutrients Market'!I12</f>
        <v>0.13576115396087107</v>
      </c>
      <c r="J48" s="34">
        <f>'India Micronutrients Market'!J12</f>
        <v>0.13695946407066037</v>
      </c>
      <c r="K48" s="34">
        <f>'India Micronutrients Market'!K12</f>
        <v>0.16028250533338889</v>
      </c>
      <c r="L48" s="34">
        <f>'India Micronutrients Market'!L12</f>
        <v>0.16234576605616477</v>
      </c>
      <c r="M48" s="34">
        <f>'India Micronutrients Market'!M12</f>
        <v>94.203702689968154</v>
      </c>
      <c r="N48" s="34">
        <f>'India Micronutrients Market'!N12</f>
        <v>101.22907975550449</v>
      </c>
      <c r="O48" s="34">
        <f>'India Micronutrients Market'!O12</f>
        <v>108.5454294580161</v>
      </c>
      <c r="P48" s="34">
        <f>'India Micronutrients Market'!P12</f>
        <v>115.68787631420902</v>
      </c>
      <c r="Q48" s="34">
        <f>'India Micronutrients Market'!Q12</f>
        <v>123.34420069427462</v>
      </c>
      <c r="R48" s="34">
        <f>'India Micronutrients Market'!R12</f>
        <v>131.0338969765811</v>
      </c>
      <c r="S48" s="34">
        <f>'India Micronutrients Market'!S12</f>
        <v>139.88757780195672</v>
      </c>
      <c r="T48" s="34">
        <f>'India Micronutrients Market'!T12</f>
        <v>148.21639466913928</v>
      </c>
      <c r="U48" s="40">
        <f>(F48/B48)^(1/4)-1</f>
        <v>7.0310538289550806E-2</v>
      </c>
      <c r="V48" s="40">
        <f>(O48/G48)^(1/8)-1</f>
        <v>1.3547108496676921</v>
      </c>
      <c r="W48" s="35">
        <f>(T48/P48)^(1/4)-1</f>
        <v>6.3903160506108669E-2</v>
      </c>
    </row>
    <row r="49" spans="1:42" x14ac:dyDescent="0.25">
      <c r="A49" s="4" t="s">
        <v>93</v>
      </c>
      <c r="B49" s="4"/>
      <c r="C49" s="37">
        <f>C48/B48-1</f>
        <v>0.11063345328743357</v>
      </c>
      <c r="D49" s="37">
        <f t="shared" ref="D49" si="136">D48/C48-1</f>
        <v>1.7321381582261486E-2</v>
      </c>
      <c r="E49" s="37">
        <f t="shared" ref="E49" si="137">E48/D48-1</f>
        <v>0.16197689142399829</v>
      </c>
      <c r="F49" s="37">
        <f t="shared" ref="F49" si="138">F48/E48-1</f>
        <v>-4.3096992230917675E-4</v>
      </c>
      <c r="G49" s="37">
        <f t="shared" ref="G49" si="139">G48/F48-1</f>
        <v>0.16246822879045686</v>
      </c>
      <c r="H49" s="37">
        <f t="shared" ref="H49" si="140">H48/G48-1</f>
        <v>8.9393881100604977E-2</v>
      </c>
      <c r="I49" s="37">
        <f t="shared" ref="I49" si="141">I48/H48-1</f>
        <v>8.5124894465705925E-2</v>
      </c>
      <c r="J49" s="37">
        <f t="shared" ref="J49" si="142">J48/I48-1</f>
        <v>8.826605216796235E-3</v>
      </c>
      <c r="K49" s="37">
        <f t="shared" ref="K49" si="143">K48/J48-1</f>
        <v>0.17029156342708562</v>
      </c>
      <c r="L49" s="37">
        <f t="shared" ref="L49" si="144">L48/K48-1</f>
        <v>1.2872650814162556E-2</v>
      </c>
      <c r="M49" s="37">
        <f t="shared" ref="M49" si="145">M48/L48-1</f>
        <v>579.26584233417987</v>
      </c>
      <c r="N49" s="37">
        <f t="shared" ref="N49" si="146">N48/M48-1</f>
        <v>7.4576443015806015E-2</v>
      </c>
      <c r="O49" s="37">
        <f t="shared" ref="O49" si="147">O48/N48-1</f>
        <v>7.2275177450813244E-2</v>
      </c>
      <c r="P49" s="37">
        <f t="shared" ref="P49" si="148">P48/O48-1</f>
        <v>6.5801451906876585E-2</v>
      </c>
      <c r="Q49" s="37">
        <f t="shared" ref="Q49" si="149">Q48/P48-1</f>
        <v>6.6180870666784131E-2</v>
      </c>
      <c r="R49" s="37">
        <f t="shared" ref="R49" si="150">R48/Q48-1</f>
        <v>6.2343395465883633E-2</v>
      </c>
      <c r="S49" s="37">
        <f t="shared" ref="S49" si="151">S48/R48-1</f>
        <v>6.7567866251875053E-2</v>
      </c>
      <c r="T49" s="37">
        <f t="shared" ref="T49" si="152">T48/S48-1</f>
        <v>5.9539360092244475E-2</v>
      </c>
      <c r="U49" s="4"/>
      <c r="V49" s="4"/>
      <c r="W49" s="4"/>
    </row>
    <row r="50" spans="1:42" x14ac:dyDescent="0.25">
      <c r="A50" s="31" t="s">
        <v>102</v>
      </c>
      <c r="B50" s="34">
        <f>B48/B46</f>
        <v>1.2830192894237355E-3</v>
      </c>
      <c r="C50" s="34">
        <f t="shared" ref="C50:T50" si="153">C48/C46</f>
        <v>1.1571041404200902E-3</v>
      </c>
      <c r="D50" s="34">
        <f t="shared" si="153"/>
        <v>1.3232490551573816E-3</v>
      </c>
      <c r="E50" s="34">
        <f t="shared" si="153"/>
        <v>1.1648827893326087E-3</v>
      </c>
      <c r="F50" s="34">
        <f t="shared" si="153"/>
        <v>1.3071037340040099E-3</v>
      </c>
      <c r="G50" s="34">
        <f t="shared" si="153"/>
        <v>1.1704499499722615E-3</v>
      </c>
      <c r="H50" s="34">
        <f t="shared" si="153"/>
        <v>1.1718961611242862E-3</v>
      </c>
      <c r="I50" s="34">
        <f t="shared" si="153"/>
        <v>1.1801152731978569E-3</v>
      </c>
      <c r="J50" s="34">
        <f t="shared" si="153"/>
        <v>1.3257633376944746E-3</v>
      </c>
      <c r="K50" s="34">
        <f t="shared" si="153"/>
        <v>1.1880761657780564E-3</v>
      </c>
      <c r="L50" s="34">
        <f t="shared" si="153"/>
        <v>1.3371948972867355E-3</v>
      </c>
      <c r="M50" s="34">
        <f t="shared" si="153"/>
        <v>1.9298099819840384</v>
      </c>
      <c r="N50" s="34">
        <f t="shared" si="153"/>
        <v>1.940090083528528</v>
      </c>
      <c r="O50" s="34">
        <f t="shared" si="153"/>
        <v>1.9510134155545762</v>
      </c>
      <c r="P50" s="34">
        <f t="shared" si="153"/>
        <v>1.9554685202546551</v>
      </c>
      <c r="Q50" s="34">
        <f t="shared" si="153"/>
        <v>1.9612104082842168</v>
      </c>
      <c r="R50" s="34">
        <f t="shared" si="153"/>
        <v>1.9592285284650506</v>
      </c>
      <c r="S50" s="34">
        <f t="shared" si="153"/>
        <v>1.9695613403727457</v>
      </c>
      <c r="T50" s="34">
        <f t="shared" si="153"/>
        <v>1.9674671009408014</v>
      </c>
      <c r="U50" s="40">
        <f>(F50/B50)^(1/4)-1</f>
        <v>4.660245165256649E-3</v>
      </c>
      <c r="V50" s="40">
        <f>(O50/G50)^(1/8)-1</f>
        <v>1.5277750682707922</v>
      </c>
      <c r="W50" s="35">
        <f>(T50/P50)^(1/4)-1</f>
        <v>1.5304606839434687E-3</v>
      </c>
      <c r="X50" s="29"/>
      <c r="Y50" s="29"/>
      <c r="Z50" s="29"/>
      <c r="AA50" s="29"/>
      <c r="AB50" s="29"/>
      <c r="AC50" s="29"/>
      <c r="AD50" s="29"/>
      <c r="AE50" s="29"/>
      <c r="AF50" s="29"/>
      <c r="AG50" s="29"/>
      <c r="AH50" s="29"/>
      <c r="AI50" s="29"/>
    </row>
    <row r="51" spans="1:42" x14ac:dyDescent="0.25">
      <c r="A51" s="9" t="s">
        <v>93</v>
      </c>
      <c r="B51" s="28"/>
      <c r="C51" s="36">
        <f>C50/B50-1</f>
        <v>-9.8139716247134245E-2</v>
      </c>
      <c r="D51" s="36">
        <f t="shared" ref="D51" si="154">D50/C50-1</f>
        <v>0.14358682933843103</v>
      </c>
      <c r="E51" s="36">
        <f t="shared" ref="E51" si="155">E50/D50-1</f>
        <v>-0.11967986314257173</v>
      </c>
      <c r="F51" s="36">
        <f t="shared" ref="F51" si="156">F50/E50-1</f>
        <v>0.12209034760731874</v>
      </c>
      <c r="G51" s="36">
        <f t="shared" ref="G51" si="157">G50/F50-1</f>
        <v>-0.10454700761441571</v>
      </c>
      <c r="H51" s="36">
        <f t="shared" ref="H51" si="158">H50/G50-1</f>
        <v>1.2356027287274696E-3</v>
      </c>
      <c r="I51" s="36">
        <f t="shared" ref="I51" si="159">I50/H50-1</f>
        <v>7.0135156562725065E-3</v>
      </c>
      <c r="J51" s="36">
        <f t="shared" ref="J51" si="160">J50/I50-1</f>
        <v>0.12341850648364461</v>
      </c>
      <c r="K51" s="36">
        <f t="shared" ref="K51" si="161">K50/J50-1</f>
        <v>-0.10385501544782394</v>
      </c>
      <c r="L51" s="36">
        <f t="shared" ref="L51" si="162">L50/K50-1</f>
        <v>0.12551277081720014</v>
      </c>
      <c r="M51" s="36">
        <f t="shared" ref="M51" si="163">M50/L50-1</f>
        <v>1442.1777939773488</v>
      </c>
      <c r="N51" s="36">
        <f t="shared" ref="N51" si="164">N50/M50-1</f>
        <v>5.3270019537989821E-3</v>
      </c>
      <c r="O51" s="36">
        <f t="shared" ref="O51" si="165">O50/N50-1</f>
        <v>5.6303220756541705E-3</v>
      </c>
      <c r="P51" s="36">
        <f t="shared" ref="P51" si="166">P50/O50-1</f>
        <v>2.2834823505366586E-3</v>
      </c>
      <c r="Q51" s="37">
        <v>1.6199999999999999E-2</v>
      </c>
      <c r="R51" s="37">
        <v>1.6500000000000001E-2</v>
      </c>
      <c r="S51" s="37">
        <v>1.6400000000000001E-2</v>
      </c>
      <c r="T51" s="37">
        <v>1.6299999999999999E-2</v>
      </c>
      <c r="X51" s="29"/>
      <c r="Y51" s="29"/>
      <c r="Z51" s="29"/>
      <c r="AA51" s="29"/>
      <c r="AB51" s="29"/>
      <c r="AC51" s="29"/>
      <c r="AD51" s="29"/>
      <c r="AE51" s="29"/>
      <c r="AF51" s="29"/>
      <c r="AG51" s="29"/>
      <c r="AH51" s="29"/>
      <c r="AI51" s="29"/>
    </row>
    <row r="53" spans="1:42" x14ac:dyDescent="0.25">
      <c r="A53" s="27" t="s">
        <v>132</v>
      </c>
      <c r="B53" s="14"/>
      <c r="C53" s="1"/>
      <c r="D53" s="1"/>
      <c r="E53" s="1"/>
      <c r="F53" s="1"/>
      <c r="G53" s="1"/>
      <c r="H53" s="1"/>
      <c r="I53" s="1"/>
      <c r="J53" s="1"/>
      <c r="K53" s="1"/>
      <c r="L53" s="1"/>
      <c r="M53" s="1"/>
      <c r="N53" s="1"/>
      <c r="O53" s="1"/>
      <c r="P53" s="1"/>
      <c r="Q53" s="1"/>
      <c r="R53" s="1"/>
      <c r="S53" s="1"/>
      <c r="T53" s="1"/>
      <c r="X53" s="29"/>
    </row>
    <row r="54" spans="1:42" x14ac:dyDescent="0.25">
      <c r="A54" s="39" t="s">
        <v>120</v>
      </c>
      <c r="B54" s="42">
        <f>B$48*X54</f>
        <v>2.8659818838786599E-2</v>
      </c>
      <c r="C54" s="42">
        <f t="shared" ref="C54:T54" si="167">C$48*Y54</f>
        <v>3.1838914627027211E-2</v>
      </c>
      <c r="D54" s="42">
        <f t="shared" si="167"/>
        <v>3.2398914501062658E-2</v>
      </c>
      <c r="E54" s="42">
        <f t="shared" si="167"/>
        <v>3.769620816427928E-2</v>
      </c>
      <c r="F54" s="42">
        <f t="shared" si="167"/>
        <v>3.7719479759624842E-2</v>
      </c>
      <c r="G54" s="42">
        <f t="shared" si="167"/>
        <v>4.3870665762022518E-2</v>
      </c>
      <c r="H54" s="42">
        <f t="shared" si="167"/>
        <v>4.7867501492539793E-2</v>
      </c>
      <c r="I54" s="42">
        <f t="shared" si="167"/>
        <v>5.2010098082409709E-2</v>
      </c>
      <c r="J54" s="42">
        <f t="shared" si="167"/>
        <v>5.2496562578284119E-2</v>
      </c>
      <c r="K54" s="42">
        <f t="shared" si="167"/>
        <v>6.1484369045887978E-2</v>
      </c>
      <c r="L54" s="42">
        <f t="shared" si="167"/>
        <v>6.2324539588961655E-2</v>
      </c>
      <c r="M54" s="42">
        <f t="shared" si="167"/>
        <v>36.211903314023758</v>
      </c>
      <c r="N54" s="42">
        <f t="shared" si="167"/>
        <v>38.932704073967024</v>
      </c>
      <c r="O54" s="42">
        <f t="shared" si="167"/>
        <v>41.800844884282</v>
      </c>
      <c r="P54" s="42">
        <f t="shared" si="167"/>
        <v>44.56296995623331</v>
      </c>
      <c r="Q54" s="42">
        <f t="shared" si="167"/>
        <v>47.573858207781718</v>
      </c>
      <c r="R54" s="42">
        <f t="shared" si="167"/>
        <v>50.526670674169672</v>
      </c>
      <c r="S54" s="42">
        <f t="shared" si="167"/>
        <v>53.968627515994903</v>
      </c>
      <c r="T54" s="42">
        <f t="shared" si="167"/>
        <v>57.211528342287764</v>
      </c>
      <c r="U54" s="40">
        <f>(F54/B54)^(1/4)-1</f>
        <v>7.1082844602053719E-2</v>
      </c>
      <c r="V54" s="40">
        <f>(O54/G54)^(1/8)-1</f>
        <v>1.3570910256692712</v>
      </c>
      <c r="W54" s="35">
        <f>(T54/P54)^(1/4)-1</f>
        <v>6.4455120826920176E-2</v>
      </c>
      <c r="X54" s="33">
        <v>0.38069999999999998</v>
      </c>
      <c r="Y54" s="33">
        <v>0.38080000000000003</v>
      </c>
      <c r="Z54" s="33">
        <v>0.38090000000000002</v>
      </c>
      <c r="AA54" s="33">
        <v>0.38140000000000002</v>
      </c>
      <c r="AB54" s="33">
        <v>0.38179999999999997</v>
      </c>
      <c r="AC54" s="33">
        <v>0.38200000000000001</v>
      </c>
      <c r="AD54" s="33">
        <v>0.3826</v>
      </c>
      <c r="AE54" s="33">
        <v>0.3831</v>
      </c>
      <c r="AF54" s="33">
        <v>0.38329999999999997</v>
      </c>
      <c r="AG54" s="33">
        <v>0.3836</v>
      </c>
      <c r="AH54" s="33">
        <v>0.38390000000000002</v>
      </c>
      <c r="AI54" s="33">
        <v>0.38440000000000002</v>
      </c>
      <c r="AJ54" s="33">
        <v>0.3846</v>
      </c>
      <c r="AK54" s="33">
        <v>0.3851</v>
      </c>
      <c r="AL54" s="33">
        <v>0.38519999999999999</v>
      </c>
      <c r="AM54" s="33">
        <v>0.38569999999999999</v>
      </c>
      <c r="AN54" s="33">
        <v>0.3856</v>
      </c>
      <c r="AO54" s="33">
        <v>0.38579999999999998</v>
      </c>
      <c r="AP54" s="33">
        <v>0.38600000000000001</v>
      </c>
    </row>
    <row r="55" spans="1:42" x14ac:dyDescent="0.25">
      <c r="A55" s="39" t="s">
        <v>117</v>
      </c>
      <c r="B55" s="42">
        <f t="shared" ref="B55:B57" si="168">B$48*X55</f>
        <v>1.7360005842459128E-2</v>
      </c>
      <c r="C55" s="42">
        <f t="shared" ref="C55:C57" si="169">C$48*Y55</f>
        <v>1.9305686416440603E-2</v>
      </c>
      <c r="D55" s="42">
        <f t="shared" ref="D55:D57" si="170">D$48*Z55</f>
        <v>1.9623075808335926E-2</v>
      </c>
      <c r="E55" s="42">
        <f t="shared" ref="E55:E57" si="171">E$48*AA55</f>
        <v>2.2831211552041202E-2</v>
      </c>
      <c r="F55" s="42">
        <f t="shared" ref="F55:F57" si="172">F$48*AB55</f>
        <v>2.2791733841135284E-2</v>
      </c>
      <c r="G55" s="42">
        <f t="shared" ref="G55:G57" si="173">G$48*AC55</f>
        <v>2.6517635404321987E-2</v>
      </c>
      <c r="H55" s="42">
        <f t="shared" ref="H55:H57" si="174">H$48*AD55</f>
        <v>2.8913171967919361E-2</v>
      </c>
      <c r="I55" s="42">
        <f t="shared" ref="I55:I57" si="175">I$48*AE55</f>
        <v>3.1428707141941653E-2</v>
      </c>
      <c r="J55" s="42">
        <f t="shared" ref="J55:J57" si="176">J$48*AF55</f>
        <v>3.1733507825172008E-2</v>
      </c>
      <c r="K55" s="42">
        <f t="shared" ref="K55:K57" si="177">K$48*AG55</f>
        <v>3.7121428235212868E-2</v>
      </c>
      <c r="L55" s="42">
        <f t="shared" ref="L55:L57" si="178">L$48*AH55</f>
        <v>3.7647983148424609E-2</v>
      </c>
      <c r="M55" s="42">
        <f t="shared" ref="M55:M57" si="179">M$48*AI55</f>
        <v>21.83641828353462</v>
      </c>
      <c r="N55" s="42">
        <f t="shared" ref="N55:N57" si="180">N$48*AJ55</f>
        <v>23.454777779350387</v>
      </c>
      <c r="O55" s="42">
        <f t="shared" ref="O55:O57" si="181">O$48*AK55</f>
        <v>25.117412376584927</v>
      </c>
      <c r="P55" s="42">
        <f t="shared" ref="P55:P57" si="182">P$48*AL55</f>
        <v>26.758605791476548</v>
      </c>
      <c r="Q55" s="42">
        <f t="shared" ref="Q55:Q57" si="183">Q$48*AM55</f>
        <v>28.492510360377437</v>
      </c>
      <c r="R55" s="42">
        <f t="shared" ref="R55:R57" si="184">R$48*AN55</f>
        <v>30.229520032497259</v>
      </c>
      <c r="S55" s="42">
        <f t="shared" ref="S55:S57" si="185">S$48*AO55</f>
        <v>32.244086683351028</v>
      </c>
      <c r="T55" s="42">
        <f t="shared" ref="T55:T57" si="186">T$48*AP55</f>
        <v>34.178700610703515</v>
      </c>
      <c r="U55" s="40">
        <f t="shared" ref="U55:U57" si="187">(F55/B55)^(1/4)-1</f>
        <v>7.0426554825674392E-2</v>
      </c>
      <c r="V55" s="40">
        <f t="shared" ref="V55:V57" si="188">(O55/G55)^(1/8)-1</f>
        <v>1.3553476196597374</v>
      </c>
      <c r="W55" s="35">
        <f t="shared" ref="W55:W57" si="189">(T55/P55)^(1/4)-1</f>
        <v>6.3097303505994073E-2</v>
      </c>
      <c r="X55" s="33">
        <v>0.2306</v>
      </c>
      <c r="Y55" s="33">
        <v>0.23089999999999999</v>
      </c>
      <c r="Z55" s="33">
        <v>0.23069999999999999</v>
      </c>
      <c r="AA55" s="33">
        <v>0.23100000000000001</v>
      </c>
      <c r="AB55" s="33">
        <v>0.23069999999999999</v>
      </c>
      <c r="AC55" s="33">
        <v>0.23089999999999999</v>
      </c>
      <c r="AD55" s="33">
        <v>0.2311</v>
      </c>
      <c r="AE55" s="33">
        <v>0.23150000000000001</v>
      </c>
      <c r="AF55" s="33">
        <v>0.23169999999999999</v>
      </c>
      <c r="AG55" s="33">
        <v>0.2316</v>
      </c>
      <c r="AH55" s="33">
        <v>0.2319</v>
      </c>
      <c r="AI55" s="33">
        <v>0.23180000000000001</v>
      </c>
      <c r="AJ55" s="33">
        <v>0.23169999999999999</v>
      </c>
      <c r="AK55" s="33">
        <v>0.23139999999999999</v>
      </c>
      <c r="AL55" s="33">
        <v>0.23130000000000001</v>
      </c>
      <c r="AM55" s="33">
        <v>0.23100000000000001</v>
      </c>
      <c r="AN55" s="33">
        <v>0.23069999999999999</v>
      </c>
      <c r="AO55" s="33">
        <v>0.23050000000000001</v>
      </c>
      <c r="AP55" s="33">
        <v>0.2306</v>
      </c>
    </row>
    <row r="56" spans="1:42" x14ac:dyDescent="0.25">
      <c r="A56" s="39" t="s">
        <v>119</v>
      </c>
      <c r="B56" s="42">
        <f t="shared" si="168"/>
        <v>2.1101516208331717E-2</v>
      </c>
      <c r="C56" s="42">
        <f t="shared" si="169"/>
        <v>2.3452771935087005E-2</v>
      </c>
      <c r="D56" s="42">
        <f t="shared" si="170"/>
        <v>2.3867512231552063E-2</v>
      </c>
      <c r="E56" s="42">
        <f t="shared" si="171"/>
        <v>2.7723614027478603E-2</v>
      </c>
      <c r="F56" s="42">
        <f t="shared" si="172"/>
        <v>2.7731424747319787E-2</v>
      </c>
      <c r="G56" s="42">
        <f t="shared" si="173"/>
        <v>3.2282838077760549E-2</v>
      </c>
      <c r="H56" s="42">
        <f t="shared" si="174"/>
        <v>3.5193748483668179E-2</v>
      </c>
      <c r="I56" s="42">
        <f t="shared" si="175"/>
        <v>3.8176036493796944E-2</v>
      </c>
      <c r="J56" s="42">
        <f t="shared" si="176"/>
        <v>3.8554089135890889E-2</v>
      </c>
      <c r="K56" s="42">
        <f t="shared" si="177"/>
        <v>4.5103497000815632E-2</v>
      </c>
      <c r="L56" s="42">
        <f t="shared" si="178"/>
        <v>4.5716567721416003E-2</v>
      </c>
      <c r="M56" s="42">
        <f t="shared" si="179"/>
        <v>26.537183047764028</v>
      </c>
      <c r="N56" s="42">
        <f t="shared" si="180"/>
        <v>28.546600491052263</v>
      </c>
      <c r="O56" s="42">
        <f t="shared" si="181"/>
        <v>30.631520193052143</v>
      </c>
      <c r="P56" s="42">
        <f t="shared" si="182"/>
        <v>32.658687483501204</v>
      </c>
      <c r="Q56" s="42">
        <f t="shared" si="183"/>
        <v>34.844736696132578</v>
      </c>
      <c r="R56" s="42">
        <f t="shared" si="184"/>
        <v>37.030179285581823</v>
      </c>
      <c r="S56" s="42">
        <f t="shared" si="185"/>
        <v>39.546218244613165</v>
      </c>
      <c r="T56" s="42">
        <f t="shared" si="186"/>
        <v>41.871131494031843</v>
      </c>
      <c r="U56" s="40">
        <f t="shared" si="187"/>
        <v>7.0692178763204216E-2</v>
      </c>
      <c r="V56" s="40">
        <f t="shared" si="188"/>
        <v>1.3558606888244218</v>
      </c>
      <c r="W56" s="35">
        <f t="shared" si="189"/>
        <v>6.4091545313934795E-2</v>
      </c>
      <c r="X56" s="33">
        <v>0.28029999999999999</v>
      </c>
      <c r="Y56" s="33">
        <v>0.28050000000000003</v>
      </c>
      <c r="Z56" s="33">
        <v>0.28060000000000002</v>
      </c>
      <c r="AA56" s="33">
        <v>0.28050000000000003</v>
      </c>
      <c r="AB56" s="33">
        <v>0.28070000000000001</v>
      </c>
      <c r="AC56" s="33">
        <v>0.28110000000000002</v>
      </c>
      <c r="AD56" s="33">
        <v>0.28129999999999999</v>
      </c>
      <c r="AE56" s="33">
        <v>0.28120000000000001</v>
      </c>
      <c r="AF56" s="33">
        <v>0.28149999999999997</v>
      </c>
      <c r="AG56" s="33">
        <v>0.28139999999999998</v>
      </c>
      <c r="AH56" s="33">
        <v>0.28160000000000002</v>
      </c>
      <c r="AI56" s="33">
        <v>0.28170000000000001</v>
      </c>
      <c r="AJ56" s="33">
        <v>0.28199999999999997</v>
      </c>
      <c r="AK56" s="33">
        <v>0.28220000000000001</v>
      </c>
      <c r="AL56" s="33">
        <v>0.2823</v>
      </c>
      <c r="AM56" s="33">
        <v>0.28249999999999997</v>
      </c>
      <c r="AN56" s="33">
        <v>0.28260000000000002</v>
      </c>
      <c r="AO56" s="33">
        <v>0.28270000000000001</v>
      </c>
      <c r="AP56" s="33">
        <v>0.28249999999999997</v>
      </c>
    </row>
    <row r="57" spans="1:42" x14ac:dyDescent="0.25">
      <c r="A57" s="39" t="s">
        <v>118</v>
      </c>
      <c r="B57" s="42">
        <f t="shared" si="168"/>
        <v>8.1605578201325649E-3</v>
      </c>
      <c r="C57" s="42">
        <f t="shared" si="169"/>
        <v>9.0132221554452014E-3</v>
      </c>
      <c r="D57" s="42">
        <f t="shared" si="170"/>
        <v>9.169343615685362E-3</v>
      </c>
      <c r="E57" s="42">
        <f t="shared" si="171"/>
        <v>1.058537990140092E-2</v>
      </c>
      <c r="F57" s="42">
        <f t="shared" si="172"/>
        <v>1.0541300393797724E-2</v>
      </c>
      <c r="G57" s="42">
        <f t="shared" si="173"/>
        <v>1.216205105811043E-2</v>
      </c>
      <c r="H57" s="42">
        <f t="shared" si="174"/>
        <v>1.3124152918367549E-2</v>
      </c>
      <c r="I57" s="42">
        <f t="shared" si="175"/>
        <v>1.4146312242722767E-2</v>
      </c>
      <c r="J57" s="42">
        <f t="shared" si="176"/>
        <v>1.4175304531313347E-2</v>
      </c>
      <c r="K57" s="42">
        <f t="shared" si="177"/>
        <v>1.6573211051472414E-2</v>
      </c>
      <c r="L57" s="42">
        <f t="shared" si="178"/>
        <v>1.6656675597362506E-2</v>
      </c>
      <c r="M57" s="42">
        <f t="shared" si="179"/>
        <v>9.618198044645748</v>
      </c>
      <c r="N57" s="42">
        <f t="shared" si="180"/>
        <v>10.294997411134807</v>
      </c>
      <c r="O57" s="42">
        <f t="shared" si="181"/>
        <v>10.995652004097032</v>
      </c>
      <c r="P57" s="42">
        <f t="shared" si="182"/>
        <v>11.707613082997952</v>
      </c>
      <c r="Q57" s="42">
        <f t="shared" si="183"/>
        <v>12.433095429982881</v>
      </c>
      <c r="R57" s="42">
        <f t="shared" si="184"/>
        <v>13.234423594634693</v>
      </c>
      <c r="S57" s="42">
        <f t="shared" si="185"/>
        <v>14.114656600217433</v>
      </c>
      <c r="T57" s="42">
        <f t="shared" si="186"/>
        <v>14.969855861583067</v>
      </c>
      <c r="U57" s="40">
        <f t="shared" si="187"/>
        <v>6.6089303253083376E-2</v>
      </c>
      <c r="V57" s="40">
        <f t="shared" si="188"/>
        <v>1.341675814995178</v>
      </c>
      <c r="W57" s="35">
        <f t="shared" si="189"/>
        <v>6.3377126644204917E-2</v>
      </c>
      <c r="X57" s="33">
        <v>0.1084</v>
      </c>
      <c r="Y57" s="33">
        <v>0.10780000000000001</v>
      </c>
      <c r="Z57" s="33">
        <v>0.10780000000000001</v>
      </c>
      <c r="AA57" s="33">
        <v>0.1071</v>
      </c>
      <c r="AB57" s="33">
        <v>0.1067</v>
      </c>
      <c r="AC57" s="33">
        <v>0.10589999999999999</v>
      </c>
      <c r="AD57" s="33">
        <v>0.10489999999999999</v>
      </c>
      <c r="AE57" s="33">
        <v>0.1042</v>
      </c>
      <c r="AF57" s="33">
        <v>0.10349999999999999</v>
      </c>
      <c r="AG57" s="33">
        <v>0.10340000000000001</v>
      </c>
      <c r="AH57" s="33">
        <v>0.1026</v>
      </c>
      <c r="AI57" s="33">
        <v>0.1021</v>
      </c>
      <c r="AJ57" s="33">
        <v>0.1017</v>
      </c>
      <c r="AK57" s="33">
        <v>0.1013</v>
      </c>
      <c r="AL57" s="33">
        <v>0.1012</v>
      </c>
      <c r="AM57" s="33">
        <v>0.1008</v>
      </c>
      <c r="AN57" s="33">
        <v>0.10100000000000001</v>
      </c>
      <c r="AO57" s="33">
        <v>0.1009</v>
      </c>
      <c r="AP57" s="33">
        <v>0.10100000000000001</v>
      </c>
    </row>
    <row r="58" spans="1:42" x14ac:dyDescent="0.25">
      <c r="A58" s="27" t="s">
        <v>101</v>
      </c>
      <c r="B58" s="34">
        <f>SUM(B54:B57)</f>
        <v>7.5281898709709999E-2</v>
      </c>
      <c r="C58" s="34">
        <f t="shared" ref="C58:I58" si="190">SUM(C54:C57)</f>
        <v>8.3610595134000015E-2</v>
      </c>
      <c r="D58" s="34">
        <f t="shared" si="190"/>
        <v>8.5058846156636003E-2</v>
      </c>
      <c r="E58" s="34">
        <f t="shared" si="190"/>
        <v>9.8836413645200002E-2</v>
      </c>
      <c r="F58" s="34">
        <f t="shared" si="190"/>
        <v>9.878393874187763E-2</v>
      </c>
      <c r="G58" s="34">
        <f t="shared" si="190"/>
        <v>0.11483319030221549</v>
      </c>
      <c r="H58" s="34">
        <f t="shared" si="190"/>
        <v>0.12509857486249487</v>
      </c>
      <c r="I58" s="34">
        <f t="shared" si="190"/>
        <v>0.13576115396087107</v>
      </c>
      <c r="J58" s="34">
        <f>SUM(J54:J57)</f>
        <v>0.13695946407066037</v>
      </c>
      <c r="K58" s="34">
        <f t="shared" ref="K58:T58" si="191">SUM(K54:K57)</f>
        <v>0.16028250533338889</v>
      </c>
      <c r="L58" s="34">
        <f t="shared" si="191"/>
        <v>0.16234576605616477</v>
      </c>
      <c r="M58" s="34">
        <f t="shared" si="191"/>
        <v>94.203702689968154</v>
      </c>
      <c r="N58" s="34">
        <f t="shared" si="191"/>
        <v>101.22907975550447</v>
      </c>
      <c r="O58" s="34">
        <f t="shared" si="191"/>
        <v>108.54542945801609</v>
      </c>
      <c r="P58" s="34">
        <f t="shared" si="191"/>
        <v>115.68787631420902</v>
      </c>
      <c r="Q58" s="34">
        <f t="shared" si="191"/>
        <v>123.34420069427462</v>
      </c>
      <c r="R58" s="34">
        <f t="shared" si="191"/>
        <v>131.02079358688346</v>
      </c>
      <c r="S58" s="34">
        <f t="shared" si="191"/>
        <v>139.87358904417653</v>
      </c>
      <c r="T58" s="34">
        <f t="shared" si="191"/>
        <v>148.23121630860618</v>
      </c>
      <c r="X58" s="43">
        <v>1</v>
      </c>
      <c r="Y58" s="43">
        <v>1</v>
      </c>
      <c r="Z58" s="43">
        <v>1</v>
      </c>
      <c r="AA58" s="43">
        <v>1</v>
      </c>
      <c r="AB58" s="43">
        <v>1</v>
      </c>
      <c r="AC58" s="43">
        <v>1</v>
      </c>
      <c r="AD58" s="43">
        <v>1</v>
      </c>
      <c r="AE58" s="43">
        <v>1</v>
      </c>
      <c r="AF58" s="43">
        <v>1</v>
      </c>
      <c r="AG58" s="43">
        <v>1</v>
      </c>
      <c r="AH58" s="43">
        <v>1</v>
      </c>
      <c r="AI58" s="43">
        <v>1</v>
      </c>
      <c r="AJ58" s="43">
        <v>1</v>
      </c>
      <c r="AK58" s="43">
        <v>1</v>
      </c>
      <c r="AL58" s="43">
        <v>1</v>
      </c>
      <c r="AM58" s="43">
        <v>1</v>
      </c>
      <c r="AN58" s="43">
        <v>1</v>
      </c>
      <c r="AO58" s="43">
        <v>1</v>
      </c>
      <c r="AP58" s="43">
        <v>1</v>
      </c>
    </row>
    <row r="59" spans="1:42" x14ac:dyDescent="0.25">
      <c r="B59" s="14"/>
      <c r="C59" s="1"/>
      <c r="D59" s="1"/>
      <c r="E59" s="1"/>
      <c r="F59" s="1"/>
      <c r="G59" s="1"/>
      <c r="H59" s="1"/>
      <c r="I59" s="1"/>
      <c r="J59" s="1"/>
      <c r="K59" s="1"/>
      <c r="L59" s="1"/>
      <c r="M59" s="1"/>
      <c r="N59" s="1"/>
      <c r="O59" s="1"/>
      <c r="P59" s="1"/>
      <c r="Q59" s="1"/>
      <c r="R59" s="1"/>
      <c r="S59" s="1"/>
      <c r="T59" s="1"/>
    </row>
    <row r="60" spans="1:42" x14ac:dyDescent="0.25">
      <c r="A60" s="27" t="s">
        <v>130</v>
      </c>
      <c r="B60" s="14"/>
      <c r="C60" s="1"/>
      <c r="D60" s="1"/>
      <c r="E60" s="1"/>
      <c r="F60" s="1"/>
      <c r="G60" s="1"/>
      <c r="H60" s="1"/>
      <c r="I60" s="1"/>
      <c r="J60" s="1"/>
      <c r="K60" s="1"/>
      <c r="L60" s="1"/>
      <c r="M60" s="1"/>
      <c r="N60" s="1"/>
      <c r="O60" s="1"/>
      <c r="P60" s="1"/>
      <c r="Q60" s="1"/>
      <c r="R60" s="1"/>
      <c r="S60" s="1"/>
      <c r="T60" s="1"/>
      <c r="X60" s="44"/>
    </row>
    <row r="61" spans="1:42" x14ac:dyDescent="0.25">
      <c r="A61" s="39" t="s">
        <v>120</v>
      </c>
      <c r="B61" s="42">
        <f>B$46*X61</f>
        <v>23.810549652859464</v>
      </c>
      <c r="C61" s="42">
        <f t="shared" ref="C61:T61" si="192">C$46*Y61</f>
        <v>29.329720099842934</v>
      </c>
      <c r="D61" s="42">
        <f t="shared" si="192"/>
        <v>26.091373744357032</v>
      </c>
      <c r="E61" s="42">
        <f t="shared" si="192"/>
        <v>34.481682511956464</v>
      </c>
      <c r="F61" s="42">
        <f t="shared" si="192"/>
        <v>30.754410341548407</v>
      </c>
      <c r="G61" s="42">
        <f t="shared" si="192"/>
        <v>39.934883702094702</v>
      </c>
      <c r="H61" s="42">
        <f t="shared" si="192"/>
        <v>43.504509379319465</v>
      </c>
      <c r="I61" s="42">
        <f t="shared" si="192"/>
        <v>46.890543331840625</v>
      </c>
      <c r="J61" s="42">
        <f t="shared" si="192"/>
        <v>42.128235002442452</v>
      </c>
      <c r="K61" s="42">
        <f t="shared" si="192"/>
        <v>55.042988033680587</v>
      </c>
      <c r="L61" s="42">
        <f t="shared" si="192"/>
        <v>49.510062842774751</v>
      </c>
      <c r="M61" s="42">
        <f t="shared" si="192"/>
        <v>19.936052014317546</v>
      </c>
      <c r="N61" s="42">
        <f t="shared" si="192"/>
        <v>21.304079442022839</v>
      </c>
      <c r="O61" s="42">
        <f t="shared" si="192"/>
        <v>22.743755224165813</v>
      </c>
      <c r="P61" s="42">
        <f t="shared" si="192"/>
        <v>24.191017208868029</v>
      </c>
      <c r="Q61" s="42">
        <f t="shared" si="192"/>
        <v>25.741644614426498</v>
      </c>
      <c r="R61" s="42">
        <f t="shared" si="192"/>
        <v>27.374128772273721</v>
      </c>
      <c r="S61" s="42">
        <f t="shared" si="192"/>
        <v>29.091732607240179</v>
      </c>
      <c r="T61" s="42">
        <f t="shared" si="192"/>
        <v>30.849112337375118</v>
      </c>
      <c r="U61" s="40">
        <f>(F61/B61)^(1/4)-1</f>
        <v>6.6066989956323985E-2</v>
      </c>
      <c r="V61" s="40">
        <f>(O61/G61)^(1/8)-1</f>
        <v>-6.7951056335362581E-2</v>
      </c>
      <c r="W61" s="35">
        <f>(T61/P61)^(1/4)-1</f>
        <v>6.2666856048402053E-2</v>
      </c>
      <c r="X61" s="26">
        <v>0.40579999999999999</v>
      </c>
      <c r="Y61" s="26">
        <v>0.40589999999999998</v>
      </c>
      <c r="Z61" s="26">
        <v>0.40589999999999998</v>
      </c>
      <c r="AA61" s="26">
        <v>0.40639999999999998</v>
      </c>
      <c r="AB61" s="26">
        <v>0.40689999999999998</v>
      </c>
      <c r="AC61" s="26">
        <v>0.40699999999999997</v>
      </c>
      <c r="AD61" s="26">
        <v>0.40749999999999997</v>
      </c>
      <c r="AE61" s="26">
        <v>0.40760000000000002</v>
      </c>
      <c r="AF61" s="26">
        <v>0.4078</v>
      </c>
      <c r="AG61" s="26">
        <v>0.40799999999999997</v>
      </c>
      <c r="AH61" s="26">
        <v>0.4078</v>
      </c>
      <c r="AI61" s="26">
        <v>0.40839999999999999</v>
      </c>
      <c r="AJ61" s="26">
        <v>0.4083</v>
      </c>
      <c r="AK61" s="26">
        <v>0.4088</v>
      </c>
      <c r="AL61" s="26">
        <v>0.40889999999999999</v>
      </c>
      <c r="AM61" s="26">
        <v>0.4093</v>
      </c>
      <c r="AN61" s="26">
        <v>0.4093</v>
      </c>
      <c r="AO61" s="26">
        <v>0.40960000000000002</v>
      </c>
      <c r="AP61" s="26">
        <v>0.40949999999999998</v>
      </c>
    </row>
    <row r="62" spans="1:42" x14ac:dyDescent="0.25">
      <c r="A62" s="39" t="s">
        <v>117</v>
      </c>
      <c r="B62" s="42">
        <f t="shared" ref="B62:B64" si="193">B$46*X62</f>
        <v>12.204520275492284</v>
      </c>
      <c r="C62" s="42">
        <f t="shared" ref="C62:C64" si="194">C$46*Y62</f>
        <v>15.044217109601624</v>
      </c>
      <c r="D62" s="42">
        <f t="shared" ref="D62:D64" si="195">D$46*Z62</f>
        <v>13.376730416853162</v>
      </c>
      <c r="E62" s="42">
        <f t="shared" ref="E62:E64" si="196">E$46*AA62</f>
        <v>17.682043886544605</v>
      </c>
      <c r="F62" s="42">
        <f t="shared" ref="F62:F64" si="197">F$46*AB62</f>
        <v>15.728662551182659</v>
      </c>
      <c r="G62" s="42">
        <f t="shared" ref="G62:G64" si="198">G$46*AC62</f>
        <v>20.428606355715278</v>
      </c>
      <c r="H62" s="42">
        <f t="shared" ref="H62:H64" si="199">H$46*AD62</f>
        <v>22.259362467700882</v>
      </c>
      <c r="I62" s="42">
        <f t="shared" ref="I62:I64" si="200">I$46*AE62</f>
        <v>24.020474601786855</v>
      </c>
      <c r="J62" s="42">
        <f t="shared" ref="J62:J64" si="201">J$46*AF62</f>
        <v>21.590978704047259</v>
      </c>
      <c r="K62" s="42">
        <f t="shared" ref="K62:K64" si="202">K$46*AG62</f>
        <v>28.169058581942419</v>
      </c>
      <c r="L62" s="42">
        <f t="shared" ref="L62:L64" si="203">L$46*AH62</f>
        <v>25.398492267553891</v>
      </c>
      <c r="M62" s="42">
        <f t="shared" ref="M62:M64" si="204">M$46*AI62</f>
        <v>10.207219579318803</v>
      </c>
      <c r="N62" s="42">
        <f t="shared" ref="N62:N64" si="205">N$46*AJ62</f>
        <v>10.90510066956349</v>
      </c>
      <c r="O62" s="42">
        <f t="shared" ref="O62:O64" si="206">O$46*AK62</f>
        <v>11.61667341195162</v>
      </c>
      <c r="P62" s="42">
        <f t="shared" ref="P62:P64" si="207">P$46*AL62</f>
        <v>12.352859851336868</v>
      </c>
      <c r="Q62" s="42">
        <f t="shared" ref="Q62:Q64" si="208">Q$46*AM62</f>
        <v>13.112956027627474</v>
      </c>
      <c r="R62" s="42">
        <f t="shared" ref="R62:R64" si="209">R$46*AN62</f>
        <v>13.931177677167399</v>
      </c>
      <c r="S62" s="42">
        <f t="shared" ref="S62:S64" si="210">S$46*AO62</f>
        <v>14.780247938395217</v>
      </c>
      <c r="T62" s="42">
        <f t="shared" ref="T62:T64" si="211">T$46*AP62</f>
        <v>15.691990475885806</v>
      </c>
      <c r="U62" s="40">
        <f t="shared" ref="U62:U64" si="212">(F62/B62)^(1/4)-1</f>
        <v>6.5473789122267423E-2</v>
      </c>
      <c r="V62" s="40">
        <f t="shared" ref="V62:V64" si="213">(O62/G62)^(1/8)-1</f>
        <v>-6.8129893964513855E-2</v>
      </c>
      <c r="W62" s="35">
        <f t="shared" ref="W62:W64" si="214">(T62/P62)^(1/4)-1</f>
        <v>6.1640872940581959E-2</v>
      </c>
      <c r="X62" s="26">
        <v>0.20799999999999999</v>
      </c>
      <c r="Y62" s="26">
        <v>0.2082</v>
      </c>
      <c r="Z62" s="26">
        <v>0.20810000000000001</v>
      </c>
      <c r="AA62" s="26">
        <v>0.2084</v>
      </c>
      <c r="AB62" s="26">
        <v>0.20810000000000001</v>
      </c>
      <c r="AC62" s="26">
        <v>0.2082</v>
      </c>
      <c r="AD62" s="26">
        <v>0.20849999999999999</v>
      </c>
      <c r="AE62" s="26">
        <v>0.20880000000000001</v>
      </c>
      <c r="AF62" s="26">
        <v>0.20899999999999999</v>
      </c>
      <c r="AG62" s="26">
        <v>0.20880000000000001</v>
      </c>
      <c r="AH62" s="26">
        <v>0.2092</v>
      </c>
      <c r="AI62" s="26">
        <v>0.20910000000000001</v>
      </c>
      <c r="AJ62" s="26">
        <v>0.20899999999999999</v>
      </c>
      <c r="AK62" s="26">
        <v>0.20880000000000001</v>
      </c>
      <c r="AL62" s="26">
        <v>0.20880000000000001</v>
      </c>
      <c r="AM62" s="26">
        <v>0.20849999999999999</v>
      </c>
      <c r="AN62" s="26">
        <v>0.20830000000000001</v>
      </c>
      <c r="AO62" s="26">
        <v>0.20810000000000001</v>
      </c>
      <c r="AP62" s="26">
        <v>0.20830000000000001</v>
      </c>
    </row>
    <row r="63" spans="1:42" x14ac:dyDescent="0.25">
      <c r="A63" s="39" t="s">
        <v>119</v>
      </c>
      <c r="B63" s="42">
        <f t="shared" si="193"/>
        <v>15.466882426056568</v>
      </c>
      <c r="C63" s="42">
        <f t="shared" si="194"/>
        <v>19.069014866589189</v>
      </c>
      <c r="D63" s="42">
        <f t="shared" si="195"/>
        <v>16.969999183321647</v>
      </c>
      <c r="E63" s="42">
        <f t="shared" si="196"/>
        <v>22.408002833188245</v>
      </c>
      <c r="F63" s="42">
        <f t="shared" si="197"/>
        <v>19.968825785787882</v>
      </c>
      <c r="G63" s="42">
        <f t="shared" si="198"/>
        <v>25.952768400992753</v>
      </c>
      <c r="H63" s="42">
        <f t="shared" si="199"/>
        <v>28.259248178419298</v>
      </c>
      <c r="I63" s="42">
        <f t="shared" si="200"/>
        <v>30.439739366057481</v>
      </c>
      <c r="J63" s="42">
        <f t="shared" si="201"/>
        <v>27.365790711493396</v>
      </c>
      <c r="K63" s="42">
        <f t="shared" si="202"/>
        <v>35.723978508133868</v>
      </c>
      <c r="L63" s="42">
        <f t="shared" si="203"/>
        <v>32.173042308325918</v>
      </c>
      <c r="M63" s="42">
        <f t="shared" si="204"/>
        <v>12.940860404004852</v>
      </c>
      <c r="N63" s="42">
        <f t="shared" si="205"/>
        <v>13.847912524890672</v>
      </c>
      <c r="O63" s="42">
        <f t="shared" si="206"/>
        <v>14.771201105714344</v>
      </c>
      <c r="P63" s="42">
        <f t="shared" si="207"/>
        <v>15.725048603856989</v>
      </c>
      <c r="Q63" s="42">
        <f t="shared" si="208"/>
        <v>16.729238864982772</v>
      </c>
      <c r="R63" s="42">
        <f t="shared" si="209"/>
        <v>17.783486050690406</v>
      </c>
      <c r="S63" s="42">
        <f t="shared" si="210"/>
        <v>18.899682731412625</v>
      </c>
      <c r="T63" s="42">
        <f t="shared" si="211"/>
        <v>20.06133972025151</v>
      </c>
      <c r="U63" s="40">
        <f t="shared" si="212"/>
        <v>6.5951477687275162E-2</v>
      </c>
      <c r="V63" s="40">
        <f t="shared" si="213"/>
        <v>-6.802553153410118E-2</v>
      </c>
      <c r="W63" s="35">
        <f t="shared" si="214"/>
        <v>6.2776600828643225E-2</v>
      </c>
      <c r="X63" s="26">
        <v>0.2636</v>
      </c>
      <c r="Y63" s="26">
        <v>0.26390000000000002</v>
      </c>
      <c r="Z63" s="26">
        <v>0.26400000000000001</v>
      </c>
      <c r="AA63" s="26">
        <v>0.2641</v>
      </c>
      <c r="AB63" s="26">
        <v>0.26419999999999999</v>
      </c>
      <c r="AC63" s="26">
        <v>0.26450000000000001</v>
      </c>
      <c r="AD63" s="26">
        <v>0.26469999999999999</v>
      </c>
      <c r="AE63" s="26">
        <v>0.2646</v>
      </c>
      <c r="AF63" s="26">
        <v>0.26490000000000002</v>
      </c>
      <c r="AG63" s="26">
        <v>0.26479999999999998</v>
      </c>
      <c r="AH63" s="26">
        <v>0.26500000000000001</v>
      </c>
      <c r="AI63" s="26">
        <v>0.2651</v>
      </c>
      <c r="AJ63" s="26">
        <v>0.26540000000000002</v>
      </c>
      <c r="AK63" s="26">
        <v>0.26550000000000001</v>
      </c>
      <c r="AL63" s="26">
        <v>0.26579999999999998</v>
      </c>
      <c r="AM63" s="26">
        <v>0.26600000000000001</v>
      </c>
      <c r="AN63" s="26">
        <v>0.26590000000000003</v>
      </c>
      <c r="AO63" s="26">
        <v>0.2661</v>
      </c>
      <c r="AP63" s="26">
        <v>0.26629999999999998</v>
      </c>
    </row>
    <row r="64" spans="1:42" x14ac:dyDescent="0.25">
      <c r="A64" s="39" t="s">
        <v>118</v>
      </c>
      <c r="B64" s="42">
        <f t="shared" si="193"/>
        <v>7.1994934509754964</v>
      </c>
      <c r="C64" s="42">
        <f t="shared" si="194"/>
        <v>8.8155354820912493</v>
      </c>
      <c r="D64" s="42">
        <f t="shared" si="195"/>
        <v>7.8421965922925789</v>
      </c>
      <c r="E64" s="42">
        <f t="shared" si="196"/>
        <v>10.266445826640581</v>
      </c>
      <c r="F64" s="42">
        <f t="shared" si="197"/>
        <v>9.1303336673852247</v>
      </c>
      <c r="G64" s="42">
        <f t="shared" si="198"/>
        <v>11.803848917351335</v>
      </c>
      <c r="H64" s="42">
        <f t="shared" si="199"/>
        <v>12.747088146971153</v>
      </c>
      <c r="I64" s="42">
        <f t="shared" si="200"/>
        <v>13.701333932341065</v>
      </c>
      <c r="J64" s="42">
        <f t="shared" si="201"/>
        <v>12.221113783199957</v>
      </c>
      <c r="K64" s="42">
        <f t="shared" si="202"/>
        <v>15.973259272519073</v>
      </c>
      <c r="L64" s="42">
        <f t="shared" si="203"/>
        <v>14.326109405216823</v>
      </c>
      <c r="M64" s="42">
        <f t="shared" si="204"/>
        <v>5.7308827288953967</v>
      </c>
      <c r="N64" s="42">
        <f t="shared" si="205"/>
        <v>6.1204225288985521</v>
      </c>
      <c r="O64" s="42">
        <f t="shared" si="206"/>
        <v>6.5037793192391966</v>
      </c>
      <c r="P64" s="42">
        <f t="shared" si="207"/>
        <v>6.8922805205016529</v>
      </c>
      <c r="Q64" s="42">
        <f t="shared" si="208"/>
        <v>7.3080359252293166</v>
      </c>
      <c r="R64" s="42">
        <f t="shared" si="209"/>
        <v>7.7915612068651079</v>
      </c>
      <c r="S64" s="42">
        <f t="shared" si="210"/>
        <v>8.2530745335969442</v>
      </c>
      <c r="T64" s="42">
        <f t="shared" si="211"/>
        <v>8.7311651279652658</v>
      </c>
      <c r="U64" s="40">
        <f t="shared" si="212"/>
        <v>6.1197399416083487E-2</v>
      </c>
      <c r="V64" s="40">
        <f t="shared" si="213"/>
        <v>-7.1797424085851547E-2</v>
      </c>
      <c r="W64" s="35">
        <f t="shared" si="214"/>
        <v>6.0906998085266562E-2</v>
      </c>
      <c r="X64" s="26">
        <v>0.1227</v>
      </c>
      <c r="Y64" s="26">
        <v>0.122</v>
      </c>
      <c r="Z64" s="26">
        <v>0.122</v>
      </c>
      <c r="AA64" s="26">
        <v>0.121</v>
      </c>
      <c r="AB64" s="26">
        <v>0.1208</v>
      </c>
      <c r="AC64" s="26">
        <v>0.1203</v>
      </c>
      <c r="AD64" s="26">
        <v>0.11940000000000001</v>
      </c>
      <c r="AE64" s="26">
        <v>0.1191</v>
      </c>
      <c r="AF64" s="26">
        <v>0.1183</v>
      </c>
      <c r="AG64" s="26">
        <v>0.11840000000000001</v>
      </c>
      <c r="AH64" s="26">
        <v>0.11799999999999999</v>
      </c>
      <c r="AI64" s="26">
        <v>0.1174</v>
      </c>
      <c r="AJ64" s="26">
        <v>0.1173</v>
      </c>
      <c r="AK64" s="26">
        <v>0.1169</v>
      </c>
      <c r="AL64" s="26">
        <v>0.11650000000000001</v>
      </c>
      <c r="AM64" s="26">
        <v>0.1162</v>
      </c>
      <c r="AN64" s="26">
        <v>0.11650000000000001</v>
      </c>
      <c r="AO64" s="26">
        <v>0.1162</v>
      </c>
      <c r="AP64" s="26">
        <v>0.1159</v>
      </c>
    </row>
    <row r="65" spans="1:42" x14ac:dyDescent="0.25">
      <c r="A65" s="27" t="s">
        <v>101</v>
      </c>
      <c r="B65" s="34">
        <f>SUM(B61:B64)</f>
        <v>58.681445805383817</v>
      </c>
      <c r="C65" s="34">
        <f t="shared" ref="C65:T65" si="215">SUM(C61:C64)</f>
        <v>72.258487558124997</v>
      </c>
      <c r="D65" s="34">
        <f t="shared" si="215"/>
        <v>64.28029993682442</v>
      </c>
      <c r="E65" s="34">
        <f t="shared" si="215"/>
        <v>84.838175058329895</v>
      </c>
      <c r="F65" s="34">
        <f t="shared" si="215"/>
        <v>75.582232345904174</v>
      </c>
      <c r="G65" s="34">
        <f t="shared" si="215"/>
        <v>98.120107376154067</v>
      </c>
      <c r="H65" s="34">
        <f t="shared" si="215"/>
        <v>106.77020817241079</v>
      </c>
      <c r="I65" s="34">
        <f t="shared" si="215"/>
        <v>115.05209123202602</v>
      </c>
      <c r="J65" s="34">
        <f t="shared" si="215"/>
        <v>103.30611820118305</v>
      </c>
      <c r="K65" s="34">
        <f t="shared" si="215"/>
        <v>134.90928439627595</v>
      </c>
      <c r="L65" s="34">
        <f t="shared" si="215"/>
        <v>121.40770682387139</v>
      </c>
      <c r="M65" s="34">
        <f t="shared" si="215"/>
        <v>48.815014726536596</v>
      </c>
      <c r="N65" s="34">
        <f t="shared" si="215"/>
        <v>52.177515165375553</v>
      </c>
      <c r="O65" s="34">
        <f t="shared" si="215"/>
        <v>55.635409061070973</v>
      </c>
      <c r="P65" s="34">
        <f t="shared" si="215"/>
        <v>59.16120618456354</v>
      </c>
      <c r="Q65" s="34">
        <f t="shared" si="215"/>
        <v>62.891875432266062</v>
      </c>
      <c r="R65" s="34">
        <f t="shared" si="215"/>
        <v>66.88035370699663</v>
      </c>
      <c r="S65" s="34">
        <f t="shared" si="215"/>
        <v>71.024737810644964</v>
      </c>
      <c r="T65" s="34">
        <f t="shared" si="215"/>
        <v>75.3336076614777</v>
      </c>
      <c r="X65" s="43">
        <v>1</v>
      </c>
      <c r="Y65" s="43">
        <v>1</v>
      </c>
      <c r="Z65" s="43">
        <v>1</v>
      </c>
      <c r="AA65" s="43">
        <v>1</v>
      </c>
      <c r="AB65" s="43">
        <v>1</v>
      </c>
      <c r="AC65" s="43">
        <v>1</v>
      </c>
      <c r="AD65" s="43">
        <v>1</v>
      </c>
      <c r="AE65" s="43">
        <v>1</v>
      </c>
      <c r="AF65" s="43">
        <v>1</v>
      </c>
      <c r="AG65" s="43">
        <v>1</v>
      </c>
      <c r="AH65" s="43">
        <v>1</v>
      </c>
      <c r="AI65" s="43">
        <v>1</v>
      </c>
      <c r="AJ65" s="43">
        <v>1</v>
      </c>
      <c r="AK65" s="43">
        <v>1</v>
      </c>
      <c r="AL65" s="43">
        <v>1</v>
      </c>
      <c r="AM65" s="43">
        <v>1</v>
      </c>
      <c r="AN65" s="43">
        <v>1</v>
      </c>
      <c r="AO65" s="43">
        <v>1</v>
      </c>
      <c r="AP65" s="43">
        <v>1</v>
      </c>
    </row>
    <row r="67" spans="1:42" x14ac:dyDescent="0.25">
      <c r="A67" s="8" t="s">
        <v>111</v>
      </c>
      <c r="B67" s="7">
        <v>2017</v>
      </c>
      <c r="C67" s="7">
        <v>2018</v>
      </c>
      <c r="D67" s="7">
        <v>2019</v>
      </c>
      <c r="E67" s="7">
        <v>2020</v>
      </c>
      <c r="F67" s="7">
        <v>2021</v>
      </c>
      <c r="G67" s="7" t="s">
        <v>7</v>
      </c>
      <c r="H67" s="7" t="s">
        <v>8</v>
      </c>
      <c r="I67" s="7" t="s">
        <v>9</v>
      </c>
      <c r="J67" s="7" t="s">
        <v>10</v>
      </c>
      <c r="K67" s="7" t="s">
        <v>11</v>
      </c>
      <c r="L67" s="7" t="s">
        <v>12</v>
      </c>
      <c r="M67" s="7" t="s">
        <v>103</v>
      </c>
      <c r="N67" s="7" t="s">
        <v>104</v>
      </c>
      <c r="O67" s="7" t="s">
        <v>105</v>
      </c>
      <c r="P67" s="7" t="s">
        <v>106</v>
      </c>
      <c r="Q67" s="7" t="s">
        <v>107</v>
      </c>
      <c r="R67" s="7" t="s">
        <v>108</v>
      </c>
      <c r="S67" s="7" t="s">
        <v>109</v>
      </c>
      <c r="T67" s="7" t="s">
        <v>110</v>
      </c>
      <c r="U67" s="41" t="s">
        <v>126</v>
      </c>
      <c r="V67" s="41" t="s">
        <v>127</v>
      </c>
      <c r="W67" s="41" t="s">
        <v>128</v>
      </c>
      <c r="X67" s="8">
        <v>2017</v>
      </c>
      <c r="Y67" s="8">
        <v>2018</v>
      </c>
      <c r="Z67" s="8">
        <v>2019</v>
      </c>
      <c r="AA67" s="8">
        <v>2020</v>
      </c>
      <c r="AB67" s="8">
        <v>2021</v>
      </c>
      <c r="AC67" s="8" t="s">
        <v>7</v>
      </c>
      <c r="AD67" s="8" t="s">
        <v>8</v>
      </c>
      <c r="AE67" s="8" t="s">
        <v>9</v>
      </c>
      <c r="AF67" s="8" t="s">
        <v>10</v>
      </c>
      <c r="AG67" s="8" t="s">
        <v>11</v>
      </c>
      <c r="AH67" s="8" t="s">
        <v>12</v>
      </c>
      <c r="AI67" s="8" t="s">
        <v>103</v>
      </c>
      <c r="AJ67" s="8" t="s">
        <v>104</v>
      </c>
      <c r="AK67" s="8" t="s">
        <v>105</v>
      </c>
      <c r="AL67" s="8" t="s">
        <v>106</v>
      </c>
      <c r="AM67" s="8" t="s">
        <v>107</v>
      </c>
      <c r="AN67" s="8" t="s">
        <v>108</v>
      </c>
      <c r="AO67" s="8" t="s">
        <v>109</v>
      </c>
      <c r="AP67" s="8" t="s">
        <v>110</v>
      </c>
    </row>
    <row r="68" spans="1:42" x14ac:dyDescent="0.25">
      <c r="A68" s="9" t="s">
        <v>129</v>
      </c>
      <c r="B68" s="10">
        <f>'India Micronutrients Market'!B23</f>
        <v>46.355760637795271</v>
      </c>
      <c r="C68" s="10">
        <f>'India Micronutrients Market'!C23</f>
        <v>50.084885069999999</v>
      </c>
      <c r="D68" s="10">
        <f>'India Micronutrients Market'!D23</f>
        <v>55.326662706442733</v>
      </c>
      <c r="E68" s="10">
        <f>'India Micronutrients Market'!E23</f>
        <v>59.774918629186047</v>
      </c>
      <c r="F68" s="10">
        <f>'India Micronutrients Market'!F23</f>
        <v>66.469114083771245</v>
      </c>
      <c r="G68" s="10">
        <f>'India Micronutrients Market'!G23</f>
        <v>69.065646243015422</v>
      </c>
      <c r="H68" s="10">
        <f>'India Micronutrients Market'!H23</f>
        <v>74.854275765058048</v>
      </c>
      <c r="I68" s="10">
        <f>'India Micronutrients Market'!I23</f>
        <v>80.224333194029228</v>
      </c>
      <c r="J68" s="10">
        <f>'India Micronutrients Market'!J23</f>
        <v>91.125589263147631</v>
      </c>
      <c r="K68" s="10">
        <f>'India Micronutrients Market'!K23</f>
        <v>94.015394277778995</v>
      </c>
      <c r="L68" s="10">
        <f>'India Micronutrients Market'!L23</f>
        <v>107.58288133786635</v>
      </c>
      <c r="M68" s="10">
        <f>'India Micronutrients Market'!M23</f>
        <v>258.34789548517665</v>
      </c>
      <c r="N68" s="10">
        <f>'India Micronutrients Market'!N23</f>
        <v>274.03051701505728</v>
      </c>
      <c r="O68" s="10">
        <f>'India Micronutrients Market'!O23</f>
        <v>290.54497078387203</v>
      </c>
      <c r="P68" s="10">
        <f>'India Micronutrients Market'!P23</f>
        <v>307.9972015465346</v>
      </c>
      <c r="Q68" s="10">
        <f>'India Micronutrients Market'!Q23</f>
        <v>326.01427557547714</v>
      </c>
      <c r="R68" s="10">
        <f>'India Micronutrients Market'!R23</f>
        <v>344.39356055801659</v>
      </c>
      <c r="S68" s="10">
        <f>'India Micronutrients Market'!S23</f>
        <v>363.2032389403027</v>
      </c>
      <c r="T68" s="10">
        <f>'India Micronutrients Market'!T23</f>
        <v>382.95943357142988</v>
      </c>
      <c r="U68" s="40">
        <f>(F68/B68)^(1/4)-1</f>
        <v>9.4281468799296553E-2</v>
      </c>
      <c r="V68" s="40">
        <f>(O68/G68)^(1/8)-1</f>
        <v>0.19672375071600734</v>
      </c>
      <c r="W68" s="35">
        <f>(T68/P68)^(1/4)-1</f>
        <v>5.5969806176733305E-2</v>
      </c>
    </row>
    <row r="69" spans="1:42" x14ac:dyDescent="0.25">
      <c r="A69" s="9" t="s">
        <v>93</v>
      </c>
      <c r="B69" s="5"/>
      <c r="C69" s="25">
        <f>C68/B68-1</f>
        <v>8.0445760805060829E-2</v>
      </c>
      <c r="D69" s="25">
        <f t="shared" ref="D69" si="216">D68/C68-1</f>
        <v>0.10465787490810219</v>
      </c>
      <c r="E69" s="25">
        <f t="shared" ref="E69" si="217">E68/D68-1</f>
        <v>8.0399859762828596E-2</v>
      </c>
      <c r="F69" s="30">
        <v>4.9299999999999997E-2</v>
      </c>
      <c r="G69" s="25">
        <v>5.2200000000000003E-2</v>
      </c>
      <c r="H69" s="25">
        <v>5.6099999999999997E-2</v>
      </c>
      <c r="I69" s="25">
        <v>6.0400000000000002E-2</v>
      </c>
      <c r="J69" s="38">
        <v>6.3600000000000004E-2</v>
      </c>
      <c r="K69" s="25">
        <v>6.6500000000000004E-2</v>
      </c>
      <c r="L69" s="25">
        <v>6.83E-2</v>
      </c>
      <c r="M69" s="25">
        <v>6.5699999999999995E-2</v>
      </c>
      <c r="N69" s="25">
        <v>6.3200000000000006E-2</v>
      </c>
      <c r="O69" s="25">
        <v>6.2399999999999997E-2</v>
      </c>
      <c r="P69" s="25">
        <v>6.1499999999999999E-2</v>
      </c>
      <c r="Q69" s="25">
        <v>5.9200000000000003E-2</v>
      </c>
      <c r="R69" s="25">
        <v>5.7799999999999997E-2</v>
      </c>
      <c r="S69" s="25">
        <v>5.6399999999999999E-2</v>
      </c>
      <c r="T69" s="25">
        <v>5.5100000000000003E-2</v>
      </c>
      <c r="X69" s="29"/>
      <c r="Y69" s="29"/>
      <c r="Z69" s="29"/>
      <c r="AA69" s="29"/>
      <c r="AB69" s="29"/>
      <c r="AC69" s="29"/>
      <c r="AD69" s="29"/>
      <c r="AE69" s="29"/>
      <c r="AF69" s="29"/>
      <c r="AG69" s="29"/>
      <c r="AH69" s="29"/>
      <c r="AI69" s="29"/>
    </row>
    <row r="70" spans="1:42" x14ac:dyDescent="0.25">
      <c r="A70" s="31" t="s">
        <v>137</v>
      </c>
      <c r="B70" s="34">
        <f>'India Micronutrients Market'!B13</f>
        <v>6.0566022121500002E-2</v>
      </c>
      <c r="C70" s="34">
        <f>'India Micronutrients Market'!C13</f>
        <v>6.6961348212000019E-2</v>
      </c>
      <c r="D70" s="34">
        <f>'India Micronutrients Market'!D13</f>
        <v>7.4512324191399984E-2</v>
      </c>
      <c r="E70" s="34">
        <f>'India Micronutrients Market'!E13</f>
        <v>8.0538264645300006E-2</v>
      </c>
      <c r="F70" s="34">
        <f>'India Micronutrients Market'!F13</f>
        <v>8.8406714866200012E-2</v>
      </c>
      <c r="G70" s="34">
        <f>'India Micronutrients Market'!G13</f>
        <v>9.3678221888068819E-2</v>
      </c>
      <c r="H70" s="34">
        <f>'India Micronutrients Market'!H13</f>
        <v>0.1017276283541102</v>
      </c>
      <c r="I70" s="34">
        <f>'India Micronutrients Market'!I13</f>
        <v>0.10991668805318347</v>
      </c>
      <c r="J70" s="34">
        <f>'India Micronutrients Market'!J13</f>
        <v>0.1229686710035303</v>
      </c>
      <c r="K70" s="34">
        <f>'India Micronutrients Market'!K13</f>
        <v>0.12983012888104717</v>
      </c>
      <c r="L70" s="34">
        <f>'India Micronutrients Market'!L13</f>
        <v>0.14642129772169252</v>
      </c>
      <c r="M70" s="34">
        <f>'India Micronutrients Market'!M13</f>
        <v>410.34136053408724</v>
      </c>
      <c r="N70" s="34">
        <f>'India Micronutrients Market'!N13</f>
        <v>438.05488912915882</v>
      </c>
      <c r="O70" s="34">
        <f>'India Micronutrients Market'!O13</f>
        <v>467.42740151709239</v>
      </c>
      <c r="P70" s="34">
        <f>'India Micronutrients Market'!P13</f>
        <v>496.80467967126225</v>
      </c>
      <c r="Q70" s="34">
        <f>'India Micronutrients Market'!Q13</f>
        <v>527.82540864934219</v>
      </c>
      <c r="R70" s="34">
        <f>'India Micronutrients Market'!R13</f>
        <v>557.59471225264929</v>
      </c>
      <c r="S70" s="34">
        <f>'India Micronutrients Market'!S13</f>
        <v>591.76364066719293</v>
      </c>
      <c r="T70" s="34">
        <f>'India Micronutrients Market'!T13</f>
        <v>623.95181208475822</v>
      </c>
      <c r="U70" s="40">
        <f>(F70/B70)^(1/4)-1</f>
        <v>9.9167934625912002E-2</v>
      </c>
      <c r="V70" s="40">
        <f>(O70/G70)^(1/8)-1</f>
        <v>1.899074935354518</v>
      </c>
      <c r="W70" s="35">
        <f>(T70/P70)^(1/4)-1</f>
        <v>5.8623043113061213E-2</v>
      </c>
    </row>
    <row r="71" spans="1:42" x14ac:dyDescent="0.25">
      <c r="A71" s="4" t="s">
        <v>93</v>
      </c>
      <c r="B71" s="4"/>
      <c r="C71" s="37">
        <f>C70/B70-1</f>
        <v>0.10559263868560675</v>
      </c>
      <c r="D71" s="37">
        <f t="shared" ref="D71" si="218">D70/C70-1</f>
        <v>0.11276618797300086</v>
      </c>
      <c r="E71" s="37">
        <f t="shared" ref="E71" si="219">E70/D70-1</f>
        <v>8.0871728526695552E-2</v>
      </c>
      <c r="F71" s="37">
        <f t="shared" ref="F71" si="220">F70/E70-1</f>
        <v>9.7698283611567627E-2</v>
      </c>
      <c r="G71" s="37">
        <f t="shared" ref="G71" si="221">G70/F70-1</f>
        <v>5.9627903037082763E-2</v>
      </c>
      <c r="H71" s="37">
        <f t="shared" ref="H71" si="222">H70/G70-1</f>
        <v>8.5926123530175369E-2</v>
      </c>
      <c r="I71" s="37">
        <f t="shared" ref="I71" si="223">I70/H70-1</f>
        <v>8.0499858608395369E-2</v>
      </c>
      <c r="J71" s="37">
        <f t="shared" ref="J71" si="224">J70/I70-1</f>
        <v>0.11874432519320077</v>
      </c>
      <c r="K71" s="37">
        <f t="shared" ref="K71" si="225">K70/J70-1</f>
        <v>5.5798422651244906E-2</v>
      </c>
      <c r="L71" s="37">
        <f t="shared" ref="L71" si="226">L70/K70-1</f>
        <v>0.12779136078534203</v>
      </c>
      <c r="M71" s="37">
        <f t="shared" ref="M71" si="227">M70/L70-1</f>
        <v>2801.4704528574507</v>
      </c>
      <c r="N71" s="37">
        <f t="shared" ref="N71" si="228">N70/M70-1</f>
        <v>6.7537741160190512E-2</v>
      </c>
      <c r="O71" s="37">
        <f t="shared" ref="O71" si="229">O70/N70-1</f>
        <v>6.705212775121705E-2</v>
      </c>
      <c r="P71" s="37">
        <f t="shared" ref="P71" si="230">P70/O70-1</f>
        <v>6.2848857509898437E-2</v>
      </c>
      <c r="Q71" s="37">
        <f t="shared" ref="Q71" si="231">Q70/P70-1</f>
        <v>6.2440492707529494E-2</v>
      </c>
      <c r="R71" s="37">
        <f t="shared" ref="R71" si="232">R70/Q70-1</f>
        <v>5.6399906324108295E-2</v>
      </c>
      <c r="S71" s="37">
        <f t="shared" ref="S71" si="233">S70/R70-1</f>
        <v>6.1279147136283241E-2</v>
      </c>
      <c r="T71" s="37">
        <f t="shared" ref="T71" si="234">T70/S70-1</f>
        <v>5.4393628140577022E-2</v>
      </c>
      <c r="U71" s="4"/>
      <c r="V71" s="4"/>
      <c r="W71" s="4"/>
    </row>
    <row r="72" spans="1:42" x14ac:dyDescent="0.25">
      <c r="A72" s="31" t="s">
        <v>102</v>
      </c>
      <c r="B72" s="34">
        <f>B70/B68</f>
        <v>1.306547908786091E-3</v>
      </c>
      <c r="C72" s="34">
        <f t="shared" ref="C72:T72" si="235">C70/C68</f>
        <v>1.336957210112652E-3</v>
      </c>
      <c r="D72" s="34">
        <f t="shared" si="235"/>
        <v>1.3467706264293274E-3</v>
      </c>
      <c r="E72" s="34">
        <f t="shared" si="235"/>
        <v>1.3473588336425761E-3</v>
      </c>
      <c r="F72" s="34">
        <f t="shared" si="235"/>
        <v>1.3300420215437315E-3</v>
      </c>
      <c r="G72" s="34">
        <f t="shared" si="235"/>
        <v>1.3563649510851055E-3</v>
      </c>
      <c r="H72" s="34">
        <f t="shared" si="235"/>
        <v>1.3590089185205453E-3</v>
      </c>
      <c r="I72" s="34">
        <f t="shared" si="235"/>
        <v>1.3701165678415899E-3</v>
      </c>
      <c r="J72" s="34">
        <f t="shared" si="235"/>
        <v>1.3494417100385263E-3</v>
      </c>
      <c r="K72" s="34">
        <f t="shared" si="235"/>
        <v>1.380945427909918E-3</v>
      </c>
      <c r="L72" s="34">
        <f t="shared" si="235"/>
        <v>1.3610092600313732E-3</v>
      </c>
      <c r="M72" s="34">
        <f t="shared" si="235"/>
        <v>1.5883286363276437</v>
      </c>
      <c r="N72" s="34">
        <f t="shared" si="235"/>
        <v>1.59856242983729</v>
      </c>
      <c r="O72" s="34">
        <f t="shared" si="235"/>
        <v>1.6087953622325752</v>
      </c>
      <c r="P72" s="34">
        <f t="shared" si="235"/>
        <v>1.6130168624152292</v>
      </c>
      <c r="Q72" s="34">
        <f t="shared" si="235"/>
        <v>1.6190254482495592</v>
      </c>
      <c r="R72" s="34">
        <f t="shared" si="235"/>
        <v>1.6190625380718082</v>
      </c>
      <c r="S72" s="34">
        <f t="shared" si="235"/>
        <v>1.6292906483811869</v>
      </c>
      <c r="T72" s="34">
        <f t="shared" si="235"/>
        <v>1.6292895732215413</v>
      </c>
      <c r="U72" s="40">
        <f>(F72/B72)^(1/4)-1</f>
        <v>4.4654560695220891E-3</v>
      </c>
      <c r="V72" s="40">
        <f>(O72/G72)^(1/8)-1</f>
        <v>1.4225097342807675</v>
      </c>
      <c r="W72" s="35">
        <f>(T72/P72)^(1/4)-1</f>
        <v>2.5126068196346107E-3</v>
      </c>
      <c r="X72" s="29"/>
      <c r="Y72" s="29"/>
      <c r="Z72" s="29"/>
      <c r="AA72" s="29"/>
      <c r="AB72" s="29"/>
      <c r="AC72" s="29"/>
      <c r="AD72" s="29"/>
      <c r="AE72" s="29"/>
      <c r="AF72" s="29"/>
      <c r="AG72" s="29"/>
      <c r="AH72" s="29"/>
      <c r="AI72" s="29"/>
    </row>
    <row r="73" spans="1:42" x14ac:dyDescent="0.25">
      <c r="A73" s="9" t="s">
        <v>93</v>
      </c>
      <c r="B73" s="28"/>
      <c r="C73" s="36">
        <f>C72/B72-1</f>
        <v>2.3274539817536688E-2</v>
      </c>
      <c r="D73" s="36">
        <f t="shared" ref="D73" si="236">D72/C72-1</f>
        <v>7.3401124900986936E-3</v>
      </c>
      <c r="E73" s="36">
        <f t="shared" ref="E73" si="237">E72/D72-1</f>
        <v>4.3675381813756964E-4</v>
      </c>
      <c r="F73" s="36">
        <f t="shared" ref="F73" si="238">F72/E72-1</f>
        <v>-1.2852412932959134E-2</v>
      </c>
      <c r="G73" s="36">
        <f t="shared" ref="G73" si="239">G72/F72-1</f>
        <v>1.9791051045757069E-2</v>
      </c>
      <c r="H73" s="36">
        <f t="shared" ref="H73" si="240">H72/G72-1</f>
        <v>1.9493038605313817E-3</v>
      </c>
      <c r="I73" s="36">
        <f t="shared" ref="I73" si="241">I72/H72-1</f>
        <v>8.1733454208208212E-3</v>
      </c>
      <c r="J73" s="36">
        <f t="shared" ref="J73" si="242">J72/I72-1</f>
        <v>-1.5089853147045584E-2</v>
      </c>
      <c r="K73" s="36">
        <f t="shared" ref="K73" si="243">K72/J72-1</f>
        <v>2.3345741899805539E-2</v>
      </c>
      <c r="L73" s="36">
        <f t="shared" ref="L73" si="244">L72/K72-1</f>
        <v>-1.4436608048095323E-2</v>
      </c>
      <c r="M73" s="36">
        <f t="shared" ref="M73" si="245">M72/L72-1</f>
        <v>1166.0226522125429</v>
      </c>
      <c r="N73" s="36">
        <f t="shared" ref="N73" si="246">N72/M72-1</f>
        <v>6.443120948387504E-3</v>
      </c>
      <c r="O73" s="36">
        <f t="shared" ref="O73" si="247">O72/N72-1</f>
        <v>6.401334226481703E-3</v>
      </c>
      <c r="P73" s="36">
        <f t="shared" ref="P73" si="248">P72/O72-1</f>
        <v>2.6240131478223461E-3</v>
      </c>
      <c r="Q73" s="37">
        <v>1.6199999999999999E-2</v>
      </c>
      <c r="R73" s="37">
        <v>1.6500000000000001E-2</v>
      </c>
      <c r="S73" s="37">
        <v>1.6400000000000001E-2</v>
      </c>
      <c r="T73" s="37">
        <v>1.6299999999999999E-2</v>
      </c>
      <c r="X73" s="29"/>
      <c r="Y73" s="29"/>
      <c r="Z73" s="29"/>
      <c r="AA73" s="29"/>
      <c r="AB73" s="29"/>
      <c r="AC73" s="29"/>
      <c r="AD73" s="29"/>
      <c r="AE73" s="29"/>
      <c r="AF73" s="29"/>
      <c r="AG73" s="29"/>
      <c r="AH73" s="29"/>
      <c r="AI73" s="29"/>
    </row>
    <row r="75" spans="1:42" x14ac:dyDescent="0.25">
      <c r="A75" s="27" t="s">
        <v>132</v>
      </c>
      <c r="B75" s="14"/>
      <c r="C75" s="1"/>
      <c r="D75" s="1"/>
      <c r="E75" s="1"/>
      <c r="F75" s="1"/>
      <c r="G75" s="1"/>
      <c r="H75" s="1"/>
      <c r="I75" s="1"/>
      <c r="J75" s="1"/>
      <c r="K75" s="1"/>
      <c r="L75" s="1"/>
      <c r="M75" s="1"/>
      <c r="N75" s="1"/>
      <c r="O75" s="1"/>
      <c r="P75" s="1"/>
      <c r="Q75" s="1"/>
      <c r="R75" s="1"/>
      <c r="S75" s="1"/>
      <c r="T75" s="1"/>
      <c r="X75" s="29"/>
    </row>
    <row r="76" spans="1:42" x14ac:dyDescent="0.25">
      <c r="A76" s="39" t="s">
        <v>120</v>
      </c>
      <c r="B76" s="42">
        <f>B$70*X76</f>
        <v>2.36328618318093E-2</v>
      </c>
      <c r="C76" s="42">
        <f t="shared" ref="C76:T76" si="249">C$70*Y76</f>
        <v>2.6135014207143606E-2</v>
      </c>
      <c r="D76" s="42">
        <f t="shared" si="249"/>
        <v>2.9089611364322556E-2</v>
      </c>
      <c r="E76" s="42">
        <f t="shared" si="249"/>
        <v>3.1482407649847777E-2</v>
      </c>
      <c r="F76" s="42">
        <f t="shared" si="249"/>
        <v>3.459354752714406E-2</v>
      </c>
      <c r="G76" s="42">
        <f t="shared" si="249"/>
        <v>3.6675023869178945E-2</v>
      </c>
      <c r="H76" s="42">
        <f t="shared" si="249"/>
        <v>3.9887403077646613E-2</v>
      </c>
      <c r="I76" s="42">
        <f t="shared" si="249"/>
        <v>4.3153291729679834E-2</v>
      </c>
      <c r="J76" s="42">
        <f t="shared" si="249"/>
        <v>4.8302093970186699E-2</v>
      </c>
      <c r="K76" s="42">
        <f t="shared" si="249"/>
        <v>5.1036223663139646E-2</v>
      </c>
      <c r="L76" s="42">
        <f t="shared" si="249"/>
        <v>5.760213852371384E-2</v>
      </c>
      <c r="M76" s="42">
        <f t="shared" si="249"/>
        <v>161.63346191437697</v>
      </c>
      <c r="N76" s="42">
        <f t="shared" si="249"/>
        <v>172.6374318058015</v>
      </c>
      <c r="O76" s="42">
        <f t="shared" si="249"/>
        <v>184.44685263864466</v>
      </c>
      <c r="P76" s="42">
        <f t="shared" si="249"/>
        <v>196.0888070662472</v>
      </c>
      <c r="Q76" s="42">
        <f t="shared" si="249"/>
        <v>208.59660149822002</v>
      </c>
      <c r="R76" s="42">
        <f t="shared" si="249"/>
        <v>220.30567081102174</v>
      </c>
      <c r="S76" s="42">
        <f t="shared" si="249"/>
        <v>233.92416715574134</v>
      </c>
      <c r="T76" s="42">
        <f t="shared" si="249"/>
        <v>246.77294167952189</v>
      </c>
      <c r="U76" s="40">
        <f>(F76/B76)^(1/4)-1</f>
        <v>9.9941774094007396E-2</v>
      </c>
      <c r="V76" s="40">
        <f>(O76/G76)^(1/8)-1</f>
        <v>1.9019344985478073</v>
      </c>
      <c r="W76" s="35">
        <f>(T76/P76)^(1/4)-1</f>
        <v>5.9159054952187873E-2</v>
      </c>
      <c r="X76" s="33">
        <v>0.39019999999999999</v>
      </c>
      <c r="Y76" s="33">
        <v>0.39029999999999998</v>
      </c>
      <c r="Z76" s="33">
        <v>0.39040000000000002</v>
      </c>
      <c r="AA76" s="33">
        <v>0.39090000000000003</v>
      </c>
      <c r="AB76" s="33">
        <v>0.39129999999999998</v>
      </c>
      <c r="AC76" s="33">
        <v>0.39150000000000001</v>
      </c>
      <c r="AD76" s="33">
        <v>0.3921</v>
      </c>
      <c r="AE76" s="33">
        <v>0.3926</v>
      </c>
      <c r="AF76" s="33">
        <v>0.39279999999999998</v>
      </c>
      <c r="AG76" s="33">
        <v>0.3931</v>
      </c>
      <c r="AH76" s="33">
        <v>0.39340000000000003</v>
      </c>
      <c r="AI76" s="33">
        <v>0.39389999999999997</v>
      </c>
      <c r="AJ76" s="33">
        <v>0.39410000000000001</v>
      </c>
      <c r="AK76" s="33">
        <v>0.39460000000000001</v>
      </c>
      <c r="AL76" s="33">
        <v>0.3947</v>
      </c>
      <c r="AM76" s="33">
        <v>0.3952</v>
      </c>
      <c r="AN76" s="33">
        <v>0.39510000000000001</v>
      </c>
      <c r="AO76" s="33">
        <v>0.39529999999999998</v>
      </c>
      <c r="AP76" s="33">
        <v>0.39550000000000002</v>
      </c>
    </row>
    <row r="77" spans="1:42" x14ac:dyDescent="0.25">
      <c r="A77" s="39" t="s">
        <v>117</v>
      </c>
      <c r="B77" s="42">
        <f t="shared" ref="B77:B79" si="250">B$70*X77</f>
        <v>1.3930185087945001E-2</v>
      </c>
      <c r="C77" s="42">
        <f t="shared" ref="C77:C79" si="251">C$70*Y77</f>
        <v>1.5421198493223605E-2</v>
      </c>
      <c r="D77" s="42">
        <f t="shared" ref="D77:D79" si="252">D$70*Z77</f>
        <v>1.7145285796441135E-2</v>
      </c>
      <c r="E77" s="42">
        <f t="shared" ref="E77:E79" si="253">E$70*AA77</f>
        <v>1.8556016174277122E-2</v>
      </c>
      <c r="F77" s="42">
        <f t="shared" ref="F77:F79" si="254">F$70*AB77</f>
        <v>2.0342385090712622E-2</v>
      </c>
      <c r="G77" s="42">
        <f t="shared" ref="G77:G79" si="255">G$70*AC77</f>
        <v>2.157409450082225E-2</v>
      </c>
      <c r="H77" s="42">
        <f t="shared" ref="H77:H79" si="256">H$70*AD77</f>
        <v>2.3448218335622401E-2</v>
      </c>
      <c r="I77" s="42">
        <f t="shared" ref="I77:I79" si="257">I$70*AE77</f>
        <v>2.5379763271480064E-2</v>
      </c>
      <c r="J77" s="42">
        <f t="shared" ref="J77:J79" si="258">J$70*AF77</f>
        <v>2.8418059868915851E-2</v>
      </c>
      <c r="K77" s="42">
        <f t="shared" ref="K77:K79" si="259">K$70*AG77</f>
        <v>2.9990759771521897E-2</v>
      </c>
      <c r="L77" s="42">
        <f t="shared" ref="L77:L79" si="260">L$70*AH77</f>
        <v>3.3867246163027477E-2</v>
      </c>
      <c r="M77" s="42">
        <f t="shared" ref="M77:M79" si="261">M$70*AI77</f>
        <v>94.870922555480959</v>
      </c>
      <c r="N77" s="42">
        <f t="shared" ref="N77:N79" si="262">N$70*AJ77</f>
        <v>101.2344848777486</v>
      </c>
      <c r="O77" s="42">
        <f t="shared" ref="O77:O79" si="263">O$70*AK77</f>
        <v>107.88224427014492</v>
      </c>
      <c r="P77" s="42">
        <f t="shared" ref="P77:P79" si="264">P$70*AL77</f>
        <v>114.6128396001602</v>
      </c>
      <c r="Q77" s="42">
        <f t="shared" ref="Q77:Q79" si="265">Q$70*AM77</f>
        <v>121.61097415280844</v>
      </c>
      <c r="R77" s="42">
        <f t="shared" ref="R77:R79" si="266">R$70*AN77</f>
        <v>128.30254328933461</v>
      </c>
      <c r="S77" s="42">
        <f t="shared" ref="S77:S79" si="267">S$70*AO77</f>
        <v>136.04646098938764</v>
      </c>
      <c r="T77" s="42">
        <f t="shared" ref="T77:T79" si="268">T$70*AP77</f>
        <v>143.5089167794944</v>
      </c>
      <c r="U77" s="40">
        <f t="shared" ref="U77:U79" si="269">(F77/B77)^(1/4)-1</f>
        <v>9.9287389926770775E-2</v>
      </c>
      <c r="V77" s="40">
        <f t="shared" ref="V77:V79" si="270">(O77/G77)^(1/8)-1</f>
        <v>1.8998609549445842</v>
      </c>
      <c r="W77" s="35">
        <f t="shared" ref="W77:W79" si="271">(T77/P77)^(1/4)-1</f>
        <v>5.7819097721575785E-2</v>
      </c>
      <c r="X77" s="33">
        <v>0.23</v>
      </c>
      <c r="Y77" s="33">
        <v>0.2303</v>
      </c>
      <c r="Z77" s="33">
        <v>0.2301</v>
      </c>
      <c r="AA77" s="33">
        <v>0.23039999999999999</v>
      </c>
      <c r="AB77" s="33">
        <v>0.2301</v>
      </c>
      <c r="AC77" s="33">
        <v>0.2303</v>
      </c>
      <c r="AD77" s="33">
        <v>0.23050000000000001</v>
      </c>
      <c r="AE77" s="33">
        <v>0.23089999999999999</v>
      </c>
      <c r="AF77" s="33">
        <v>0.2311</v>
      </c>
      <c r="AG77" s="33">
        <v>0.23100000000000001</v>
      </c>
      <c r="AH77" s="33">
        <v>0.23130000000000001</v>
      </c>
      <c r="AI77" s="33">
        <v>0.23119999999999999</v>
      </c>
      <c r="AJ77" s="33">
        <v>0.2311</v>
      </c>
      <c r="AK77" s="33">
        <v>0.23080000000000001</v>
      </c>
      <c r="AL77" s="33">
        <v>0.23069999999999999</v>
      </c>
      <c r="AM77" s="33">
        <v>0.23039999999999999</v>
      </c>
      <c r="AN77" s="33">
        <v>0.2301</v>
      </c>
      <c r="AO77" s="33">
        <v>0.22989999999999999</v>
      </c>
      <c r="AP77" s="33">
        <v>0.23</v>
      </c>
    </row>
    <row r="78" spans="1:42" x14ac:dyDescent="0.25">
      <c r="A78" s="39" t="s">
        <v>119</v>
      </c>
      <c r="B78" s="42">
        <f t="shared" si="250"/>
        <v>1.6825240945352701E-2</v>
      </c>
      <c r="C78" s="42">
        <f t="shared" si="251"/>
        <v>1.8615254802936007E-2</v>
      </c>
      <c r="D78" s="42">
        <f t="shared" si="252"/>
        <v>2.0721877357628336E-2</v>
      </c>
      <c r="E78" s="42">
        <f t="shared" si="253"/>
        <v>2.2389637571393405E-2</v>
      </c>
      <c r="F78" s="42">
        <f t="shared" si="254"/>
        <v>2.4594748075776843E-2</v>
      </c>
      <c r="G78" s="42">
        <f t="shared" si="255"/>
        <v>2.6098752618015975E-2</v>
      </c>
      <c r="H78" s="42">
        <f t="shared" si="256"/>
        <v>2.8361662785125922E-2</v>
      </c>
      <c r="I78" s="42">
        <f t="shared" si="257"/>
        <v>3.0633780960422234E-2</v>
      </c>
      <c r="J78" s="42">
        <f t="shared" si="258"/>
        <v>3.4308259209984961E-2</v>
      </c>
      <c r="K78" s="42">
        <f t="shared" si="259"/>
        <v>3.6209622944924053E-2</v>
      </c>
      <c r="L78" s="42">
        <f t="shared" si="260"/>
        <v>4.0866184194124383E-2</v>
      </c>
      <c r="M78" s="42">
        <f t="shared" si="261"/>
        <v>114.56730786111716</v>
      </c>
      <c r="N78" s="42">
        <f t="shared" si="262"/>
        <v>122.43634151159991</v>
      </c>
      <c r="O78" s="42">
        <f t="shared" si="263"/>
        <v>130.73944420433074</v>
      </c>
      <c r="P78" s="42">
        <f t="shared" si="264"/>
        <v>139.00594937201919</v>
      </c>
      <c r="Q78" s="42">
        <f t="shared" si="265"/>
        <v>147.79111442181582</v>
      </c>
      <c r="R78" s="42">
        <f t="shared" si="266"/>
        <v>156.18227890196707</v>
      </c>
      <c r="S78" s="42">
        <f t="shared" si="267"/>
        <v>165.81217211494746</v>
      </c>
      <c r="T78" s="42">
        <f t="shared" si="268"/>
        <v>174.70650738373232</v>
      </c>
      <c r="U78" s="40">
        <f t="shared" si="269"/>
        <v>9.9563389964080207E-2</v>
      </c>
      <c r="V78" s="40">
        <f t="shared" si="270"/>
        <v>1.900503276783724</v>
      </c>
      <c r="W78" s="35">
        <f t="shared" si="271"/>
        <v>5.8812167380206004E-2</v>
      </c>
      <c r="X78" s="33">
        <v>0.27779999999999999</v>
      </c>
      <c r="Y78" s="33">
        <v>0.27800000000000002</v>
      </c>
      <c r="Z78" s="33">
        <v>0.27810000000000001</v>
      </c>
      <c r="AA78" s="33">
        <v>0.27800000000000002</v>
      </c>
      <c r="AB78" s="33">
        <v>0.2782</v>
      </c>
      <c r="AC78" s="33">
        <v>0.27860000000000001</v>
      </c>
      <c r="AD78" s="33">
        <v>0.27879999999999999</v>
      </c>
      <c r="AE78" s="33">
        <v>0.2787</v>
      </c>
      <c r="AF78" s="33">
        <v>0.27900000000000003</v>
      </c>
      <c r="AG78" s="33">
        <v>0.27889999999999998</v>
      </c>
      <c r="AH78" s="33">
        <v>0.27910000000000001</v>
      </c>
      <c r="AI78" s="33">
        <v>0.2792</v>
      </c>
      <c r="AJ78" s="33">
        <v>0.27950000000000003</v>
      </c>
      <c r="AK78" s="33">
        <v>0.2797</v>
      </c>
      <c r="AL78" s="33">
        <v>0.27979999999999999</v>
      </c>
      <c r="AM78" s="33">
        <v>0.28000000000000003</v>
      </c>
      <c r="AN78" s="33">
        <v>0.28010000000000002</v>
      </c>
      <c r="AO78" s="33">
        <v>0.2802</v>
      </c>
      <c r="AP78" s="33">
        <v>0.28000000000000003</v>
      </c>
    </row>
    <row r="79" spans="1:42" x14ac:dyDescent="0.25">
      <c r="A79" s="39" t="s">
        <v>118</v>
      </c>
      <c r="B79" s="42">
        <f t="shared" si="250"/>
        <v>6.1777342563929995E-3</v>
      </c>
      <c r="C79" s="42">
        <f t="shared" si="251"/>
        <v>6.7898807086968025E-3</v>
      </c>
      <c r="D79" s="42">
        <f t="shared" si="252"/>
        <v>7.5555496730079583E-3</v>
      </c>
      <c r="E79" s="42">
        <f t="shared" si="253"/>
        <v>8.1102032497817108E-3</v>
      </c>
      <c r="F79" s="42">
        <f t="shared" si="254"/>
        <v>8.8671935010798605E-3</v>
      </c>
      <c r="G79" s="42">
        <f t="shared" si="255"/>
        <v>9.3209830778628478E-3</v>
      </c>
      <c r="H79" s="42">
        <f t="shared" si="256"/>
        <v>1.0020171392879855E-2</v>
      </c>
      <c r="I79" s="42">
        <f t="shared" si="257"/>
        <v>1.0749852091601344E-2</v>
      </c>
      <c r="J79" s="42">
        <f t="shared" si="258"/>
        <v>1.1940257954442793E-2</v>
      </c>
      <c r="K79" s="42">
        <f t="shared" si="259"/>
        <v>1.2593522501461576E-2</v>
      </c>
      <c r="L79" s="42">
        <f t="shared" si="260"/>
        <v>1.408572884082682E-2</v>
      </c>
      <c r="M79" s="42">
        <f t="shared" si="261"/>
        <v>39.269668203112147</v>
      </c>
      <c r="N79" s="42">
        <f t="shared" si="262"/>
        <v>41.746630934008834</v>
      </c>
      <c r="O79" s="42">
        <f t="shared" si="263"/>
        <v>44.358860403972066</v>
      </c>
      <c r="P79" s="42">
        <f t="shared" si="264"/>
        <v>47.097083632835655</v>
      </c>
      <c r="Q79" s="42">
        <f t="shared" si="265"/>
        <v>49.826718576497903</v>
      </c>
      <c r="R79" s="42">
        <f t="shared" si="266"/>
        <v>52.748459779100628</v>
      </c>
      <c r="S79" s="42">
        <f t="shared" si="267"/>
        <v>55.921664043049731</v>
      </c>
      <c r="T79" s="42">
        <f t="shared" si="268"/>
        <v>59.025841423218132</v>
      </c>
      <c r="U79" s="40">
        <f t="shared" si="269"/>
        <v>9.4559162547042552E-2</v>
      </c>
      <c r="V79" s="40">
        <f t="shared" si="270"/>
        <v>1.8819725012408415</v>
      </c>
      <c r="W79" s="35">
        <f t="shared" si="271"/>
        <v>5.806425535275439E-2</v>
      </c>
      <c r="X79" s="33">
        <v>0.10199999999999999</v>
      </c>
      <c r="Y79" s="33">
        <v>0.1014</v>
      </c>
      <c r="Z79" s="33">
        <v>0.1014</v>
      </c>
      <c r="AA79" s="33">
        <v>0.1007</v>
      </c>
      <c r="AB79" s="33">
        <v>0.1003</v>
      </c>
      <c r="AC79" s="33">
        <v>9.9500000000000005E-2</v>
      </c>
      <c r="AD79" s="33">
        <v>9.8500000000000004E-2</v>
      </c>
      <c r="AE79" s="33">
        <v>9.7799999999999998E-2</v>
      </c>
      <c r="AF79" s="33">
        <v>9.7100000000000006E-2</v>
      </c>
      <c r="AG79" s="33">
        <v>9.7000000000000003E-2</v>
      </c>
      <c r="AH79" s="33">
        <v>9.6199999999999994E-2</v>
      </c>
      <c r="AI79" s="33">
        <v>9.5699999999999993E-2</v>
      </c>
      <c r="AJ79" s="33">
        <v>9.5299999999999996E-2</v>
      </c>
      <c r="AK79" s="33">
        <v>9.4899999999999998E-2</v>
      </c>
      <c r="AL79" s="33">
        <v>9.4799999999999995E-2</v>
      </c>
      <c r="AM79" s="33">
        <v>9.4399999999999998E-2</v>
      </c>
      <c r="AN79" s="33">
        <v>9.4600000000000004E-2</v>
      </c>
      <c r="AO79" s="33">
        <v>9.4500000000000001E-2</v>
      </c>
      <c r="AP79" s="33">
        <v>9.4600000000000004E-2</v>
      </c>
    </row>
    <row r="80" spans="1:42" x14ac:dyDescent="0.25">
      <c r="A80" s="27" t="s">
        <v>101</v>
      </c>
      <c r="B80" s="34">
        <f>SUM(B76:B79)</f>
        <v>6.0566022121500009E-2</v>
      </c>
      <c r="C80" s="34">
        <f t="shared" ref="C80:I80" si="272">SUM(C76:C79)</f>
        <v>6.6961348212000019E-2</v>
      </c>
      <c r="D80" s="34">
        <f t="shared" si="272"/>
        <v>7.4512324191399984E-2</v>
      </c>
      <c r="E80" s="34">
        <f t="shared" si="272"/>
        <v>8.0538264645300006E-2</v>
      </c>
      <c r="F80" s="34">
        <f t="shared" si="272"/>
        <v>8.8397874194713399E-2</v>
      </c>
      <c r="G80" s="34">
        <f t="shared" si="272"/>
        <v>9.3668854065880019E-2</v>
      </c>
      <c r="H80" s="34">
        <f t="shared" si="272"/>
        <v>0.10171745559127479</v>
      </c>
      <c r="I80" s="34">
        <f t="shared" si="272"/>
        <v>0.10991668805318347</v>
      </c>
      <c r="J80" s="34">
        <f>SUM(J76:J79)</f>
        <v>0.1229686710035303</v>
      </c>
      <c r="K80" s="34">
        <f t="shared" ref="K80:T80" si="273">SUM(K76:K79)</f>
        <v>0.12983012888104717</v>
      </c>
      <c r="L80" s="34">
        <f t="shared" si="273"/>
        <v>0.14642129772169252</v>
      </c>
      <c r="M80" s="34">
        <f t="shared" si="273"/>
        <v>410.34136053408724</v>
      </c>
      <c r="N80" s="34">
        <f t="shared" si="273"/>
        <v>438.05488912915882</v>
      </c>
      <c r="O80" s="34">
        <f t="shared" si="273"/>
        <v>467.42740151709239</v>
      </c>
      <c r="P80" s="34">
        <f t="shared" si="273"/>
        <v>496.80467967126225</v>
      </c>
      <c r="Q80" s="34">
        <f t="shared" si="273"/>
        <v>527.82540864934219</v>
      </c>
      <c r="R80" s="34">
        <f t="shared" si="273"/>
        <v>557.53895278142397</v>
      </c>
      <c r="S80" s="34">
        <f t="shared" si="273"/>
        <v>591.7044643031262</v>
      </c>
      <c r="T80" s="34">
        <f t="shared" si="273"/>
        <v>624.01420726596677</v>
      </c>
      <c r="X80" s="43">
        <v>1</v>
      </c>
      <c r="Y80" s="43">
        <v>1</v>
      </c>
      <c r="Z80" s="43">
        <v>1</v>
      </c>
      <c r="AA80" s="43">
        <v>1</v>
      </c>
      <c r="AB80" s="43">
        <v>1</v>
      </c>
      <c r="AC80" s="43">
        <v>1</v>
      </c>
      <c r="AD80" s="43">
        <v>1</v>
      </c>
      <c r="AE80" s="43">
        <v>1</v>
      </c>
      <c r="AF80" s="43">
        <v>1</v>
      </c>
      <c r="AG80" s="43">
        <v>1</v>
      </c>
      <c r="AH80" s="43">
        <v>1</v>
      </c>
      <c r="AI80" s="43">
        <v>1</v>
      </c>
      <c r="AJ80" s="43">
        <v>1</v>
      </c>
      <c r="AK80" s="43">
        <v>1</v>
      </c>
      <c r="AL80" s="43">
        <v>1</v>
      </c>
      <c r="AM80" s="43">
        <v>1</v>
      </c>
      <c r="AN80" s="43">
        <v>1</v>
      </c>
      <c r="AO80" s="43">
        <v>1</v>
      </c>
      <c r="AP80" s="43">
        <v>1</v>
      </c>
    </row>
    <row r="81" spans="1:42" x14ac:dyDescent="0.25">
      <c r="B81" s="14"/>
      <c r="C81" s="1"/>
      <c r="D81" s="1"/>
      <c r="E81" s="1"/>
      <c r="F81" s="1"/>
      <c r="G81" s="1"/>
      <c r="H81" s="1"/>
      <c r="I81" s="1"/>
      <c r="J81" s="1"/>
      <c r="K81" s="1"/>
      <c r="L81" s="1"/>
      <c r="M81" s="1"/>
      <c r="N81" s="1"/>
      <c r="O81" s="1"/>
      <c r="P81" s="1"/>
      <c r="Q81" s="1"/>
      <c r="R81" s="1"/>
      <c r="S81" s="1"/>
      <c r="T81" s="1"/>
    </row>
    <row r="82" spans="1:42" x14ac:dyDescent="0.25">
      <c r="A82" s="27" t="s">
        <v>130</v>
      </c>
      <c r="B82" s="14"/>
      <c r="C82" s="1"/>
      <c r="D82" s="1"/>
      <c r="E82" s="1"/>
      <c r="F82" s="1"/>
      <c r="G82" s="1"/>
      <c r="H82" s="1"/>
      <c r="I82" s="1"/>
      <c r="J82" s="1"/>
      <c r="K82" s="1"/>
      <c r="L82" s="1"/>
      <c r="M82" s="1"/>
      <c r="N82" s="1"/>
      <c r="O82" s="1"/>
      <c r="P82" s="1"/>
      <c r="Q82" s="1"/>
      <c r="R82" s="1"/>
      <c r="S82" s="1"/>
      <c r="T82" s="1"/>
      <c r="X82" s="44"/>
    </row>
    <row r="83" spans="1:42" x14ac:dyDescent="0.25">
      <c r="A83" s="39" t="s">
        <v>120</v>
      </c>
      <c r="B83" s="42">
        <f>B$68*X83</f>
        <v>18.695278265222832</v>
      </c>
      <c r="C83" s="42">
        <f t="shared" ref="C83:T83" si="274">C$68*Y83</f>
        <v>20.204242637238</v>
      </c>
      <c r="D83" s="42">
        <f t="shared" si="274"/>
        <v>22.318775735778996</v>
      </c>
      <c r="E83" s="42">
        <f t="shared" si="274"/>
        <v>24.143089634328245</v>
      </c>
      <c r="F83" s="42">
        <f t="shared" si="274"/>
        <v>26.880109735477092</v>
      </c>
      <c r="G83" s="42">
        <f t="shared" si="274"/>
        <v>27.937053905299742</v>
      </c>
      <c r="H83" s="42">
        <f t="shared" si="274"/>
        <v>30.315981684848513</v>
      </c>
      <c r="I83" s="42">
        <f t="shared" si="274"/>
        <v>32.498877376901241</v>
      </c>
      <c r="J83" s="42">
        <f t="shared" si="274"/>
        <v>36.933201328353732</v>
      </c>
      <c r="K83" s="42">
        <f t="shared" si="274"/>
        <v>38.123242379639386</v>
      </c>
      <c r="L83" s="42">
        <f t="shared" si="274"/>
        <v>43.603341806237232</v>
      </c>
      <c r="M83" s="42">
        <f t="shared" si="274"/>
        <v>104.8634107774332</v>
      </c>
      <c r="N83" s="42">
        <f t="shared" si="274"/>
        <v>111.20158380471024</v>
      </c>
      <c r="O83" s="42">
        <f t="shared" si="274"/>
        <v>118.04842162948721</v>
      </c>
      <c r="P83" s="42">
        <f t="shared" si="274"/>
        <v>125.17006270851165</v>
      </c>
      <c r="Q83" s="42">
        <f t="shared" si="274"/>
        <v>132.62260730410409</v>
      </c>
      <c r="R83" s="42">
        <f t="shared" si="274"/>
        <v>140.09930043500114</v>
      </c>
      <c r="S83" s="42">
        <f t="shared" si="274"/>
        <v>147.86003857259723</v>
      </c>
      <c r="T83" s="42">
        <f t="shared" si="274"/>
        <v>155.86448946357194</v>
      </c>
      <c r="U83" s="40">
        <f>(F83/B83)^(1/4)-1</f>
        <v>9.5026869495087984E-2</v>
      </c>
      <c r="V83" s="40">
        <f>(O83/G83)^(1/8)-1</f>
        <v>0.19738812669473416</v>
      </c>
      <c r="W83" s="35">
        <f>(T83/P83)^(1/4)-1</f>
        <v>5.6359343214211544E-2</v>
      </c>
      <c r="X83" s="26">
        <v>0.40329999999999999</v>
      </c>
      <c r="Y83" s="26">
        <v>0.40339999999999998</v>
      </c>
      <c r="Z83" s="26">
        <v>0.40339999999999998</v>
      </c>
      <c r="AA83" s="26">
        <v>0.40389999999999998</v>
      </c>
      <c r="AB83" s="26">
        <v>0.40439999999999998</v>
      </c>
      <c r="AC83" s="26">
        <v>0.40450000000000003</v>
      </c>
      <c r="AD83" s="26">
        <v>0.40500000000000003</v>
      </c>
      <c r="AE83" s="26">
        <v>0.40510000000000002</v>
      </c>
      <c r="AF83" s="26">
        <v>0.40529999999999999</v>
      </c>
      <c r="AG83" s="26">
        <v>0.40550000000000003</v>
      </c>
      <c r="AH83" s="26">
        <v>0.40529999999999999</v>
      </c>
      <c r="AI83" s="26">
        <v>0.40589999999999998</v>
      </c>
      <c r="AJ83" s="26">
        <v>0.40579999999999999</v>
      </c>
      <c r="AK83" s="26">
        <v>0.40629999999999999</v>
      </c>
      <c r="AL83" s="26">
        <v>0.40639999999999998</v>
      </c>
      <c r="AM83" s="26">
        <v>0.40679999999999999</v>
      </c>
      <c r="AN83" s="26">
        <v>0.40679999999999999</v>
      </c>
      <c r="AO83" s="26">
        <v>0.40710000000000002</v>
      </c>
      <c r="AP83" s="26">
        <v>0.40699999999999997</v>
      </c>
    </row>
    <row r="84" spans="1:42" x14ac:dyDescent="0.25">
      <c r="A84" s="39" t="s">
        <v>117</v>
      </c>
      <c r="B84" s="42">
        <f t="shared" ref="B84:B86" si="275">B$68*X84</f>
        <v>10.082377938720471</v>
      </c>
      <c r="C84" s="42">
        <f t="shared" ref="C84:C86" si="276">C$68*Y84</f>
        <v>10.903479479739</v>
      </c>
      <c r="D84" s="42">
        <f t="shared" ref="D84:D86" si="277">D$68*Z84</f>
        <v>12.039081804921938</v>
      </c>
      <c r="E84" s="42">
        <f t="shared" ref="E84:E86" si="278">E$68*AA84</f>
        <v>13.02495476929964</v>
      </c>
      <c r="F84" s="42">
        <f t="shared" ref="F84:F86" si="279">F$68*AB84</f>
        <v>14.463679224628622</v>
      </c>
      <c r="G84" s="42">
        <f t="shared" ref="G84:G86" si="280">G$68*AC84</f>
        <v>15.035591187104458</v>
      </c>
      <c r="H84" s="42">
        <f t="shared" ref="H84:H86" si="281">H$68*AD84</f>
        <v>16.318232116782653</v>
      </c>
      <c r="I84" s="42">
        <f t="shared" ref="I84:I86" si="282">I$68*AE84</f>
        <v>17.51297193625658</v>
      </c>
      <c r="J84" s="42">
        <f t="shared" ref="J84:J86" si="283">J$68*AF84</f>
        <v>19.910941253997759</v>
      </c>
      <c r="K84" s="42">
        <f t="shared" ref="K84:K86" si="284">K$68*AG84</f>
        <v>20.523560570839155</v>
      </c>
      <c r="L84" s="42">
        <f t="shared" ref="L84:L86" si="285">L$68*AH84</f>
        <v>23.528376148591374</v>
      </c>
      <c r="M84" s="42">
        <f t="shared" ref="M84:M86" si="286">M$68*AI84</f>
        <v>56.474849953059611</v>
      </c>
      <c r="N84" s="42">
        <f t="shared" ref="N84:N86" si="287">N$68*AJ84</f>
        <v>59.875667967790015</v>
      </c>
      <c r="O84" s="42">
        <f t="shared" ref="O84:O86" si="288">O$68*AK84</f>
        <v>63.42596712211926</v>
      </c>
      <c r="P84" s="42">
        <f t="shared" ref="P84:P86" si="289">P$68*AL84</f>
        <v>67.235789097608503</v>
      </c>
      <c r="Q84" s="42">
        <f t="shared" ref="Q84:Q86" si="290">Q$68*AM84</f>
        <v>71.07111207545401</v>
      </c>
      <c r="R84" s="42">
        <f t="shared" ref="R84:R86" si="291">R$68*AN84</f>
        <v>75.008917489536017</v>
      </c>
      <c r="S84" s="42">
        <f t="shared" ref="S84:S86" si="292">S$68*AO84</f>
        <v>79.033024793409865</v>
      </c>
      <c r="T84" s="42">
        <f t="shared" ref="T84:T86" si="293">T$68*AP84</f>
        <v>83.408564631857431</v>
      </c>
      <c r="U84" s="40">
        <f t="shared" ref="U84:U86" si="294">(F84/B84)^(1/4)-1</f>
        <v>9.4407226598166138E-2</v>
      </c>
      <c r="V84" s="40">
        <f t="shared" ref="V84:V86" si="295">(O84/G84)^(1/8)-1</f>
        <v>0.19713553869369327</v>
      </c>
      <c r="W84" s="35">
        <f t="shared" ref="W84:W86" si="296">(T84/P84)^(1/4)-1</f>
        <v>5.536463095761901E-2</v>
      </c>
      <c r="X84" s="26">
        <v>0.2175</v>
      </c>
      <c r="Y84" s="26">
        <v>0.2177</v>
      </c>
      <c r="Z84" s="26">
        <v>0.21759999999999999</v>
      </c>
      <c r="AA84" s="26">
        <v>0.21790000000000001</v>
      </c>
      <c r="AB84" s="26">
        <v>0.21759999999999999</v>
      </c>
      <c r="AC84" s="26">
        <v>0.2177</v>
      </c>
      <c r="AD84" s="26">
        <v>0.218</v>
      </c>
      <c r="AE84" s="26">
        <v>0.21829999999999999</v>
      </c>
      <c r="AF84" s="26">
        <v>0.2185</v>
      </c>
      <c r="AG84" s="26">
        <v>0.21829999999999999</v>
      </c>
      <c r="AH84" s="26">
        <v>0.21870000000000001</v>
      </c>
      <c r="AI84" s="26">
        <v>0.21859999999999999</v>
      </c>
      <c r="AJ84" s="26">
        <v>0.2185</v>
      </c>
      <c r="AK84" s="26">
        <v>0.21829999999999999</v>
      </c>
      <c r="AL84" s="26">
        <v>0.21829999999999999</v>
      </c>
      <c r="AM84" s="26">
        <v>0.218</v>
      </c>
      <c r="AN84" s="26">
        <v>0.21779999999999999</v>
      </c>
      <c r="AO84" s="26">
        <v>0.21759999999999999</v>
      </c>
      <c r="AP84" s="26">
        <v>0.21779999999999999</v>
      </c>
    </row>
    <row r="85" spans="1:42" x14ac:dyDescent="0.25">
      <c r="A85" s="39" t="s">
        <v>119</v>
      </c>
      <c r="B85" s="42">
        <f t="shared" si="275"/>
        <v>12.191565047740157</v>
      </c>
      <c r="C85" s="42">
        <f t="shared" si="276"/>
        <v>13.187350238930998</v>
      </c>
      <c r="D85" s="42">
        <f t="shared" si="277"/>
        <v>14.573042956877018</v>
      </c>
      <c r="E85" s="42">
        <f t="shared" si="278"/>
        <v>15.750691058790524</v>
      </c>
      <c r="F85" s="42">
        <f t="shared" si="279"/>
        <v>17.521258472482099</v>
      </c>
      <c r="G85" s="42">
        <f t="shared" si="280"/>
        <v>18.226424043531772</v>
      </c>
      <c r="H85" s="42">
        <f t="shared" si="281"/>
        <v>19.769014229551832</v>
      </c>
      <c r="I85" s="42">
        <f t="shared" si="282"/>
        <v>21.179223963223716</v>
      </c>
      <c r="J85" s="42">
        <f t="shared" si="283"/>
        <v>24.084493242249916</v>
      </c>
      <c r="K85" s="42">
        <f t="shared" si="284"/>
        <v>24.838867168189211</v>
      </c>
      <c r="L85" s="42">
        <f t="shared" si="285"/>
        <v>28.444913825731867</v>
      </c>
      <c r="M85" s="42">
        <f t="shared" si="286"/>
        <v>68.333018355829225</v>
      </c>
      <c r="N85" s="42">
        <f t="shared" si="287"/>
        <v>72.563280905587163</v>
      </c>
      <c r="O85" s="42">
        <f t="shared" si="288"/>
        <v>76.965362760647707</v>
      </c>
      <c r="P85" s="42">
        <f t="shared" si="289"/>
        <v>81.680857850140967</v>
      </c>
      <c r="Q85" s="42">
        <f t="shared" si="290"/>
        <v>86.524188737731649</v>
      </c>
      <c r="R85" s="42">
        <f t="shared" si="291"/>
        <v>91.367611616041799</v>
      </c>
      <c r="S85" s="42">
        <f t="shared" si="292"/>
        <v>96.430459938650372</v>
      </c>
      <c r="T85" s="42">
        <f t="shared" si="293"/>
        <v>101.75232149992891</v>
      </c>
      <c r="U85" s="40">
        <f t="shared" si="294"/>
        <v>9.4905050476300046E-2</v>
      </c>
      <c r="V85" s="40">
        <f t="shared" si="295"/>
        <v>0.197289658483218</v>
      </c>
      <c r="W85" s="35">
        <f t="shared" si="296"/>
        <v>5.6467177991033735E-2</v>
      </c>
      <c r="X85" s="26">
        <v>0.26300000000000001</v>
      </c>
      <c r="Y85" s="26">
        <v>0.26329999999999998</v>
      </c>
      <c r="Z85" s="26">
        <v>0.26340000000000002</v>
      </c>
      <c r="AA85" s="26">
        <v>0.26350000000000001</v>
      </c>
      <c r="AB85" s="26">
        <v>0.2636</v>
      </c>
      <c r="AC85" s="26">
        <v>0.26390000000000002</v>
      </c>
      <c r="AD85" s="26">
        <v>0.2641</v>
      </c>
      <c r="AE85" s="26">
        <v>0.26400000000000001</v>
      </c>
      <c r="AF85" s="26">
        <v>0.26429999999999998</v>
      </c>
      <c r="AG85" s="26">
        <v>0.26419999999999999</v>
      </c>
      <c r="AH85" s="26">
        <v>0.26440000000000002</v>
      </c>
      <c r="AI85" s="26">
        <v>0.26450000000000001</v>
      </c>
      <c r="AJ85" s="26">
        <v>0.26479999999999998</v>
      </c>
      <c r="AK85" s="26">
        <v>0.26490000000000002</v>
      </c>
      <c r="AL85" s="26">
        <v>0.26519999999999999</v>
      </c>
      <c r="AM85" s="26">
        <v>0.26540000000000002</v>
      </c>
      <c r="AN85" s="26">
        <v>0.26529999999999998</v>
      </c>
      <c r="AO85" s="26">
        <v>0.26550000000000001</v>
      </c>
      <c r="AP85" s="26">
        <v>0.26569999999999999</v>
      </c>
    </row>
    <row r="86" spans="1:42" x14ac:dyDescent="0.25">
      <c r="A86" s="39" t="s">
        <v>118</v>
      </c>
      <c r="B86" s="42">
        <f t="shared" si="275"/>
        <v>5.3911749621755902</v>
      </c>
      <c r="C86" s="42">
        <f t="shared" si="276"/>
        <v>5.7898127140919993</v>
      </c>
      <c r="D86" s="42">
        <f t="shared" si="277"/>
        <v>6.3957622088647792</v>
      </c>
      <c r="E86" s="42">
        <f t="shared" si="278"/>
        <v>6.8502056749047204</v>
      </c>
      <c r="F86" s="42">
        <f t="shared" si="279"/>
        <v>7.6040666511834303</v>
      </c>
      <c r="G86" s="42">
        <f t="shared" si="280"/>
        <v>7.8665771070794568</v>
      </c>
      <c r="H86" s="42">
        <f t="shared" si="281"/>
        <v>8.4585331614515589</v>
      </c>
      <c r="I86" s="42">
        <f t="shared" si="282"/>
        <v>9.0412823509670943</v>
      </c>
      <c r="J86" s="42">
        <f t="shared" si="283"/>
        <v>10.19695343854622</v>
      </c>
      <c r="K86" s="42">
        <f t="shared" si="284"/>
        <v>10.529724159111248</v>
      </c>
      <c r="L86" s="42">
        <f t="shared" si="285"/>
        <v>12.006249557305885</v>
      </c>
      <c r="M86" s="42">
        <f t="shared" si="286"/>
        <v>28.676616398854609</v>
      </c>
      <c r="N86" s="42">
        <f t="shared" si="287"/>
        <v>30.389984336969853</v>
      </c>
      <c r="O86" s="42">
        <f t="shared" si="288"/>
        <v>32.105219271617862</v>
      </c>
      <c r="P86" s="42">
        <f t="shared" si="289"/>
        <v>33.910491890273462</v>
      </c>
      <c r="Q86" s="42">
        <f t="shared" si="290"/>
        <v>35.79636745818739</v>
      </c>
      <c r="R86" s="42">
        <f t="shared" si="291"/>
        <v>37.917731017437625</v>
      </c>
      <c r="S86" s="42">
        <f t="shared" si="292"/>
        <v>39.879715635645233</v>
      </c>
      <c r="T86" s="42">
        <f t="shared" si="293"/>
        <v>41.934057976071571</v>
      </c>
      <c r="U86" s="40">
        <f t="shared" si="294"/>
        <v>8.9784488649960359E-2</v>
      </c>
      <c r="V86" s="40">
        <f t="shared" si="295"/>
        <v>0.19219893507013586</v>
      </c>
      <c r="W86" s="35">
        <f t="shared" si="296"/>
        <v>5.452820581095752E-2</v>
      </c>
      <c r="X86" s="26">
        <v>0.1163</v>
      </c>
      <c r="Y86" s="26">
        <v>0.11559999999999999</v>
      </c>
      <c r="Z86" s="26">
        <v>0.11559999999999999</v>
      </c>
      <c r="AA86" s="26">
        <v>0.11459999999999999</v>
      </c>
      <c r="AB86" s="26">
        <v>0.1144</v>
      </c>
      <c r="AC86" s="26">
        <v>0.1139</v>
      </c>
      <c r="AD86" s="26">
        <v>0.113</v>
      </c>
      <c r="AE86" s="26">
        <v>0.11269999999999999</v>
      </c>
      <c r="AF86" s="26">
        <v>0.1119</v>
      </c>
      <c r="AG86" s="26">
        <v>0.112</v>
      </c>
      <c r="AH86" s="26">
        <v>0.1116</v>
      </c>
      <c r="AI86" s="26">
        <v>0.111</v>
      </c>
      <c r="AJ86" s="26">
        <v>0.1109</v>
      </c>
      <c r="AK86" s="26">
        <v>0.1105</v>
      </c>
      <c r="AL86" s="26">
        <v>0.1101</v>
      </c>
      <c r="AM86" s="26">
        <v>0.10979999999999999</v>
      </c>
      <c r="AN86" s="26">
        <v>0.1101</v>
      </c>
      <c r="AO86" s="26">
        <v>0.10979999999999999</v>
      </c>
      <c r="AP86" s="26">
        <v>0.1095</v>
      </c>
    </row>
    <row r="87" spans="1:42" x14ac:dyDescent="0.25">
      <c r="A87" s="27" t="s">
        <v>101</v>
      </c>
      <c r="B87" s="34">
        <f>SUM(B83:B86)</f>
        <v>46.360396213859048</v>
      </c>
      <c r="C87" s="34">
        <f t="shared" ref="C87:T87" si="297">SUM(C83:C86)</f>
        <v>50.084885069999999</v>
      </c>
      <c r="D87" s="34">
        <f t="shared" si="297"/>
        <v>55.326662706442733</v>
      </c>
      <c r="E87" s="34">
        <f t="shared" si="297"/>
        <v>59.768941137323132</v>
      </c>
      <c r="F87" s="34">
        <f t="shared" si="297"/>
        <v>66.469114083771245</v>
      </c>
      <c r="G87" s="34">
        <f t="shared" si="297"/>
        <v>69.065646243015422</v>
      </c>
      <c r="H87" s="34">
        <f t="shared" si="297"/>
        <v>74.861761192634546</v>
      </c>
      <c r="I87" s="34">
        <f t="shared" si="297"/>
        <v>80.232355627348639</v>
      </c>
      <c r="J87" s="34">
        <f t="shared" si="297"/>
        <v>91.125589263147631</v>
      </c>
      <c r="K87" s="34">
        <f t="shared" si="297"/>
        <v>94.015394277779009</v>
      </c>
      <c r="L87" s="34">
        <f t="shared" si="297"/>
        <v>107.58288133786635</v>
      </c>
      <c r="M87" s="34">
        <f t="shared" si="297"/>
        <v>258.34789548517665</v>
      </c>
      <c r="N87" s="34">
        <f t="shared" si="297"/>
        <v>274.03051701505728</v>
      </c>
      <c r="O87" s="34">
        <f t="shared" si="297"/>
        <v>290.54497078387197</v>
      </c>
      <c r="P87" s="34">
        <f t="shared" si="297"/>
        <v>307.9972015465346</v>
      </c>
      <c r="Q87" s="34">
        <f t="shared" si="297"/>
        <v>326.01427557547714</v>
      </c>
      <c r="R87" s="34">
        <f t="shared" si="297"/>
        <v>344.39356055801659</v>
      </c>
      <c r="S87" s="34">
        <f t="shared" si="297"/>
        <v>363.2032389403027</v>
      </c>
      <c r="T87" s="34">
        <f t="shared" si="297"/>
        <v>382.95943357142983</v>
      </c>
      <c r="X87" s="43">
        <v>1</v>
      </c>
      <c r="Y87" s="43">
        <v>1</v>
      </c>
      <c r="Z87" s="43">
        <v>1</v>
      </c>
      <c r="AA87" s="43">
        <v>1</v>
      </c>
      <c r="AB87" s="43">
        <v>1</v>
      </c>
      <c r="AC87" s="43">
        <v>1</v>
      </c>
      <c r="AD87" s="43">
        <v>1</v>
      </c>
      <c r="AE87" s="43">
        <v>1</v>
      </c>
      <c r="AF87" s="43">
        <v>1</v>
      </c>
      <c r="AG87" s="43">
        <v>1</v>
      </c>
      <c r="AH87" s="43">
        <v>1</v>
      </c>
      <c r="AI87" s="43">
        <v>1</v>
      </c>
      <c r="AJ87" s="43">
        <v>1</v>
      </c>
      <c r="AK87" s="43">
        <v>1</v>
      </c>
      <c r="AL87" s="43">
        <v>1</v>
      </c>
      <c r="AM87" s="43">
        <v>1</v>
      </c>
      <c r="AN87" s="43">
        <v>1</v>
      </c>
      <c r="AO87" s="43">
        <v>1</v>
      </c>
      <c r="AP87" s="43">
        <v>1</v>
      </c>
    </row>
    <row r="89" spans="1:42" x14ac:dyDescent="0.25">
      <c r="A89" s="8" t="s">
        <v>112</v>
      </c>
      <c r="B89" s="7">
        <v>2017</v>
      </c>
      <c r="C89" s="7">
        <v>2018</v>
      </c>
      <c r="D89" s="7">
        <v>2019</v>
      </c>
      <c r="E89" s="7">
        <v>2020</v>
      </c>
      <c r="F89" s="7">
        <v>2021</v>
      </c>
      <c r="G89" s="7" t="s">
        <v>7</v>
      </c>
      <c r="H89" s="7" t="s">
        <v>8</v>
      </c>
      <c r="I89" s="7" t="s">
        <v>9</v>
      </c>
      <c r="J89" s="7" t="s">
        <v>10</v>
      </c>
      <c r="K89" s="7" t="s">
        <v>11</v>
      </c>
      <c r="L89" s="7" t="s">
        <v>12</v>
      </c>
      <c r="M89" s="7" t="s">
        <v>103</v>
      </c>
      <c r="N89" s="7" t="s">
        <v>104</v>
      </c>
      <c r="O89" s="7" t="s">
        <v>105</v>
      </c>
      <c r="P89" s="7" t="s">
        <v>106</v>
      </c>
      <c r="Q89" s="7" t="s">
        <v>107</v>
      </c>
      <c r="R89" s="7" t="s">
        <v>108</v>
      </c>
      <c r="S89" s="7" t="s">
        <v>109</v>
      </c>
      <c r="T89" s="7" t="s">
        <v>110</v>
      </c>
      <c r="U89" s="41" t="s">
        <v>126</v>
      </c>
      <c r="V89" s="41" t="s">
        <v>127</v>
      </c>
      <c r="W89" s="41" t="s">
        <v>128</v>
      </c>
      <c r="X89" s="8">
        <v>2017</v>
      </c>
      <c r="Y89" s="8">
        <v>2018</v>
      </c>
      <c r="Z89" s="8">
        <v>2019</v>
      </c>
      <c r="AA89" s="8">
        <v>2020</v>
      </c>
      <c r="AB89" s="8">
        <v>2021</v>
      </c>
      <c r="AC89" s="8" t="s">
        <v>7</v>
      </c>
      <c r="AD89" s="8" t="s">
        <v>8</v>
      </c>
      <c r="AE89" s="8" t="s">
        <v>9</v>
      </c>
      <c r="AF89" s="8" t="s">
        <v>10</v>
      </c>
      <c r="AG89" s="8" t="s">
        <v>11</v>
      </c>
      <c r="AH89" s="8" t="s">
        <v>12</v>
      </c>
      <c r="AI89" s="8" t="s">
        <v>103</v>
      </c>
      <c r="AJ89" s="8" t="s">
        <v>104</v>
      </c>
      <c r="AK89" s="8" t="s">
        <v>105</v>
      </c>
      <c r="AL89" s="8" t="s">
        <v>106</v>
      </c>
      <c r="AM89" s="8" t="s">
        <v>107</v>
      </c>
      <c r="AN89" s="8" t="s">
        <v>108</v>
      </c>
      <c r="AO89" s="8" t="s">
        <v>109</v>
      </c>
      <c r="AP89" s="8" t="s">
        <v>110</v>
      </c>
    </row>
    <row r="90" spans="1:42" x14ac:dyDescent="0.25">
      <c r="A90" s="9" t="s">
        <v>129</v>
      </c>
      <c r="B90" s="10">
        <f>'India Micronutrients Market'!B26</f>
        <v>10.90645329883464</v>
      </c>
      <c r="C90" s="10">
        <f>'India Micronutrients Market'!C26</f>
        <v>144.97364840062502</v>
      </c>
      <c r="D90" s="10">
        <f>'India Micronutrients Market'!D26</f>
        <v>15.349086876986263</v>
      </c>
      <c r="E90" s="10">
        <f>'India Micronutrients Market'!E26</f>
        <v>172.78662132514737</v>
      </c>
      <c r="F90" s="10">
        <f>'India Micronutrients Market'!F26</f>
        <v>18.518740387078836</v>
      </c>
      <c r="G90" s="10">
        <f>'India Micronutrients Market'!G26</f>
        <v>203.21965833745662</v>
      </c>
      <c r="H90" s="10">
        <f>'India Micronutrients Market'!H26</f>
        <v>222.39235753067271</v>
      </c>
      <c r="I90" s="10">
        <f>'India Micronutrients Market'!I26</f>
        <v>241.46175283323009</v>
      </c>
      <c r="J90" s="10">
        <f>'India Micronutrients Market'!J26</f>
        <v>28.144364891036833</v>
      </c>
      <c r="K90" s="10">
        <f>'India Micronutrients Market'!K26</f>
        <v>287.18945229075416</v>
      </c>
      <c r="L90" s="10">
        <f>'India Micronutrients Market'!L26</f>
        <v>34.671037124440375</v>
      </c>
      <c r="M90" s="10">
        <f>'India Micronutrients Market'!M26</f>
        <v>103.91776774748314</v>
      </c>
      <c r="N90" s="10">
        <f>'India Micronutrients Market'!N26</f>
        <v>110.66780172846745</v>
      </c>
      <c r="O90" s="10">
        <f>'India Micronutrients Market'!O26</f>
        <v>117.86182321047801</v>
      </c>
      <c r="P90" s="10">
        <f>'India Micronutrients Market'!P26</f>
        <v>125.53066712963398</v>
      </c>
      <c r="Q90" s="10">
        <f>'India Micronutrients Market'!Q26</f>
        <v>133.06585006934679</v>
      </c>
      <c r="R90" s="10">
        <f>'India Micronutrients Market'!R26</f>
        <v>141.22098842997224</v>
      </c>
      <c r="S90" s="10">
        <f>'India Micronutrients Market'!S26</f>
        <v>149.30658525859553</v>
      </c>
      <c r="T90" s="10">
        <f>'India Micronutrients Market'!T26</f>
        <v>157.9150798584287</v>
      </c>
      <c r="U90" s="40">
        <f>(F90/B90)^(1/4)-1</f>
        <v>0.14151592560214499</v>
      </c>
      <c r="V90" s="40">
        <f>(O90/G90)^(1/8)-1</f>
        <v>-6.5829970864477061E-2</v>
      </c>
      <c r="W90" s="35">
        <f>(T90/P90)^(1/4)-1</f>
        <v>5.9054821743065311E-2</v>
      </c>
    </row>
    <row r="91" spans="1:42" x14ac:dyDescent="0.25">
      <c r="A91" s="9" t="s">
        <v>93</v>
      </c>
      <c r="B91" s="5"/>
      <c r="C91" s="25">
        <f>C90/B90-1</f>
        <v>12.292464968067625</v>
      </c>
      <c r="D91" s="25">
        <f t="shared" ref="D91" si="298">D90/C90-1</f>
        <v>-0.89412498722133227</v>
      </c>
      <c r="E91" s="25">
        <f t="shared" ref="E91" si="299">E90/D90-1</f>
        <v>10.25712706625017</v>
      </c>
      <c r="F91" s="30">
        <v>4.9299999999999997E-2</v>
      </c>
      <c r="G91" s="25">
        <v>5.2200000000000003E-2</v>
      </c>
      <c r="H91" s="25">
        <v>5.6099999999999997E-2</v>
      </c>
      <c r="I91" s="25">
        <v>6.0400000000000002E-2</v>
      </c>
      <c r="J91" s="38">
        <v>6.3600000000000004E-2</v>
      </c>
      <c r="K91" s="25">
        <v>6.6500000000000004E-2</v>
      </c>
      <c r="L91" s="25">
        <v>6.83E-2</v>
      </c>
      <c r="M91" s="25">
        <v>6.5699999999999995E-2</v>
      </c>
      <c r="N91" s="25">
        <v>6.3200000000000006E-2</v>
      </c>
      <c r="O91" s="25">
        <v>6.2399999999999997E-2</v>
      </c>
      <c r="P91" s="25">
        <v>6.1499999999999999E-2</v>
      </c>
      <c r="Q91" s="25">
        <v>5.9200000000000003E-2</v>
      </c>
      <c r="R91" s="25">
        <v>5.7799999999999997E-2</v>
      </c>
      <c r="S91" s="25">
        <v>5.6399999999999999E-2</v>
      </c>
      <c r="T91" s="25">
        <v>5.5100000000000003E-2</v>
      </c>
      <c r="X91" s="29"/>
      <c r="Y91" s="29"/>
      <c r="Z91" s="29"/>
      <c r="AA91" s="29"/>
      <c r="AB91" s="29"/>
      <c r="AC91" s="29"/>
      <c r="AD91" s="29"/>
      <c r="AE91" s="29"/>
      <c r="AF91" s="29"/>
      <c r="AG91" s="29"/>
      <c r="AH91" s="29"/>
      <c r="AI91" s="29"/>
    </row>
    <row r="92" spans="1:42" x14ac:dyDescent="0.25">
      <c r="A92" s="31" t="s">
        <v>137</v>
      </c>
      <c r="B92" s="34">
        <f>'India Micronutrients Market'!B16</f>
        <v>1.9046536899390037E-2</v>
      </c>
      <c r="C92" s="34">
        <f>'India Micronutrients Market'!C16</f>
        <v>0.19181790023880008</v>
      </c>
      <c r="D92" s="34">
        <f>'India Micronutrients Market'!D16</f>
        <v>2.628641723884402E-2</v>
      </c>
      <c r="E92" s="34">
        <f>'India Micronutrients Market'!E16</f>
        <v>0.23035979196230011</v>
      </c>
      <c r="F92" s="34">
        <f>'India Micronutrients Market'!F16</f>
        <v>3.1384962191110061E-2</v>
      </c>
      <c r="G92" s="34">
        <f>'India Micronutrients Market'!G16</f>
        <v>0.27256207914920327</v>
      </c>
      <c r="H92" s="34">
        <f>'India Micronutrients Market'!H16</f>
        <v>0.29869540278498041</v>
      </c>
      <c r="I92" s="34">
        <f>'India Micronutrients Market'!I16</f>
        <v>0.32676957794133898</v>
      </c>
      <c r="J92" s="34">
        <f>'India Micronutrients Market'!J16</f>
        <v>4.8196599574760517E-2</v>
      </c>
      <c r="K92" s="34">
        <f>'India Micronutrients Market'!K16</f>
        <v>0.39154872834131532</v>
      </c>
      <c r="L92" s="34">
        <f>'India Micronutrients Market'!L16</f>
        <v>5.9381090240199469E-2</v>
      </c>
      <c r="M92" s="34">
        <f>'India Micronutrients Market'!M16</f>
        <v>176.9832377060763</v>
      </c>
      <c r="N92" s="34">
        <f>'India Micronutrients Market'!N16</f>
        <v>189.67325260538243</v>
      </c>
      <c r="O92" s="34">
        <f>'India Micronutrients Market'!O16</f>
        <v>203.24473303603952</v>
      </c>
      <c r="P92" s="34">
        <f>'India Micronutrients Market'!P16</f>
        <v>216.95970797989901</v>
      </c>
      <c r="Q92" s="34">
        <f>'India Micronutrients Market'!Q16</f>
        <v>230.82461973213975</v>
      </c>
      <c r="R92" s="34">
        <f>'India Micronutrients Market'!R16</f>
        <v>244.90393499297872</v>
      </c>
      <c r="S92" s="34">
        <f>'India Micronutrients Market'!S16</f>
        <v>260.53683776165792</v>
      </c>
      <c r="T92" s="34">
        <f>'India Micronutrients Market'!T16</f>
        <v>275.52475662472693</v>
      </c>
      <c r="U92" s="40">
        <f>(F92/B92)^(1/4)-1</f>
        <v>0.13299083517638888</v>
      </c>
      <c r="V92" s="40">
        <f>(O92/G92)^(1/8)-1</f>
        <v>1.2859631925022637</v>
      </c>
      <c r="W92" s="35">
        <f>(T92/P92)^(1/4)-1</f>
        <v>6.1562051220093839E-2</v>
      </c>
    </row>
    <row r="93" spans="1:42" x14ac:dyDescent="0.25">
      <c r="A93" s="4" t="s">
        <v>93</v>
      </c>
      <c r="B93" s="4"/>
      <c r="C93" s="37">
        <f>C92/B92-1</f>
        <v>9.0710119247422352</v>
      </c>
      <c r="D93" s="37">
        <f t="shared" ref="D93" si="300">D92/C92-1</f>
        <v>-0.86296160469841843</v>
      </c>
      <c r="E93" s="37">
        <f t="shared" ref="E93" si="301">E92/D92-1</f>
        <v>7.7634533785719704</v>
      </c>
      <c r="F93" s="37">
        <f t="shared" ref="F93" si="302">F92/E92-1</f>
        <v>-0.86375676968727944</v>
      </c>
      <c r="G93" s="37">
        <f t="shared" ref="G93" si="303">G92/F92-1</f>
        <v>7.6844800860205513</v>
      </c>
      <c r="H93" s="37">
        <f t="shared" ref="H93" si="304">H92/G92-1</f>
        <v>9.5880262277686423E-2</v>
      </c>
      <c r="I93" s="37">
        <f t="shared" ref="I93" si="305">I92/H92-1</f>
        <v>9.3989311166493339E-2</v>
      </c>
      <c r="J93" s="37">
        <f t="shared" ref="J93" si="306">J92/I92-1</f>
        <v>-0.85250585480325014</v>
      </c>
      <c r="K93" s="37">
        <f t="shared" ref="K93" si="307">K92/J92-1</f>
        <v>7.1239907337023141</v>
      </c>
      <c r="L93" s="37">
        <f t="shared" ref="L93" si="308">L92/K92-1</f>
        <v>-0.84834303895775487</v>
      </c>
      <c r="M93" s="37">
        <f t="shared" ref="M93" si="309">M92/L92-1</f>
        <v>2979.4646056542629</v>
      </c>
      <c r="N93" s="37">
        <f t="shared" ref="N93" si="310">N92/M92-1</f>
        <v>7.1701789750173939E-2</v>
      </c>
      <c r="O93" s="37">
        <f t="shared" ref="O93" si="311">O92/N92-1</f>
        <v>7.1551893818643686E-2</v>
      </c>
      <c r="P93" s="37">
        <f t="shared" ref="P93" si="312">P92/O92-1</f>
        <v>6.7480100167848001E-2</v>
      </c>
      <c r="Q93" s="37">
        <f t="shared" ref="Q93" si="313">Q92/P92-1</f>
        <v>6.390546835325428E-2</v>
      </c>
      <c r="R93" s="37">
        <f t="shared" ref="R93" si="314">R92/Q92-1</f>
        <v>6.0995726006945361E-2</v>
      </c>
      <c r="S93" s="37">
        <f t="shared" ref="S93" si="315">S92/R92-1</f>
        <v>6.3832795373938822E-2</v>
      </c>
      <c r="T93" s="37">
        <f t="shared" ref="T93" si="316">T92/S92-1</f>
        <v>5.752706216838388E-2</v>
      </c>
      <c r="U93" s="4"/>
      <c r="V93" s="4"/>
      <c r="W93" s="4"/>
    </row>
    <row r="94" spans="1:42" x14ac:dyDescent="0.25">
      <c r="A94" s="31" t="s">
        <v>102</v>
      </c>
      <c r="B94" s="34">
        <f>B92/B90</f>
        <v>1.7463547844123782E-3</v>
      </c>
      <c r="C94" s="34">
        <f t="shared" ref="C94:T94" si="317">C92/C90</f>
        <v>1.3231225285075538E-3</v>
      </c>
      <c r="D94" s="34">
        <f t="shared" si="317"/>
        <v>1.7125720539282832E-3</v>
      </c>
      <c r="E94" s="34">
        <f t="shared" si="317"/>
        <v>1.3332038684222686E-3</v>
      </c>
      <c r="F94" s="34">
        <f t="shared" si="317"/>
        <v>1.6947676534743385E-3</v>
      </c>
      <c r="G94" s="34">
        <f t="shared" si="317"/>
        <v>1.3412190600999832E-3</v>
      </c>
      <c r="H94" s="34">
        <f t="shared" si="317"/>
        <v>1.3431010224521042E-3</v>
      </c>
      <c r="I94" s="34">
        <f t="shared" si="317"/>
        <v>1.3532974647418726E-3</v>
      </c>
      <c r="J94" s="34">
        <f t="shared" si="317"/>
        <v>1.7124777823680696E-3</v>
      </c>
      <c r="K94" s="34">
        <f t="shared" si="317"/>
        <v>1.3633812983664404E-3</v>
      </c>
      <c r="L94" s="34">
        <f t="shared" si="317"/>
        <v>1.7127001429772758E-3</v>
      </c>
      <c r="M94" s="34">
        <f t="shared" si="317"/>
        <v>1.7031085399769164</v>
      </c>
      <c r="N94" s="34">
        <f t="shared" si="317"/>
        <v>1.7138973544514904</v>
      </c>
      <c r="O94" s="34">
        <f t="shared" si="317"/>
        <v>1.7244322843460893</v>
      </c>
      <c r="P94" s="34">
        <f t="shared" si="317"/>
        <v>1.7283402768492211</v>
      </c>
      <c r="Q94" s="34">
        <f t="shared" si="317"/>
        <v>1.7346646011117528</v>
      </c>
      <c r="R94" s="34">
        <f t="shared" si="317"/>
        <v>1.734189356098581</v>
      </c>
      <c r="S94" s="34">
        <f t="shared" si="317"/>
        <v>1.7449788789316572</v>
      </c>
      <c r="T94" s="34">
        <f t="shared" si="317"/>
        <v>1.7447653312890423</v>
      </c>
      <c r="U94" s="40">
        <f>(F94/B94)^(1/4)-1</f>
        <v>-7.4682185631875786E-3</v>
      </c>
      <c r="V94" s="40">
        <f>(O94/G94)^(1/8)-1</f>
        <v>1.4470525934317169</v>
      </c>
      <c r="W94" s="35">
        <f>(T94/P94)^(1/4)-1</f>
        <v>2.3674218043800987E-3</v>
      </c>
      <c r="X94" s="29"/>
      <c r="Y94" s="29"/>
      <c r="Z94" s="29"/>
      <c r="AA94" s="29"/>
      <c r="AB94" s="29"/>
      <c r="AC94" s="29"/>
      <c r="AD94" s="29"/>
      <c r="AE94" s="29"/>
      <c r="AF94" s="29"/>
      <c r="AG94" s="29"/>
      <c r="AH94" s="29"/>
      <c r="AI94" s="29"/>
    </row>
    <row r="95" spans="1:42" x14ac:dyDescent="0.25">
      <c r="A95" s="9" t="s">
        <v>93</v>
      </c>
      <c r="B95" s="28"/>
      <c r="C95" s="36">
        <f>C94/B94-1</f>
        <v>-0.24235181744426326</v>
      </c>
      <c r="D95" s="36">
        <f t="shared" ref="D95" si="318">D94/C94-1</f>
        <v>0.29434123977921978</v>
      </c>
      <c r="E95" s="36">
        <f t="shared" ref="E95" si="319">E94/D94-1</f>
        <v>-0.2215195469503447</v>
      </c>
      <c r="F95" s="36">
        <f t="shared" ref="F95" si="320">F94/E94-1</f>
        <v>0.27119917187155274</v>
      </c>
      <c r="G95" s="36">
        <f t="shared" ref="G95" si="321">G94/F94-1</f>
        <v>-0.20861183693798213</v>
      </c>
      <c r="H95" s="36">
        <f t="shared" ref="H95" si="322">H94/G94-1</f>
        <v>1.4031729850161323E-3</v>
      </c>
      <c r="I95" s="36">
        <f t="shared" ref="I95" si="323">I94/H94-1</f>
        <v>7.5917165718129009E-3</v>
      </c>
      <c r="J95" s="36">
        <f t="shared" ref="J95" si="324">J94/I94-1</f>
        <v>0.2654112100141317</v>
      </c>
      <c r="K95" s="36">
        <f t="shared" ref="K95" si="325">K94/J94-1</f>
        <v>-0.20385460622962792</v>
      </c>
      <c r="L95" s="36">
        <f t="shared" ref="L95" si="326">L94/K94-1</f>
        <v>0.25621507719768344</v>
      </c>
      <c r="M95" s="36">
        <f t="shared" ref="M95" si="327">M94/L94-1</f>
        <v>993.39971845644516</v>
      </c>
      <c r="N95" s="36">
        <f t="shared" ref="N95" si="328">N94/M94-1</f>
        <v>6.3347779788129888E-3</v>
      </c>
      <c r="O95" s="36">
        <f t="shared" ref="O95" si="329">O94/N94-1</f>
        <v>6.1467682806304325E-3</v>
      </c>
      <c r="P95" s="36">
        <f t="shared" ref="P95" si="330">P94/O94-1</f>
        <v>2.2662487466786896E-3</v>
      </c>
      <c r="Q95" s="37">
        <v>1.6199999999999999E-2</v>
      </c>
      <c r="R95" s="37">
        <v>1.6500000000000001E-2</v>
      </c>
      <c r="S95" s="37">
        <v>1.6400000000000001E-2</v>
      </c>
      <c r="T95" s="37">
        <v>1.6299999999999999E-2</v>
      </c>
      <c r="X95" s="29"/>
      <c r="Y95" s="29"/>
      <c r="Z95" s="29"/>
      <c r="AA95" s="29"/>
      <c r="AB95" s="29"/>
      <c r="AC95" s="29"/>
      <c r="AD95" s="29"/>
      <c r="AE95" s="29"/>
      <c r="AF95" s="29"/>
      <c r="AG95" s="29"/>
      <c r="AH95" s="29"/>
      <c r="AI95" s="29"/>
    </row>
    <row r="97" spans="1:42" x14ac:dyDescent="0.25">
      <c r="A97" s="27" t="s">
        <v>132</v>
      </c>
      <c r="B97" s="14"/>
      <c r="C97" s="1"/>
      <c r="D97" s="1"/>
      <c r="E97" s="1"/>
      <c r="F97" s="1"/>
      <c r="G97" s="1"/>
      <c r="H97" s="1"/>
      <c r="I97" s="1"/>
      <c r="J97" s="1"/>
      <c r="K97" s="1"/>
      <c r="L97" s="1"/>
      <c r="M97" s="1"/>
      <c r="N97" s="1"/>
      <c r="O97" s="1"/>
      <c r="P97" s="1"/>
      <c r="Q97" s="1"/>
      <c r="R97" s="1"/>
      <c r="S97" s="1"/>
      <c r="T97" s="1"/>
      <c r="X97" s="29"/>
    </row>
    <row r="98" spans="1:42" x14ac:dyDescent="0.25">
      <c r="A98" s="39" t="s">
        <v>120</v>
      </c>
      <c r="B98" s="42">
        <f>B$92*X98</f>
        <v>7.393865624343212E-3</v>
      </c>
      <c r="C98" s="42">
        <f t="shared" ref="C98:T98" si="331">C$92*Y98</f>
        <v>7.4482890662726065E-2</v>
      </c>
      <c r="D98" s="42">
        <f t="shared" si="331"/>
        <v>1.0209644455567018E-2</v>
      </c>
      <c r="E98" s="42">
        <f t="shared" si="331"/>
        <v>8.9586923094138515E-2</v>
      </c>
      <c r="F98" s="42">
        <f t="shared" si="331"/>
        <v>1.2218165780999145E-2</v>
      </c>
      <c r="G98" s="42">
        <f t="shared" si="331"/>
        <v>0.10616292982861468</v>
      </c>
      <c r="H98" s="42">
        <f t="shared" si="331"/>
        <v>0.11652107662642086</v>
      </c>
      <c r="I98" s="42">
        <f t="shared" si="331"/>
        <v>0.12763619714388702</v>
      </c>
      <c r="J98" s="42">
        <f t="shared" si="331"/>
        <v>1.8835231113816409E-2</v>
      </c>
      <c r="K98" s="42">
        <f t="shared" si="331"/>
        <v>0.15313470765428841</v>
      </c>
      <c r="L98" s="42">
        <f t="shared" si="331"/>
        <v>2.3241758720014074E-2</v>
      </c>
      <c r="M98" s="42">
        <f t="shared" si="331"/>
        <v>69.3597308570113</v>
      </c>
      <c r="N98" s="42">
        <f t="shared" si="331"/>
        <v>74.370882346570454</v>
      </c>
      <c r="O98" s="42">
        <f t="shared" si="331"/>
        <v>79.793882189949116</v>
      </c>
      <c r="P98" s="42">
        <f t="shared" si="331"/>
        <v>85.200077323706338</v>
      </c>
      <c r="Q98" s="42">
        <f t="shared" si="331"/>
        <v>90.760240478677346</v>
      </c>
      <c r="R98" s="42">
        <f t="shared" si="331"/>
        <v>96.271736845739937</v>
      </c>
      <c r="S98" s="42">
        <f t="shared" si="331"/>
        <v>102.46913829166006</v>
      </c>
      <c r="T98" s="42">
        <f t="shared" si="331"/>
        <v>108.41899173183005</v>
      </c>
      <c r="U98" s="40">
        <f>(F98/B98)^(1/4)-1</f>
        <v>0.13379259187395909</v>
      </c>
      <c r="V98" s="40">
        <f>(O98/G98)^(1/8)-1</f>
        <v>1.2882295380087121</v>
      </c>
      <c r="W98" s="35">
        <f>(T98/P98)^(1/4)-1</f>
        <v>6.2102286535510531E-2</v>
      </c>
      <c r="X98" s="33">
        <v>0.38819999999999999</v>
      </c>
      <c r="Y98" s="33">
        <v>0.38829999999999998</v>
      </c>
      <c r="Z98" s="33">
        <v>0.38840000000000002</v>
      </c>
      <c r="AA98" s="33">
        <v>0.38890000000000002</v>
      </c>
      <c r="AB98" s="33">
        <v>0.38929999999999998</v>
      </c>
      <c r="AC98" s="33">
        <v>0.38950000000000001</v>
      </c>
      <c r="AD98" s="33">
        <v>0.3901</v>
      </c>
      <c r="AE98" s="33">
        <v>0.3906</v>
      </c>
      <c r="AF98" s="33">
        <v>0.39079999999999998</v>
      </c>
      <c r="AG98" s="33">
        <v>0.3911</v>
      </c>
      <c r="AH98" s="33">
        <v>0.39140000000000003</v>
      </c>
      <c r="AI98" s="33">
        <v>0.39190000000000003</v>
      </c>
      <c r="AJ98" s="33">
        <v>0.3921</v>
      </c>
      <c r="AK98" s="33">
        <v>0.3926</v>
      </c>
      <c r="AL98" s="33">
        <v>0.39269999999999999</v>
      </c>
      <c r="AM98" s="33">
        <v>0.39319999999999999</v>
      </c>
      <c r="AN98" s="33">
        <v>0.3931</v>
      </c>
      <c r="AO98" s="33">
        <v>0.39329999999999998</v>
      </c>
      <c r="AP98" s="33">
        <v>0.39350000000000002</v>
      </c>
    </row>
    <row r="99" spans="1:42" x14ac:dyDescent="0.25">
      <c r="A99" s="39" t="s">
        <v>117</v>
      </c>
      <c r="B99" s="42">
        <f t="shared" ref="B99:B101" si="332">B$92*X99</f>
        <v>4.4854594398063535E-3</v>
      </c>
      <c r="C99" s="42">
        <f t="shared" ref="C99:C101" si="333">C$92*Y99</f>
        <v>4.5230660876309059E-2</v>
      </c>
      <c r="D99" s="42">
        <f t="shared" ref="D99:D101" si="334">D$92*Z99</f>
        <v>6.1930799014716514E-3</v>
      </c>
      <c r="E99" s="42">
        <f t="shared" ref="E99:E101" si="335">E$92*AA99</f>
        <v>5.4341874923906595E-2</v>
      </c>
      <c r="F99" s="42">
        <f t="shared" ref="F99:F101" si="336">F$92*AB99</f>
        <v>7.3942970922255304E-3</v>
      </c>
      <c r="G99" s="42">
        <f t="shared" ref="G99:G101" si="337">G$92*AC99</f>
        <v>6.427013826338214E-2</v>
      </c>
      <c r="H99" s="42">
        <f t="shared" ref="H99:H101" si="338">H$92*AD99</f>
        <v>7.0492115057255375E-2</v>
      </c>
      <c r="I99" s="42">
        <f t="shared" ref="I99:I101" si="339">I$92*AE99</f>
        <v>7.7248328225332535E-2</v>
      </c>
      <c r="J99" s="42">
        <f t="shared" ref="J99:J101" si="340">J$92*AF99</f>
        <v>1.1403315459388339E-2</v>
      </c>
      <c r="K99" s="42">
        <f t="shared" ref="K99:K101" si="341">K$92*AG99</f>
        <v>9.2601274252721064E-2</v>
      </c>
      <c r="L99" s="42">
        <f t="shared" ref="L99:L101" si="342">L$92*AH99</f>
        <v>1.4061442168879236E-2</v>
      </c>
      <c r="M99" s="42">
        <f t="shared" ref="M99:M101" si="343">M$92*AI99</f>
        <v>41.891932365028261</v>
      </c>
      <c r="N99" s="42">
        <f t="shared" ref="N99:N101" si="344">N$92*AJ99</f>
        <v>44.876691566433486</v>
      </c>
      <c r="O99" s="42">
        <f t="shared" ref="O99:O101" si="345">O$92*AK99</f>
        <v>48.026730416416143</v>
      </c>
      <c r="P99" s="42">
        <f t="shared" ref="P99:P101" si="346">P$92*AL99</f>
        <v>51.245883024852141</v>
      </c>
      <c r="Q99" s="42">
        <f t="shared" ref="Q99:Q101" si="347">Q$92*AM99</f>
        <v>54.451527794811767</v>
      </c>
      <c r="R99" s="42">
        <f t="shared" ref="R99:R101" si="348">R$92*AN99</f>
        <v>57.699367084345788</v>
      </c>
      <c r="S99" s="42">
        <f t="shared" ref="S99:S101" si="349">S$92*AO99</f>
        <v>61.330371609094271</v>
      </c>
      <c r="T99" s="42">
        <f t="shared" ref="T99:T101" si="350">T$92*AP99</f>
        <v>64.886080185123191</v>
      </c>
      <c r="U99" s="40">
        <f t="shared" ref="U99:U101" si="351">(F99/B99)^(1/4)-1</f>
        <v>0.13311109106463692</v>
      </c>
      <c r="V99" s="40">
        <f t="shared" ref="V99:V101" si="352">(O99/G99)^(1/8)-1</f>
        <v>1.2865685374255942</v>
      </c>
      <c r="W99" s="35">
        <f t="shared" ref="W99:W101" si="353">(T99/P99)^(1/4)-1</f>
        <v>6.0774666905326624E-2</v>
      </c>
      <c r="X99" s="33">
        <v>0.23549999999999999</v>
      </c>
      <c r="Y99" s="33">
        <v>0.23580000000000001</v>
      </c>
      <c r="Z99" s="33">
        <v>0.2356</v>
      </c>
      <c r="AA99" s="33">
        <v>0.2359</v>
      </c>
      <c r="AB99" s="33">
        <v>0.2356</v>
      </c>
      <c r="AC99" s="33">
        <v>0.23580000000000001</v>
      </c>
      <c r="AD99" s="33">
        <v>0.23599999999999999</v>
      </c>
      <c r="AE99" s="33">
        <v>0.2364</v>
      </c>
      <c r="AF99" s="33">
        <v>0.2366</v>
      </c>
      <c r="AG99" s="33">
        <v>0.23649999999999999</v>
      </c>
      <c r="AH99" s="33">
        <v>0.23680000000000001</v>
      </c>
      <c r="AI99" s="33">
        <v>0.23669999999999999</v>
      </c>
      <c r="AJ99" s="33">
        <v>0.2366</v>
      </c>
      <c r="AK99" s="33">
        <v>0.23630000000000001</v>
      </c>
      <c r="AL99" s="33">
        <v>0.23619999999999999</v>
      </c>
      <c r="AM99" s="33">
        <v>0.2359</v>
      </c>
      <c r="AN99" s="33">
        <v>0.2356</v>
      </c>
      <c r="AO99" s="33">
        <v>0.2354</v>
      </c>
      <c r="AP99" s="33">
        <v>0.23549999999999999</v>
      </c>
    </row>
    <row r="100" spans="1:42" x14ac:dyDescent="0.25">
      <c r="A100" s="39" t="s">
        <v>119</v>
      </c>
      <c r="B100" s="42">
        <f t="shared" si="332"/>
        <v>5.2073231882932359E-3</v>
      </c>
      <c r="C100" s="42">
        <f t="shared" si="333"/>
        <v>5.24813775053357E-2</v>
      </c>
      <c r="D100" s="42">
        <f t="shared" si="334"/>
        <v>7.1945923982716081E-3</v>
      </c>
      <c r="E100" s="42">
        <f t="shared" si="335"/>
        <v>6.3026439080885316E-2</v>
      </c>
      <c r="F100" s="42">
        <f t="shared" si="336"/>
        <v>8.5932026479259346E-3</v>
      </c>
      <c r="G100" s="42">
        <f t="shared" si="337"/>
        <v>7.4736522102711533E-2</v>
      </c>
      <c r="H100" s="42">
        <f t="shared" si="338"/>
        <v>8.1962018524198613E-2</v>
      </c>
      <c r="I100" s="42">
        <f t="shared" si="339"/>
        <v>8.9632895229309284E-2</v>
      </c>
      <c r="J100" s="42">
        <f t="shared" si="340"/>
        <v>1.3234786243229239E-2</v>
      </c>
      <c r="K100" s="42">
        <f t="shared" si="341"/>
        <v>0.10748012592969107</v>
      </c>
      <c r="L100" s="42">
        <f t="shared" si="342"/>
        <v>1.6311985488982793E-2</v>
      </c>
      <c r="M100" s="42">
        <f t="shared" si="343"/>
        <v>48.634993721629762</v>
      </c>
      <c r="N100" s="42">
        <f t="shared" si="344"/>
        <v>52.179111791740709</v>
      </c>
      <c r="O100" s="42">
        <f t="shared" si="345"/>
        <v>55.953275004821677</v>
      </c>
      <c r="P100" s="42">
        <f t="shared" si="346"/>
        <v>59.750703577664183</v>
      </c>
      <c r="Q100" s="42">
        <f t="shared" si="347"/>
        <v>63.615265198177717</v>
      </c>
      <c r="R100" s="42">
        <f t="shared" si="348"/>
        <v>67.520014877564236</v>
      </c>
      <c r="S100" s="42">
        <f t="shared" si="349"/>
        <v>71.856059854665247</v>
      </c>
      <c r="T100" s="42">
        <f t="shared" si="350"/>
        <v>75.934622925774747</v>
      </c>
      <c r="U100" s="40">
        <f t="shared" si="351"/>
        <v>0.13340501577386776</v>
      </c>
      <c r="V100" s="40">
        <f t="shared" si="352"/>
        <v>1.2871075019604796</v>
      </c>
      <c r="W100" s="35">
        <f t="shared" si="353"/>
        <v>6.1754729701794631E-2</v>
      </c>
      <c r="X100" s="33">
        <v>0.27339999999999998</v>
      </c>
      <c r="Y100" s="33">
        <v>0.27360000000000001</v>
      </c>
      <c r="Z100" s="33">
        <v>0.2737</v>
      </c>
      <c r="AA100" s="33">
        <v>0.27360000000000001</v>
      </c>
      <c r="AB100" s="33">
        <v>0.27379999999999999</v>
      </c>
      <c r="AC100" s="33">
        <v>0.2742</v>
      </c>
      <c r="AD100" s="33">
        <v>0.27439999999999998</v>
      </c>
      <c r="AE100" s="33">
        <v>0.27429999999999999</v>
      </c>
      <c r="AF100" s="33">
        <v>0.27460000000000001</v>
      </c>
      <c r="AG100" s="33">
        <v>0.27450000000000002</v>
      </c>
      <c r="AH100" s="33">
        <v>0.2747</v>
      </c>
      <c r="AI100" s="33">
        <v>0.27479999999999999</v>
      </c>
      <c r="AJ100" s="33">
        <v>0.27510000000000001</v>
      </c>
      <c r="AK100" s="33">
        <v>0.27529999999999999</v>
      </c>
      <c r="AL100" s="33">
        <v>0.27539999999999998</v>
      </c>
      <c r="AM100" s="33">
        <v>0.27560000000000001</v>
      </c>
      <c r="AN100" s="33">
        <v>0.2757</v>
      </c>
      <c r="AO100" s="33">
        <v>0.27579999999999999</v>
      </c>
      <c r="AP100" s="33">
        <v>0.27560000000000001</v>
      </c>
    </row>
    <row r="101" spans="1:42" x14ac:dyDescent="0.25">
      <c r="A101" s="39" t="s">
        <v>118</v>
      </c>
      <c r="B101" s="42">
        <f t="shared" si="332"/>
        <v>1.9598886469472348E-3</v>
      </c>
      <c r="C101" s="42">
        <f t="shared" si="333"/>
        <v>1.9622971194429246E-2</v>
      </c>
      <c r="D101" s="42">
        <f t="shared" si="334"/>
        <v>2.6891004835337433E-3</v>
      </c>
      <c r="E101" s="42">
        <f t="shared" si="335"/>
        <v>2.3404554863369689E-2</v>
      </c>
      <c r="F101" s="42">
        <f t="shared" si="336"/>
        <v>3.1761581737403382E-3</v>
      </c>
      <c r="G101" s="42">
        <f t="shared" si="337"/>
        <v>2.7365232746580009E-2</v>
      </c>
      <c r="H101" s="42">
        <f t="shared" si="338"/>
        <v>2.9690323036827053E-2</v>
      </c>
      <c r="I101" s="42">
        <f t="shared" si="339"/>
        <v>3.2252157342810159E-2</v>
      </c>
      <c r="J101" s="42">
        <f t="shared" si="340"/>
        <v>4.7232667583265312E-3</v>
      </c>
      <c r="K101" s="42">
        <f t="shared" si="341"/>
        <v>3.8332620504614771E-2</v>
      </c>
      <c r="L101" s="42">
        <f t="shared" si="342"/>
        <v>5.7659038623233691E-3</v>
      </c>
      <c r="M101" s="42">
        <f t="shared" si="343"/>
        <v>17.096580762406973</v>
      </c>
      <c r="N101" s="42">
        <f t="shared" si="344"/>
        <v>18.246566900637788</v>
      </c>
      <c r="O101" s="42">
        <f t="shared" si="345"/>
        <v>19.470845424852584</v>
      </c>
      <c r="P101" s="42">
        <f t="shared" si="346"/>
        <v>20.763044053676335</v>
      </c>
      <c r="Q101" s="42">
        <f t="shared" si="347"/>
        <v>21.997586260472918</v>
      </c>
      <c r="R101" s="42">
        <f t="shared" si="348"/>
        <v>23.38832579182947</v>
      </c>
      <c r="S101" s="42">
        <f t="shared" si="349"/>
        <v>24.855214322462164</v>
      </c>
      <c r="T101" s="42">
        <f t="shared" si="350"/>
        <v>26.312614257661423</v>
      </c>
      <c r="U101" s="40">
        <f t="shared" si="351"/>
        <v>0.12828205607249843</v>
      </c>
      <c r="V101" s="40">
        <f t="shared" si="352"/>
        <v>1.2726010753684793</v>
      </c>
      <c r="W101" s="35">
        <f t="shared" si="353"/>
        <v>6.100698590553022E-2</v>
      </c>
      <c r="X101" s="33">
        <v>0.10290000000000001</v>
      </c>
      <c r="Y101" s="33">
        <v>0.1023</v>
      </c>
      <c r="Z101" s="33">
        <v>0.1023</v>
      </c>
      <c r="AA101" s="33">
        <v>0.1016</v>
      </c>
      <c r="AB101" s="33">
        <v>0.1012</v>
      </c>
      <c r="AC101" s="33">
        <v>0.1004</v>
      </c>
      <c r="AD101" s="33">
        <v>9.9400000000000002E-2</v>
      </c>
      <c r="AE101" s="33">
        <v>9.8699999999999996E-2</v>
      </c>
      <c r="AF101" s="33">
        <v>9.8000000000000004E-2</v>
      </c>
      <c r="AG101" s="33">
        <v>9.7900000000000001E-2</v>
      </c>
      <c r="AH101" s="33">
        <v>9.7100000000000006E-2</v>
      </c>
      <c r="AI101" s="33">
        <v>9.6600000000000005E-2</v>
      </c>
      <c r="AJ101" s="33">
        <v>9.6199999999999994E-2</v>
      </c>
      <c r="AK101" s="33">
        <v>9.5799999999999996E-2</v>
      </c>
      <c r="AL101" s="33">
        <v>9.5699999999999993E-2</v>
      </c>
      <c r="AM101" s="33">
        <v>9.5299999999999996E-2</v>
      </c>
      <c r="AN101" s="33">
        <v>9.5500000000000002E-2</v>
      </c>
      <c r="AO101" s="33">
        <v>9.5399999999999999E-2</v>
      </c>
      <c r="AP101" s="33">
        <v>9.5500000000000002E-2</v>
      </c>
    </row>
    <row r="102" spans="1:42" x14ac:dyDescent="0.25">
      <c r="A102" s="27" t="s">
        <v>101</v>
      </c>
      <c r="B102" s="34">
        <f>SUM(B98:B101)</f>
        <v>1.9046536899390037E-2</v>
      </c>
      <c r="C102" s="34">
        <f t="shared" ref="C102:I102" si="354">SUM(C98:C101)</f>
        <v>0.19181790023880008</v>
      </c>
      <c r="D102" s="34">
        <f t="shared" si="354"/>
        <v>2.6286417238844024E-2</v>
      </c>
      <c r="E102" s="34">
        <f t="shared" si="354"/>
        <v>0.23035979196230011</v>
      </c>
      <c r="F102" s="34">
        <f t="shared" si="354"/>
        <v>3.1381823694890953E-2</v>
      </c>
      <c r="G102" s="34">
        <f t="shared" si="354"/>
        <v>0.27253482294128839</v>
      </c>
      <c r="H102" s="34">
        <f t="shared" si="354"/>
        <v>0.29866553324470191</v>
      </c>
      <c r="I102" s="34">
        <f t="shared" si="354"/>
        <v>0.32676957794133898</v>
      </c>
      <c r="J102" s="34">
        <f>SUM(J98:J101)</f>
        <v>4.8196599574760517E-2</v>
      </c>
      <c r="K102" s="34">
        <f t="shared" ref="K102:T102" si="355">SUM(K98:K101)</f>
        <v>0.39154872834131532</v>
      </c>
      <c r="L102" s="34">
        <f t="shared" si="355"/>
        <v>5.9381090240199469E-2</v>
      </c>
      <c r="M102" s="34">
        <f t="shared" si="355"/>
        <v>176.9832377060763</v>
      </c>
      <c r="N102" s="34">
        <f t="shared" si="355"/>
        <v>189.67325260538246</v>
      </c>
      <c r="O102" s="34">
        <f t="shared" si="355"/>
        <v>203.24473303603952</v>
      </c>
      <c r="P102" s="34">
        <f t="shared" si="355"/>
        <v>216.95970797989901</v>
      </c>
      <c r="Q102" s="34">
        <f t="shared" si="355"/>
        <v>230.82461973213975</v>
      </c>
      <c r="R102" s="34">
        <f t="shared" si="355"/>
        <v>244.87944459947943</v>
      </c>
      <c r="S102" s="34">
        <f t="shared" si="355"/>
        <v>260.51078407788179</v>
      </c>
      <c r="T102" s="34">
        <f t="shared" si="355"/>
        <v>275.55230910038944</v>
      </c>
      <c r="X102" s="43">
        <v>1</v>
      </c>
      <c r="Y102" s="43">
        <v>1</v>
      </c>
      <c r="Z102" s="43">
        <v>1</v>
      </c>
      <c r="AA102" s="43">
        <v>1</v>
      </c>
      <c r="AB102" s="43">
        <v>1</v>
      </c>
      <c r="AC102" s="43">
        <v>1</v>
      </c>
      <c r="AD102" s="43">
        <v>1</v>
      </c>
      <c r="AE102" s="43">
        <v>1</v>
      </c>
      <c r="AF102" s="43">
        <v>1</v>
      </c>
      <c r="AG102" s="43">
        <v>1</v>
      </c>
      <c r="AH102" s="43">
        <v>1</v>
      </c>
      <c r="AI102" s="43">
        <v>1</v>
      </c>
      <c r="AJ102" s="43">
        <v>1</v>
      </c>
      <c r="AK102" s="43">
        <v>1</v>
      </c>
      <c r="AL102" s="43">
        <v>1</v>
      </c>
      <c r="AM102" s="43">
        <v>1</v>
      </c>
      <c r="AN102" s="43">
        <v>1</v>
      </c>
      <c r="AO102" s="43">
        <v>1</v>
      </c>
      <c r="AP102" s="43">
        <v>1</v>
      </c>
    </row>
    <row r="103" spans="1:42" x14ac:dyDescent="0.25">
      <c r="B103" s="14"/>
      <c r="C103" s="1"/>
      <c r="D103" s="1"/>
      <c r="E103" s="1"/>
      <c r="F103" s="1"/>
      <c r="G103" s="1"/>
      <c r="H103" s="1"/>
      <c r="I103" s="1"/>
      <c r="J103" s="1"/>
      <c r="K103" s="1"/>
      <c r="L103" s="1"/>
      <c r="M103" s="1"/>
      <c r="N103" s="1"/>
      <c r="O103" s="1"/>
      <c r="P103" s="1"/>
      <c r="Q103" s="1"/>
      <c r="R103" s="1"/>
      <c r="S103" s="1"/>
      <c r="T103" s="1"/>
    </row>
    <row r="104" spans="1:42" x14ac:dyDescent="0.25">
      <c r="A104" s="27" t="s">
        <v>130</v>
      </c>
      <c r="B104" s="14"/>
      <c r="C104" s="1"/>
      <c r="D104" s="1"/>
      <c r="E104" s="1"/>
      <c r="F104" s="1"/>
      <c r="G104" s="1"/>
      <c r="H104" s="1"/>
      <c r="I104" s="1"/>
      <c r="J104" s="1"/>
      <c r="K104" s="1"/>
      <c r="L104" s="1"/>
      <c r="M104" s="1"/>
      <c r="N104" s="1"/>
      <c r="O104" s="1"/>
      <c r="P104" s="1"/>
      <c r="Q104" s="1"/>
      <c r="R104" s="1"/>
      <c r="S104" s="1"/>
      <c r="T104" s="1"/>
      <c r="X104" s="44"/>
    </row>
    <row r="105" spans="1:42" x14ac:dyDescent="0.25">
      <c r="A105" s="39" t="s">
        <v>120</v>
      </c>
      <c r="B105" s="42">
        <f>B$90*X105</f>
        <v>4.3505842209051373</v>
      </c>
      <c r="C105" s="42">
        <f t="shared" ref="C105:T105" si="356">C$90*Y105</f>
        <v>57.844485711849387</v>
      </c>
      <c r="D105" s="42">
        <f t="shared" si="356"/>
        <v>6.1242856639175196</v>
      </c>
      <c r="E105" s="42">
        <f t="shared" si="356"/>
        <v>69.028255219396371</v>
      </c>
      <c r="F105" s="42">
        <f t="shared" si="356"/>
        <v>7.4074961548315343</v>
      </c>
      <c r="G105" s="42">
        <f t="shared" si="356"/>
        <v>81.30818530081639</v>
      </c>
      <c r="H105" s="42">
        <f t="shared" si="356"/>
        <v>89.090378426787495</v>
      </c>
      <c r="I105" s="42">
        <f t="shared" si="356"/>
        <v>96.753724360275299</v>
      </c>
      <c r="J105" s="42">
        <f t="shared" si="356"/>
        <v>11.283075884816666</v>
      </c>
      <c r="K105" s="42">
        <f t="shared" si="356"/>
        <v>115.1916893138215</v>
      </c>
      <c r="L105" s="42">
        <f t="shared" si="356"/>
        <v>13.899618783188146</v>
      </c>
      <c r="M105" s="42">
        <f t="shared" si="356"/>
        <v>41.722983750614482</v>
      </c>
      <c r="N105" s="42">
        <f t="shared" si="356"/>
        <v>44.422055613806833</v>
      </c>
      <c r="O105" s="42">
        <f t="shared" si="356"/>
        <v>47.368666748291112</v>
      </c>
      <c r="P105" s="42">
        <f t="shared" si="356"/>
        <v>50.463328186112861</v>
      </c>
      <c r="Q105" s="42">
        <f t="shared" si="356"/>
        <v>53.54569806790515</v>
      </c>
      <c r="R105" s="42">
        <f t="shared" si="356"/>
        <v>56.827325744220829</v>
      </c>
      <c r="S105" s="42">
        <f t="shared" si="356"/>
        <v>60.125761883636422</v>
      </c>
      <c r="T105" s="42">
        <f t="shared" si="356"/>
        <v>63.576611151003398</v>
      </c>
      <c r="U105" s="40">
        <f>(F105/B105)^(1/4)-1</f>
        <v>0.14230206945084589</v>
      </c>
      <c r="V105" s="40">
        <f>(O105/G105)^(1/8)-1</f>
        <v>-6.53056626631352E-2</v>
      </c>
      <c r="W105" s="35">
        <f>(T105/P105)^(1/4)-1</f>
        <v>5.9449770467964402E-2</v>
      </c>
      <c r="X105" s="26">
        <v>0.39889999999999998</v>
      </c>
      <c r="Y105" s="26">
        <v>0.39900000000000002</v>
      </c>
      <c r="Z105" s="26">
        <v>0.39900000000000002</v>
      </c>
      <c r="AA105" s="26">
        <v>0.39950000000000002</v>
      </c>
      <c r="AB105" s="26">
        <v>0.4</v>
      </c>
      <c r="AC105" s="26">
        <v>0.40010000000000001</v>
      </c>
      <c r="AD105" s="26">
        <v>0.40060000000000001</v>
      </c>
      <c r="AE105" s="26">
        <v>0.4007</v>
      </c>
      <c r="AF105" s="26">
        <v>0.40089999999999998</v>
      </c>
      <c r="AG105" s="26">
        <v>0.40110000000000001</v>
      </c>
      <c r="AH105" s="26">
        <v>0.40089999999999998</v>
      </c>
      <c r="AI105" s="26">
        <v>0.40150000000000002</v>
      </c>
      <c r="AJ105" s="26">
        <v>0.40139999999999998</v>
      </c>
      <c r="AK105" s="26">
        <v>0.40189999999999998</v>
      </c>
      <c r="AL105" s="26">
        <v>0.40200000000000002</v>
      </c>
      <c r="AM105" s="26">
        <v>0.40239999999999998</v>
      </c>
      <c r="AN105" s="26">
        <v>0.40239999999999998</v>
      </c>
      <c r="AO105" s="26">
        <v>0.4027</v>
      </c>
      <c r="AP105" s="26">
        <v>0.40260000000000001</v>
      </c>
    </row>
    <row r="106" spans="1:42" x14ac:dyDescent="0.25">
      <c r="A106" s="39" t="s">
        <v>117</v>
      </c>
      <c r="B106" s="42">
        <f t="shared" ref="B106:B108" si="357">B$90*X106</f>
        <v>2.333981005950613</v>
      </c>
      <c r="C106" s="42">
        <f t="shared" ref="C106:C108" si="358">C$90*Y106</f>
        <v>31.053355487413882</v>
      </c>
      <c r="D106" s="42">
        <f t="shared" ref="D106:D108" si="359">D$90*Z106</f>
        <v>3.2862395003627589</v>
      </c>
      <c r="E106" s="42">
        <f t="shared" ref="E106:E108" si="360">E$90*AA106</f>
        <v>37.045451612111599</v>
      </c>
      <c r="F106" s="42">
        <f t="shared" ref="F106:F108" si="361">F$90*AB106</f>
        <v>3.964862316873579</v>
      </c>
      <c r="G106" s="42">
        <f t="shared" ref="G106:G108" si="362">G$90*AC106</f>
        <v>43.529650815883208</v>
      </c>
      <c r="H106" s="42">
        <f t="shared" ref="H106:H108" si="363">H$90*AD106</f>
        <v>47.703160690329298</v>
      </c>
      <c r="I106" s="42">
        <f t="shared" ref="I106:I108" si="364">I$90*AE106</f>
        <v>51.865984508577824</v>
      </c>
      <c r="J106" s="42">
        <f t="shared" ref="J106:J108" si="365">J$90*AF106</f>
        <v>6.0510384515729188</v>
      </c>
      <c r="K106" s="42">
        <f t="shared" ref="K106:K108" si="366">K$90*AG106</f>
        <v>61.688294352053994</v>
      </c>
      <c r="L106" s="42">
        <f t="shared" ref="L106:L108" si="367">L$90*AH106</f>
        <v>7.4612071891795688</v>
      </c>
      <c r="M106" s="42">
        <f t="shared" ref="M106:M108" si="368">M$90*AI106</f>
        <v>22.352711842483625</v>
      </c>
      <c r="N106" s="42">
        <f t="shared" ref="N106:N108" si="369">N$90*AJ106</f>
        <v>23.793577371620501</v>
      </c>
      <c r="O106" s="42">
        <f t="shared" ref="O106:O108" si="370">O$90*AK106</f>
        <v>25.316719625610673</v>
      </c>
      <c r="P106" s="42">
        <f t="shared" ref="P106:P108" si="371">P$90*AL106</f>
        <v>26.963987299445378</v>
      </c>
      <c r="Q106" s="42">
        <f t="shared" ref="Q106:Q108" si="372">Q$90*AM106</f>
        <v>28.542624839874886</v>
      </c>
      <c r="R106" s="42">
        <f t="shared" ref="R106:R108" si="373">R$90*AN106</f>
        <v>30.263657820543049</v>
      </c>
      <c r="S106" s="42">
        <f t="shared" ref="S106:S108" si="374">S$90*AO106</f>
        <v>31.966539903865307</v>
      </c>
      <c r="T106" s="42">
        <f t="shared" ref="T106:T108" si="375">T$90*AP106</f>
        <v>33.841201613661269</v>
      </c>
      <c r="U106" s="40">
        <f t="shared" ref="U106:U108" si="376">(F106/B106)^(1/4)-1</f>
        <v>0.1416492569044947</v>
      </c>
      <c r="V106" s="40">
        <f t="shared" ref="V106:V108" si="377">(O106/G106)^(1/8)-1</f>
        <v>-6.5503280663802288E-2</v>
      </c>
      <c r="W106" s="35">
        <f t="shared" ref="W106:W108" si="378">(T106/P106)^(1/4)-1</f>
        <v>5.8437980185042537E-2</v>
      </c>
      <c r="X106" s="26">
        <v>0.214</v>
      </c>
      <c r="Y106" s="26">
        <v>0.2142</v>
      </c>
      <c r="Z106" s="26">
        <v>0.21410000000000001</v>
      </c>
      <c r="AA106" s="26">
        <v>0.21440000000000001</v>
      </c>
      <c r="AB106" s="26">
        <v>0.21410000000000001</v>
      </c>
      <c r="AC106" s="26">
        <v>0.2142</v>
      </c>
      <c r="AD106" s="26">
        <v>0.2145</v>
      </c>
      <c r="AE106" s="26">
        <v>0.21479999999999999</v>
      </c>
      <c r="AF106" s="26">
        <v>0.215</v>
      </c>
      <c r="AG106" s="26">
        <v>0.21479999999999999</v>
      </c>
      <c r="AH106" s="26">
        <v>0.2152</v>
      </c>
      <c r="AI106" s="26">
        <v>0.21510000000000001</v>
      </c>
      <c r="AJ106" s="26">
        <v>0.215</v>
      </c>
      <c r="AK106" s="26">
        <v>0.21479999999999999</v>
      </c>
      <c r="AL106" s="26">
        <v>0.21479999999999999</v>
      </c>
      <c r="AM106" s="26">
        <v>0.2145</v>
      </c>
      <c r="AN106" s="26">
        <v>0.21429999999999999</v>
      </c>
      <c r="AO106" s="26">
        <v>0.21410000000000001</v>
      </c>
      <c r="AP106" s="26">
        <v>0.21429999999999999</v>
      </c>
    </row>
    <row r="107" spans="1:42" x14ac:dyDescent="0.25">
      <c r="A107" s="39" t="s">
        <v>119</v>
      </c>
      <c r="B107" s="42">
        <f t="shared" si="357"/>
        <v>2.9447423906853527</v>
      </c>
      <c r="C107" s="42">
        <f t="shared" si="358"/>
        <v>39.186377162688942</v>
      </c>
      <c r="D107" s="42">
        <f t="shared" si="359"/>
        <v>4.1503930915370848</v>
      </c>
      <c r="E107" s="42">
        <f t="shared" si="360"/>
        <v>46.738781068452369</v>
      </c>
      <c r="F107" s="42">
        <f t="shared" si="361"/>
        <v>5.0111711487435331</v>
      </c>
      <c r="G107" s="42">
        <f t="shared" si="362"/>
        <v>55.052205443616991</v>
      </c>
      <c r="H107" s="42">
        <f t="shared" si="363"/>
        <v>60.290568126565375</v>
      </c>
      <c r="I107" s="42">
        <f t="shared" si="364"/>
        <v>65.436135017805356</v>
      </c>
      <c r="J107" s="42">
        <f t="shared" si="365"/>
        <v>7.635566194938292</v>
      </c>
      <c r="K107" s="42">
        <f t="shared" si="366"/>
        <v>77.885779461252525</v>
      </c>
      <c r="L107" s="42">
        <f t="shared" si="367"/>
        <v>9.4097194755731159</v>
      </c>
      <c r="M107" s="42">
        <f t="shared" si="368"/>
        <v>28.213673943441673</v>
      </c>
      <c r="N107" s="42">
        <f t="shared" si="369"/>
        <v>30.079508509797453</v>
      </c>
      <c r="O107" s="42">
        <f t="shared" si="370"/>
        <v>32.04662973092897</v>
      </c>
      <c r="P107" s="42">
        <f t="shared" si="371"/>
        <v>34.169447592686367</v>
      </c>
      <c r="Q107" s="42">
        <f t="shared" si="372"/>
        <v>36.24713755889006</v>
      </c>
      <c r="R107" s="42">
        <f t="shared" si="373"/>
        <v>38.454475149481439</v>
      </c>
      <c r="S107" s="42">
        <f t="shared" si="374"/>
        <v>40.686044482967283</v>
      </c>
      <c r="T107" s="42">
        <f t="shared" si="375"/>
        <v>43.063442277393506</v>
      </c>
      <c r="U107" s="40">
        <f t="shared" si="376"/>
        <v>0.14214957332079448</v>
      </c>
      <c r="V107" s="40">
        <f t="shared" si="377"/>
        <v>-6.5399616108065772E-2</v>
      </c>
      <c r="W107" s="35">
        <f t="shared" si="378"/>
        <v>5.9540827479592995E-2</v>
      </c>
      <c r="X107" s="26">
        <v>0.27</v>
      </c>
      <c r="Y107" s="26">
        <v>0.27029999999999998</v>
      </c>
      <c r="Z107" s="26">
        <v>0.27039999999999997</v>
      </c>
      <c r="AA107" s="26">
        <v>0.27050000000000002</v>
      </c>
      <c r="AB107" s="26">
        <v>0.27060000000000001</v>
      </c>
      <c r="AC107" s="26">
        <v>0.27089999999999997</v>
      </c>
      <c r="AD107" s="26">
        <v>0.27110000000000001</v>
      </c>
      <c r="AE107" s="26">
        <v>0.27100000000000002</v>
      </c>
      <c r="AF107" s="26">
        <v>0.27129999999999999</v>
      </c>
      <c r="AG107" s="26">
        <v>0.2712</v>
      </c>
      <c r="AH107" s="26">
        <v>0.27139999999999997</v>
      </c>
      <c r="AI107" s="26">
        <v>0.27150000000000002</v>
      </c>
      <c r="AJ107" s="26">
        <v>0.27179999999999999</v>
      </c>
      <c r="AK107" s="26">
        <v>0.27189999999999998</v>
      </c>
      <c r="AL107" s="26">
        <v>0.2722</v>
      </c>
      <c r="AM107" s="26">
        <v>0.27239999999999998</v>
      </c>
      <c r="AN107" s="26">
        <v>0.27229999999999999</v>
      </c>
      <c r="AO107" s="26">
        <v>0.27250000000000002</v>
      </c>
      <c r="AP107" s="26">
        <v>0.2727</v>
      </c>
    </row>
    <row r="108" spans="1:42" x14ac:dyDescent="0.25">
      <c r="A108" s="39" t="s">
        <v>118</v>
      </c>
      <c r="B108" s="42">
        <f t="shared" si="357"/>
        <v>1.2782363266234198</v>
      </c>
      <c r="C108" s="42">
        <f t="shared" si="358"/>
        <v>16.889430038672817</v>
      </c>
      <c r="D108" s="42">
        <f t="shared" si="359"/>
        <v>1.7881686211688996</v>
      </c>
      <c r="E108" s="42">
        <f t="shared" si="360"/>
        <v>19.956854763054523</v>
      </c>
      <c r="F108" s="42">
        <f t="shared" si="361"/>
        <v>2.1352107666301898</v>
      </c>
      <c r="G108" s="42">
        <f t="shared" si="362"/>
        <v>23.329616777140021</v>
      </c>
      <c r="H108" s="42">
        <f t="shared" si="363"/>
        <v>25.330489522743623</v>
      </c>
      <c r="I108" s="42">
        <f t="shared" si="364"/>
        <v>27.430055121854942</v>
      </c>
      <c r="J108" s="42">
        <f t="shared" si="365"/>
        <v>3.1746843597089547</v>
      </c>
      <c r="K108" s="42">
        <f t="shared" si="366"/>
        <v>32.423689163626143</v>
      </c>
      <c r="L108" s="42">
        <f t="shared" si="367"/>
        <v>3.9004916764995423</v>
      </c>
      <c r="M108" s="42">
        <f t="shared" si="368"/>
        <v>11.628398210943363</v>
      </c>
      <c r="N108" s="42">
        <f t="shared" si="369"/>
        <v>12.372660233242661</v>
      </c>
      <c r="O108" s="42">
        <f t="shared" si="370"/>
        <v>13.129807105647251</v>
      </c>
      <c r="P108" s="42">
        <f t="shared" si="371"/>
        <v>13.933904051389373</v>
      </c>
      <c r="Q108" s="42">
        <f t="shared" si="372"/>
        <v>14.730389602676691</v>
      </c>
      <c r="R108" s="42">
        <f t="shared" si="373"/>
        <v>15.675529715726919</v>
      </c>
      <c r="S108" s="42">
        <f t="shared" si="374"/>
        <v>16.528238988126528</v>
      </c>
      <c r="T108" s="42">
        <f t="shared" si="375"/>
        <v>17.433824816370528</v>
      </c>
      <c r="U108" s="40">
        <f t="shared" si="376"/>
        <v>0.13686107973571793</v>
      </c>
      <c r="V108" s="40">
        <f t="shared" si="377"/>
        <v>-6.9334011844959686E-2</v>
      </c>
      <c r="W108" s="35">
        <f t="shared" si="378"/>
        <v>5.7620756406951301E-2</v>
      </c>
      <c r="X108" s="26">
        <v>0.1172</v>
      </c>
      <c r="Y108" s="26">
        <v>0.11650000000000001</v>
      </c>
      <c r="Z108" s="26">
        <v>0.11650000000000001</v>
      </c>
      <c r="AA108" s="26">
        <v>0.11550000000000001</v>
      </c>
      <c r="AB108" s="26">
        <v>0.1153</v>
      </c>
      <c r="AC108" s="26">
        <v>0.1148</v>
      </c>
      <c r="AD108" s="26">
        <v>0.1139</v>
      </c>
      <c r="AE108" s="26">
        <v>0.11360000000000001</v>
      </c>
      <c r="AF108" s="26">
        <v>0.1128</v>
      </c>
      <c r="AG108" s="26">
        <v>0.1129</v>
      </c>
      <c r="AH108" s="26">
        <v>0.1125</v>
      </c>
      <c r="AI108" s="26">
        <v>0.1119</v>
      </c>
      <c r="AJ108" s="26">
        <v>0.1118</v>
      </c>
      <c r="AK108" s="26">
        <v>0.1114</v>
      </c>
      <c r="AL108" s="26">
        <v>0.111</v>
      </c>
      <c r="AM108" s="26">
        <v>0.11070000000000001</v>
      </c>
      <c r="AN108" s="26">
        <v>0.111</v>
      </c>
      <c r="AO108" s="26">
        <v>0.11070000000000001</v>
      </c>
      <c r="AP108" s="26">
        <v>0.1104</v>
      </c>
    </row>
    <row r="109" spans="1:42" x14ac:dyDescent="0.25">
      <c r="A109" s="27" t="s">
        <v>101</v>
      </c>
      <c r="B109" s="34">
        <f>SUM(B105:B108)</f>
        <v>10.907543944164523</v>
      </c>
      <c r="C109" s="34">
        <f t="shared" ref="C109:T109" si="379">SUM(C105:C108)</f>
        <v>144.97364840062502</v>
      </c>
      <c r="D109" s="34">
        <f t="shared" si="379"/>
        <v>15.349086876986263</v>
      </c>
      <c r="E109" s="34">
        <f t="shared" si="379"/>
        <v>172.76934266301487</v>
      </c>
      <c r="F109" s="34">
        <f t="shared" si="379"/>
        <v>18.518740387078836</v>
      </c>
      <c r="G109" s="34">
        <f t="shared" si="379"/>
        <v>203.21965833745662</v>
      </c>
      <c r="H109" s="34">
        <f t="shared" si="379"/>
        <v>222.41459676642577</v>
      </c>
      <c r="I109" s="34">
        <f t="shared" si="379"/>
        <v>241.48589900851343</v>
      </c>
      <c r="J109" s="34">
        <f t="shared" si="379"/>
        <v>28.144364891036833</v>
      </c>
      <c r="K109" s="34">
        <f t="shared" si="379"/>
        <v>287.18945229075416</v>
      </c>
      <c r="L109" s="34">
        <f t="shared" si="379"/>
        <v>34.671037124440375</v>
      </c>
      <c r="M109" s="34">
        <f t="shared" si="379"/>
        <v>103.91776774748314</v>
      </c>
      <c r="N109" s="34">
        <f t="shared" si="379"/>
        <v>110.66780172846744</v>
      </c>
      <c r="O109" s="34">
        <f t="shared" si="379"/>
        <v>117.86182321047801</v>
      </c>
      <c r="P109" s="34">
        <f t="shared" si="379"/>
        <v>125.53066712963398</v>
      </c>
      <c r="Q109" s="34">
        <f t="shared" si="379"/>
        <v>133.06585006934679</v>
      </c>
      <c r="R109" s="34">
        <f t="shared" si="379"/>
        <v>141.22098842997224</v>
      </c>
      <c r="S109" s="34">
        <f t="shared" si="379"/>
        <v>149.30658525859553</v>
      </c>
      <c r="T109" s="34">
        <f t="shared" si="379"/>
        <v>157.9150798584287</v>
      </c>
      <c r="X109" s="43">
        <v>1</v>
      </c>
      <c r="Y109" s="43">
        <v>1</v>
      </c>
      <c r="Z109" s="43">
        <v>1</v>
      </c>
      <c r="AA109" s="43">
        <v>1</v>
      </c>
      <c r="AB109" s="43">
        <v>1</v>
      </c>
      <c r="AC109" s="43">
        <v>1</v>
      </c>
      <c r="AD109" s="43">
        <v>1</v>
      </c>
      <c r="AE109" s="43">
        <v>1</v>
      </c>
      <c r="AF109" s="43">
        <v>1</v>
      </c>
      <c r="AG109" s="43">
        <v>1</v>
      </c>
      <c r="AH109" s="43">
        <v>1</v>
      </c>
      <c r="AI109" s="43">
        <v>1</v>
      </c>
      <c r="AJ109" s="43">
        <v>1</v>
      </c>
      <c r="AK109" s="43">
        <v>1</v>
      </c>
      <c r="AL109" s="43">
        <v>1</v>
      </c>
      <c r="AM109" s="43">
        <v>1</v>
      </c>
      <c r="AN109" s="43">
        <v>1</v>
      </c>
      <c r="AO109" s="43">
        <v>1</v>
      </c>
      <c r="AP109" s="4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75096-59BE-43BC-828D-7FE6EF8A5003}">
  <dimension ref="B2:K10"/>
  <sheetViews>
    <sheetView workbookViewId="0">
      <selection activeCell="K9" sqref="K9"/>
    </sheetView>
  </sheetViews>
  <sheetFormatPr defaultRowHeight="15" x14ac:dyDescent="0.25"/>
  <cols>
    <col min="2" max="2" width="18.7109375" bestFit="1" customWidth="1"/>
    <col min="8" max="8" width="20" bestFit="1" customWidth="1"/>
  </cols>
  <sheetData>
    <row r="2" spans="2:11" x14ac:dyDescent="0.25">
      <c r="B2" s="54"/>
      <c r="C2" s="63" t="s">
        <v>208</v>
      </c>
      <c r="D2" s="63"/>
      <c r="E2" s="63"/>
      <c r="H2" s="54"/>
      <c r="I2" s="63" t="s">
        <v>208</v>
      </c>
      <c r="J2" s="63"/>
      <c r="K2" s="63"/>
    </row>
    <row r="3" spans="2:11" x14ac:dyDescent="0.25">
      <c r="B3" s="54" t="s">
        <v>209</v>
      </c>
      <c r="C3" s="57">
        <v>2017</v>
      </c>
      <c r="D3" s="57">
        <v>2019</v>
      </c>
      <c r="E3" s="57">
        <v>2021</v>
      </c>
      <c r="H3" s="54" t="s">
        <v>210</v>
      </c>
      <c r="I3" s="57">
        <v>2017</v>
      </c>
      <c r="J3" s="57">
        <v>2019</v>
      </c>
      <c r="K3" s="57">
        <v>2021</v>
      </c>
    </row>
    <row r="4" spans="2:11" x14ac:dyDescent="0.25">
      <c r="B4" s="54" t="s">
        <v>216</v>
      </c>
      <c r="C4" s="55">
        <v>0</v>
      </c>
      <c r="D4" s="55">
        <v>0</v>
      </c>
      <c r="E4" s="55">
        <v>0.13</v>
      </c>
      <c r="H4" s="54" t="s">
        <v>211</v>
      </c>
      <c r="I4" s="55">
        <v>129.40002999999999</v>
      </c>
      <c r="J4" s="55">
        <v>172.07649000000001</v>
      </c>
      <c r="K4" s="55">
        <v>150.119</v>
      </c>
    </row>
    <row r="5" spans="2:11" x14ac:dyDescent="0.25">
      <c r="B5" s="54" t="s">
        <v>213</v>
      </c>
      <c r="C5" s="55">
        <v>0</v>
      </c>
      <c r="D5" s="55">
        <v>0</v>
      </c>
      <c r="E5" s="55">
        <v>0.104</v>
      </c>
      <c r="F5" s="58"/>
      <c r="H5" s="54" t="s">
        <v>218</v>
      </c>
      <c r="I5" s="55">
        <v>4.8000000000000001E-2</v>
      </c>
      <c r="J5" s="55">
        <v>0.12</v>
      </c>
      <c r="K5" s="55">
        <v>2.94909</v>
      </c>
    </row>
    <row r="6" spans="2:11" x14ac:dyDescent="0.25">
      <c r="B6" s="54" t="s">
        <v>217</v>
      </c>
      <c r="C6" s="55">
        <v>0</v>
      </c>
      <c r="D6" s="55">
        <v>0</v>
      </c>
      <c r="E6" s="55">
        <v>1.1000000000000001E-3</v>
      </c>
      <c r="H6" s="54" t="s">
        <v>216</v>
      </c>
      <c r="I6" s="55">
        <v>0</v>
      </c>
      <c r="J6" s="55">
        <v>1.536</v>
      </c>
      <c r="K6" s="55">
        <v>2.0579999999999998</v>
      </c>
    </row>
    <row r="7" spans="2:11" x14ac:dyDescent="0.25">
      <c r="B7" s="54" t="s">
        <v>34</v>
      </c>
      <c r="C7" s="55">
        <v>0</v>
      </c>
      <c r="D7" s="55">
        <v>0</v>
      </c>
      <c r="E7" s="55">
        <v>2.0100000000000001E-4</v>
      </c>
      <c r="H7" s="54" t="s">
        <v>219</v>
      </c>
      <c r="I7" s="55">
        <v>0.17105000000000001</v>
      </c>
      <c r="J7" s="55">
        <v>3.3725000000000001</v>
      </c>
      <c r="K7" s="55">
        <v>1.7262999999999999</v>
      </c>
    </row>
    <row r="8" spans="2:11" x14ac:dyDescent="0.25">
      <c r="B8" s="54" t="s">
        <v>212</v>
      </c>
      <c r="C8" s="55">
        <v>0</v>
      </c>
      <c r="D8" s="55">
        <v>0</v>
      </c>
      <c r="E8" s="55">
        <v>1.2999999999999999E-4</v>
      </c>
      <c r="H8" s="54" t="s">
        <v>214</v>
      </c>
      <c r="I8" s="55">
        <v>0</v>
      </c>
      <c r="J8" s="55">
        <v>0</v>
      </c>
      <c r="K8" s="55">
        <v>0.624</v>
      </c>
    </row>
    <row r="9" spans="2:11" x14ac:dyDescent="0.25">
      <c r="B9" s="54" t="s">
        <v>215</v>
      </c>
      <c r="C9" s="55">
        <f>C10-SUM(C4:C8)</f>
        <v>0.05</v>
      </c>
      <c r="D9" s="55">
        <f t="shared" ref="D9:E9" si="0">D10-SUM(D4:D8)</f>
        <v>0.14899999999999999</v>
      </c>
      <c r="E9" s="55">
        <f t="shared" si="0"/>
        <v>-4.3099999999998695E-4</v>
      </c>
      <c r="H9" s="54" t="s">
        <v>215</v>
      </c>
      <c r="I9" s="55">
        <f>I10-SUM(I4:I8)</f>
        <v>9.8029870000000017</v>
      </c>
      <c r="J9" s="55">
        <f t="shared" ref="J9:K9" si="1">J10-SUM(J4:J8)</f>
        <v>15.020901999999978</v>
      </c>
      <c r="K9" s="55">
        <f t="shared" si="1"/>
        <v>1.174398999999994</v>
      </c>
    </row>
    <row r="10" spans="2:11" x14ac:dyDescent="0.25">
      <c r="B10" s="54" t="s">
        <v>101</v>
      </c>
      <c r="C10" s="55">
        <v>0.05</v>
      </c>
      <c r="D10" s="55">
        <v>0.14899999999999999</v>
      </c>
      <c r="E10" s="55">
        <v>0.23499999999999999</v>
      </c>
      <c r="F10" s="59"/>
      <c r="H10" s="54" t="s">
        <v>101</v>
      </c>
      <c r="I10" s="55">
        <v>139.422067</v>
      </c>
      <c r="J10" s="55">
        <v>192.12589199999999</v>
      </c>
      <c r="K10" s="55">
        <v>158.650789</v>
      </c>
    </row>
  </sheetData>
  <mergeCells count="2">
    <mergeCell ref="C2:E2"/>
    <mergeCell ref="I2: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38EBB-94C2-46F3-B93F-C97C8AF6E7C6}">
  <dimension ref="A2:D9"/>
  <sheetViews>
    <sheetView workbookViewId="0">
      <selection activeCell="B3" sqref="B3"/>
    </sheetView>
  </sheetViews>
  <sheetFormatPr defaultRowHeight="15" x14ac:dyDescent="0.25"/>
  <cols>
    <col min="1" max="1" width="19.5703125" bestFit="1" customWidth="1"/>
  </cols>
  <sheetData>
    <row r="2" spans="1:4" x14ac:dyDescent="0.25">
      <c r="A2" s="39" t="s">
        <v>200</v>
      </c>
      <c r="B2" s="39">
        <v>2017</v>
      </c>
      <c r="C2" s="39">
        <v>2019</v>
      </c>
      <c r="D2" s="39">
        <v>2021</v>
      </c>
    </row>
    <row r="3" spans="1:4" x14ac:dyDescent="0.25">
      <c r="A3" s="54" t="s">
        <v>201</v>
      </c>
      <c r="B3" s="55">
        <v>300</v>
      </c>
      <c r="C3" s="55">
        <v>330</v>
      </c>
      <c r="D3" s="55">
        <v>400</v>
      </c>
    </row>
    <row r="4" spans="1:4" x14ac:dyDescent="0.25">
      <c r="A4" s="54" t="s">
        <v>202</v>
      </c>
      <c r="B4" s="60">
        <f>B5/B3</f>
        <v>0.72101699451443557</v>
      </c>
      <c r="C4" s="60">
        <f>C5/C3</f>
        <v>0.6634380557020586</v>
      </c>
      <c r="D4" s="60">
        <f>D5/D3</f>
        <v>0.82619777634080382</v>
      </c>
    </row>
    <row r="5" spans="1:4" x14ac:dyDescent="0.25">
      <c r="A5" s="54" t="s">
        <v>203</v>
      </c>
      <c r="B5" s="55">
        <f>B8+B7-B6</f>
        <v>216.30509835433068</v>
      </c>
      <c r="C5" s="55">
        <f>C8+C7-C6</f>
        <v>218.93455838167935</v>
      </c>
      <c r="D5" s="55">
        <f>D8+D7-D6</f>
        <v>330.47911053632151</v>
      </c>
    </row>
    <row r="6" spans="1:4" x14ac:dyDescent="0.25">
      <c r="A6" s="54" t="s">
        <v>204</v>
      </c>
      <c r="B6" s="55">
        <f>'Import Export'!I10</f>
        <v>139.422067</v>
      </c>
      <c r="C6" s="55">
        <f>'Import Export'!J10</f>
        <v>192.12589199999999</v>
      </c>
      <c r="D6" s="55">
        <f>'Import Export'!K10</f>
        <v>158.650789</v>
      </c>
    </row>
    <row r="7" spans="1:4" x14ac:dyDescent="0.25">
      <c r="A7" s="54" t="s">
        <v>205</v>
      </c>
      <c r="B7" s="55">
        <f>'Import Export'!C10</f>
        <v>0.05</v>
      </c>
      <c r="C7" s="55">
        <f>'Import Export'!D10</f>
        <v>0.14899999999999999</v>
      </c>
      <c r="D7" s="55">
        <f>'Import Export'!E10</f>
        <v>0.23499999999999999</v>
      </c>
    </row>
    <row r="8" spans="1:4" x14ac:dyDescent="0.25">
      <c r="A8" s="54" t="s">
        <v>206</v>
      </c>
      <c r="B8" s="55">
        <v>355.67716535433067</v>
      </c>
      <c r="C8" s="55">
        <v>410.91145038167934</v>
      </c>
      <c r="D8" s="55">
        <v>488.89489953632147</v>
      </c>
    </row>
    <row r="9" spans="1:4" x14ac:dyDescent="0.25">
      <c r="A9" s="39" t="s">
        <v>207</v>
      </c>
      <c r="B9" s="56">
        <v>0</v>
      </c>
      <c r="C9" s="56">
        <v>0</v>
      </c>
      <c r="D9" s="5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9B2F-6150-4869-9006-DF0E38F39DBD}">
  <dimension ref="A1:A15"/>
  <sheetViews>
    <sheetView topLeftCell="A4" workbookViewId="0">
      <selection activeCell="F23" sqref="F23:F24"/>
    </sheetView>
  </sheetViews>
  <sheetFormatPr defaultRowHeight="15" x14ac:dyDescent="0.25"/>
  <cols>
    <col min="1" max="1" width="32" bestFit="1" customWidth="1"/>
  </cols>
  <sheetData>
    <row r="1" spans="1:1" x14ac:dyDescent="0.25">
      <c r="A1" s="13" t="s">
        <v>26</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28</v>
      </c>
    </row>
    <row r="9" spans="1:1" x14ac:dyDescent="0.25">
      <c r="A9" t="s">
        <v>27</v>
      </c>
    </row>
    <row r="10" spans="1:1" x14ac:dyDescent="0.25">
      <c r="A10" t="s">
        <v>29</v>
      </c>
    </row>
    <row r="11" spans="1:1" x14ac:dyDescent="0.25">
      <c r="A11" t="s">
        <v>30</v>
      </c>
    </row>
    <row r="12" spans="1:1" x14ac:dyDescent="0.25">
      <c r="A12" t="s">
        <v>31</v>
      </c>
    </row>
    <row r="13" spans="1:1" x14ac:dyDescent="0.25">
      <c r="A13" t="s">
        <v>33</v>
      </c>
    </row>
    <row r="14" spans="1:1" x14ac:dyDescent="0.25">
      <c r="A14" t="s">
        <v>32</v>
      </c>
    </row>
    <row r="15" spans="1:1" ht="18" x14ac:dyDescent="0.25">
      <c r="A15" s="16" t="s">
        <v>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FAB02-FA7B-4C6B-8E12-26AD128BD229}">
  <dimension ref="A1:X152"/>
  <sheetViews>
    <sheetView topLeftCell="A12" zoomScale="85" zoomScaleNormal="85" workbookViewId="0">
      <selection activeCell="E25" sqref="E25"/>
    </sheetView>
  </sheetViews>
  <sheetFormatPr defaultRowHeight="15" x14ac:dyDescent="0.25"/>
  <cols>
    <col min="1" max="1" width="52.140625" bestFit="1" customWidth="1"/>
    <col min="2" max="2" width="10" bestFit="1" customWidth="1"/>
    <col min="13" max="13" width="9.28515625" customWidth="1"/>
  </cols>
  <sheetData>
    <row r="1" spans="1:12" x14ac:dyDescent="0.25">
      <c r="B1" s="3" t="s">
        <v>43</v>
      </c>
    </row>
    <row r="2" spans="1:12" x14ac:dyDescent="0.25">
      <c r="A2" s="5" t="s">
        <v>42</v>
      </c>
      <c r="B2" s="1" t="s">
        <v>44</v>
      </c>
      <c r="C2" t="s">
        <v>47</v>
      </c>
    </row>
    <row r="3" spans="1:12" x14ac:dyDescent="0.25">
      <c r="A3" s="5" t="s">
        <v>45</v>
      </c>
      <c r="B3" s="1" t="s">
        <v>44</v>
      </c>
      <c r="C3" s="15" t="s">
        <v>46</v>
      </c>
    </row>
    <row r="4" spans="1:12" x14ac:dyDescent="0.25">
      <c r="A4" s="5" t="s">
        <v>48</v>
      </c>
      <c r="B4" s="1" t="s">
        <v>44</v>
      </c>
      <c r="C4" s="15" t="s">
        <v>49</v>
      </c>
    </row>
    <row r="5" spans="1:12" x14ac:dyDescent="0.25">
      <c r="A5" s="5" t="s">
        <v>51</v>
      </c>
      <c r="B5" s="1" t="s">
        <v>44</v>
      </c>
      <c r="C5" s="15" t="s">
        <v>50</v>
      </c>
    </row>
    <row r="6" spans="1:12" x14ac:dyDescent="0.25">
      <c r="A6" s="5" t="s">
        <v>56</v>
      </c>
      <c r="B6" s="1" t="s">
        <v>44</v>
      </c>
      <c r="C6" s="15" t="s">
        <v>57</v>
      </c>
    </row>
    <row r="7" spans="1:12" x14ac:dyDescent="0.25">
      <c r="A7" s="5" t="s">
        <v>71</v>
      </c>
      <c r="B7" s="1" t="s">
        <v>44</v>
      </c>
      <c r="C7" s="15"/>
    </row>
    <row r="8" spans="1:12" x14ac:dyDescent="0.25">
      <c r="A8" s="5" t="s">
        <v>73</v>
      </c>
      <c r="B8" s="1" t="s">
        <v>44</v>
      </c>
      <c r="C8" s="15" t="s">
        <v>72</v>
      </c>
    </row>
    <row r="11" spans="1:12" x14ac:dyDescent="0.25">
      <c r="A11" s="4" t="s">
        <v>52</v>
      </c>
      <c r="C11" s="3"/>
    </row>
    <row r="12" spans="1:12" x14ac:dyDescent="0.25">
      <c r="L12" s="3" t="s">
        <v>54</v>
      </c>
    </row>
    <row r="13" spans="1:12" x14ac:dyDescent="0.25">
      <c r="E13" s="15" t="s">
        <v>53</v>
      </c>
    </row>
    <row r="21" spans="1:22" x14ac:dyDescent="0.25">
      <c r="A21" s="4" t="s">
        <v>58</v>
      </c>
    </row>
    <row r="25" spans="1:22" x14ac:dyDescent="0.25">
      <c r="E25" s="3" t="s">
        <v>59</v>
      </c>
    </row>
    <row r="27" spans="1:22" ht="15.75" thickBot="1" x14ac:dyDescent="0.3">
      <c r="L27" s="3"/>
      <c r="M27" s="3"/>
      <c r="N27" s="3" t="s">
        <v>94</v>
      </c>
      <c r="O27" s="3"/>
      <c r="P27" s="3"/>
      <c r="Q27" s="3"/>
      <c r="R27" s="3"/>
      <c r="S27" s="3"/>
      <c r="T27" s="3"/>
    </row>
    <row r="28" spans="1:22" x14ac:dyDescent="0.25">
      <c r="L28" s="3"/>
      <c r="M28" s="17" t="s">
        <v>87</v>
      </c>
      <c r="N28" s="18"/>
      <c r="O28" s="18"/>
      <c r="P28" s="18"/>
      <c r="Q28" s="18"/>
      <c r="R28" s="18"/>
      <c r="S28" s="19"/>
      <c r="T28" s="3"/>
    </row>
    <row r="29" spans="1:22" x14ac:dyDescent="0.25">
      <c r="L29" s="3"/>
      <c r="M29" s="20" t="s">
        <v>88</v>
      </c>
      <c r="N29" s="3"/>
      <c r="O29" s="3"/>
      <c r="P29" s="3"/>
      <c r="Q29" s="3"/>
      <c r="R29" s="3" t="s">
        <v>95</v>
      </c>
      <c r="S29" s="21"/>
      <c r="T29" s="3"/>
    </row>
    <row r="30" spans="1:22" x14ac:dyDescent="0.25">
      <c r="L30" s="3"/>
      <c r="M30" s="20" t="s">
        <v>89</v>
      </c>
      <c r="N30" s="3"/>
      <c r="O30" s="3"/>
      <c r="P30" s="3"/>
      <c r="Q30" s="3"/>
      <c r="R30" s="3"/>
      <c r="S30" s="21"/>
      <c r="T30" s="3"/>
      <c r="U30" t="s">
        <v>76</v>
      </c>
      <c r="V30" t="s">
        <v>92</v>
      </c>
    </row>
    <row r="31" spans="1:22" x14ac:dyDescent="0.25">
      <c r="L31" s="3"/>
      <c r="M31" s="20" t="s">
        <v>90</v>
      </c>
      <c r="N31" s="3"/>
      <c r="O31" s="3"/>
      <c r="P31" s="3"/>
      <c r="Q31" s="3"/>
      <c r="R31" s="3"/>
      <c r="S31" s="21"/>
      <c r="T31" s="3"/>
      <c r="U31" t="s">
        <v>77</v>
      </c>
    </row>
    <row r="32" spans="1:22" ht="15.75" thickBot="1" x14ac:dyDescent="0.3">
      <c r="L32" s="3"/>
      <c r="M32" s="22" t="s">
        <v>91</v>
      </c>
      <c r="N32" s="23"/>
      <c r="O32" s="23"/>
      <c r="P32" s="23"/>
      <c r="Q32" s="23"/>
      <c r="R32" s="23"/>
      <c r="S32" s="24"/>
      <c r="T32" s="3"/>
      <c r="U32" t="s">
        <v>78</v>
      </c>
    </row>
    <row r="33" spans="5:24" x14ac:dyDescent="0.25">
      <c r="M33" s="20" t="s">
        <v>96</v>
      </c>
      <c r="O33" s="3" t="s">
        <v>97</v>
      </c>
      <c r="U33" t="s">
        <v>79</v>
      </c>
    </row>
    <row r="34" spans="5:24" x14ac:dyDescent="0.25">
      <c r="E34" s="3" t="s">
        <v>55</v>
      </c>
      <c r="U34" t="s">
        <v>80</v>
      </c>
      <c r="W34" t="s">
        <v>86</v>
      </c>
    </row>
    <row r="36" spans="5:24" x14ac:dyDescent="0.25">
      <c r="U36" t="s">
        <v>81</v>
      </c>
      <c r="V36" t="s">
        <v>82</v>
      </c>
      <c r="X36" t="s">
        <v>84</v>
      </c>
    </row>
    <row r="37" spans="5:24" x14ac:dyDescent="0.25">
      <c r="U37" t="s">
        <v>83</v>
      </c>
      <c r="W37" t="s">
        <v>85</v>
      </c>
    </row>
    <row r="58" spans="1:1" x14ac:dyDescent="0.25">
      <c r="A58" s="15" t="s">
        <v>74</v>
      </c>
    </row>
    <row r="85" spans="1:13" x14ac:dyDescent="0.25">
      <c r="A85" s="3" t="s">
        <v>60</v>
      </c>
      <c r="B85" s="3" t="s">
        <v>70</v>
      </c>
    </row>
    <row r="86" spans="1:13" x14ac:dyDescent="0.25">
      <c r="M86" s="3" t="s">
        <v>62</v>
      </c>
    </row>
    <row r="87" spans="1:13" x14ac:dyDescent="0.25">
      <c r="L87" s="2">
        <v>1</v>
      </c>
      <c r="M87" t="s">
        <v>61</v>
      </c>
    </row>
    <row r="88" spans="1:13" x14ac:dyDescent="0.25">
      <c r="L88" s="2">
        <v>2</v>
      </c>
      <c r="M88" t="s">
        <v>63</v>
      </c>
    </row>
    <row r="89" spans="1:13" x14ac:dyDescent="0.25">
      <c r="L89" s="2">
        <v>3</v>
      </c>
      <c r="M89" t="s">
        <v>64</v>
      </c>
    </row>
    <row r="90" spans="1:13" x14ac:dyDescent="0.25">
      <c r="L90" s="2">
        <v>4</v>
      </c>
      <c r="M90" t="s">
        <v>65</v>
      </c>
    </row>
    <row r="91" spans="1:13" x14ac:dyDescent="0.25">
      <c r="L91" s="2">
        <v>5</v>
      </c>
      <c r="M91" t="s">
        <v>67</v>
      </c>
    </row>
    <row r="92" spans="1:13" x14ac:dyDescent="0.25">
      <c r="L92" s="2">
        <v>6</v>
      </c>
      <c r="M92" t="s">
        <v>66</v>
      </c>
    </row>
    <row r="93" spans="1:13" x14ac:dyDescent="0.25">
      <c r="L93" s="2">
        <v>7</v>
      </c>
      <c r="M93" t="s">
        <v>68</v>
      </c>
    </row>
    <row r="94" spans="1:13" x14ac:dyDescent="0.25">
      <c r="L94" s="2">
        <v>8</v>
      </c>
      <c r="M94" t="s">
        <v>69</v>
      </c>
    </row>
    <row r="100" spans="1:1" x14ac:dyDescent="0.25">
      <c r="A100" s="3" t="s">
        <v>45</v>
      </c>
    </row>
    <row r="115" spans="1:1" x14ac:dyDescent="0.25">
      <c r="A115" s="5" t="s">
        <v>48</v>
      </c>
    </row>
    <row r="133" spans="1:1" x14ac:dyDescent="0.25">
      <c r="A133" t="s">
        <v>31</v>
      </c>
    </row>
    <row r="152" spans="1:1" x14ac:dyDescent="0.25">
      <c r="A152" s="5" t="s">
        <v>73</v>
      </c>
    </row>
  </sheetData>
  <hyperlinks>
    <hyperlink ref="C3" r:id="rId1" location=":~:text=Veolia's%20HPD%C2%AE%20evaporation%20and,art%20research%20and%20development%20capabilities." xr:uid="{D2DC02D6-9B51-4053-B75C-4E29B9E702DF}"/>
    <hyperlink ref="C5" r:id="rId2" xr:uid="{C0B3E878-165C-429F-8F76-A0543FFC36FE}"/>
    <hyperlink ref="E13" r:id="rId3" xr:uid="{336EF32B-C0B3-4E21-A97E-72592AD56DD8}"/>
    <hyperlink ref="C4" r:id="rId4" xr:uid="{75826072-A30D-40A7-A2E6-DF62C598DFED}"/>
    <hyperlink ref="A58" r:id="rId5" xr:uid="{51FDB211-EDE6-49B3-8054-54E5F50EF28C}"/>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workbookViewId="0">
      <selection activeCell="B14" sqref="B14"/>
    </sheetView>
  </sheetViews>
  <sheetFormatPr defaultRowHeight="15" x14ac:dyDescent="0.25"/>
  <cols>
    <col min="1" max="1" width="27.42578125" bestFit="1" customWidth="1"/>
    <col min="2" max="2" width="12.28515625" bestFit="1" customWidth="1"/>
    <col min="3" max="3" width="14.28515625" bestFit="1" customWidth="1"/>
    <col min="4" max="4" width="14.140625" bestFit="1" customWidth="1"/>
  </cols>
  <sheetData>
    <row r="1" spans="1:14" ht="38.25" x14ac:dyDescent="0.25">
      <c r="B1" s="5" t="s">
        <v>5</v>
      </c>
      <c r="C1" s="5" t="s">
        <v>6</v>
      </c>
      <c r="D1" s="5" t="s">
        <v>34</v>
      </c>
      <c r="E1" s="5" t="s">
        <v>36</v>
      </c>
      <c r="F1" s="5"/>
      <c r="I1" s="11" t="s">
        <v>14</v>
      </c>
      <c r="J1" s="11" t="s">
        <v>15</v>
      </c>
      <c r="K1" s="11" t="s">
        <v>16</v>
      </c>
      <c r="L1" s="11" t="s">
        <v>17</v>
      </c>
      <c r="M1" s="11" t="s">
        <v>18</v>
      </c>
    </row>
    <row r="2" spans="1:14" x14ac:dyDescent="0.25">
      <c r="A2" s="3" t="s">
        <v>0</v>
      </c>
      <c r="B2" s="2">
        <v>120</v>
      </c>
      <c r="C2" s="1">
        <v>0.01</v>
      </c>
      <c r="D2" t="s">
        <v>37</v>
      </c>
      <c r="I2" s="12">
        <v>2021</v>
      </c>
      <c r="J2" s="12">
        <v>1.3716000000000001E-2</v>
      </c>
      <c r="K2" s="12">
        <v>1.3531E-2</v>
      </c>
      <c r="L2" s="12">
        <v>1.3821999999999999E-2</v>
      </c>
      <c r="M2" s="12">
        <v>63</v>
      </c>
    </row>
    <row r="3" spans="1:14" x14ac:dyDescent="0.25">
      <c r="A3" s="3" t="s">
        <v>1</v>
      </c>
      <c r="B3" s="2">
        <v>260</v>
      </c>
      <c r="C3" s="1">
        <v>0.87</v>
      </c>
      <c r="D3" t="s">
        <v>35</v>
      </c>
      <c r="I3" s="12">
        <v>2020</v>
      </c>
      <c r="J3" s="12">
        <v>1.35E-2</v>
      </c>
      <c r="K3" s="12">
        <v>1.2997999999999999E-2</v>
      </c>
      <c r="L3" s="12">
        <v>1.4125E-2</v>
      </c>
      <c r="M3" s="12">
        <v>257</v>
      </c>
      <c r="N3">
        <f>(M3*J3+M2*J2)/(M3+M2)</f>
        <v>1.3542525E-2</v>
      </c>
    </row>
    <row r="4" spans="1:14" x14ac:dyDescent="0.25">
      <c r="A4" s="3" t="s">
        <v>2</v>
      </c>
      <c r="B4" s="2">
        <v>112</v>
      </c>
      <c r="C4" s="1">
        <v>0.01</v>
      </c>
      <c r="D4" t="s">
        <v>38</v>
      </c>
    </row>
    <row r="5" spans="1:14" x14ac:dyDescent="0.25">
      <c r="A5" s="3" t="s">
        <v>3</v>
      </c>
      <c r="B5" s="2">
        <v>200</v>
      </c>
      <c r="C5" s="1"/>
    </row>
    <row r="6" spans="1:14" x14ac:dyDescent="0.25">
      <c r="A6" s="3" t="s">
        <v>4</v>
      </c>
      <c r="B6" s="2">
        <v>52</v>
      </c>
      <c r="C6" s="1"/>
      <c r="D6" t="s">
        <v>39</v>
      </c>
      <c r="N6">
        <f>N3*1890</f>
        <v>25.59537225</v>
      </c>
    </row>
    <row r="7" spans="1:14" x14ac:dyDescent="0.25">
      <c r="N7">
        <f>N6/20</f>
        <v>1.2797686125000001</v>
      </c>
    </row>
    <row r="8" spans="1:14" x14ac:dyDescent="0.25">
      <c r="A8" s="3" t="s">
        <v>19</v>
      </c>
      <c r="B8" s="14">
        <f>B2*$N$3</f>
        <v>1.625103</v>
      </c>
    </row>
    <row r="9" spans="1:14" x14ac:dyDescent="0.25">
      <c r="B9" s="14">
        <f>B3*$N$3</f>
        <v>3.5210564999999998</v>
      </c>
    </row>
    <row r="10" spans="1:14" x14ac:dyDescent="0.25">
      <c r="B10" s="14">
        <f>B4*$N$3</f>
        <v>1.5167628</v>
      </c>
      <c r="H10">
        <f>61.42/55</f>
        <v>1.1167272727272728</v>
      </c>
      <c r="L10" t="s">
        <v>40</v>
      </c>
      <c r="N10" t="s">
        <v>41</v>
      </c>
    </row>
    <row r="11" spans="1:14" x14ac:dyDescent="0.25">
      <c r="B11" s="14">
        <f>B5*$N$3</f>
        <v>2.7085049999999997</v>
      </c>
      <c r="H11">
        <f>62/50</f>
        <v>1.24</v>
      </c>
    </row>
    <row r="12" spans="1:14" x14ac:dyDescent="0.25">
      <c r="B12" s="14">
        <f>B6*$N$3</f>
        <v>0.70421129999999998</v>
      </c>
      <c r="H12">
        <f>56/25</f>
        <v>2.2400000000000002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59AB8-3382-45AE-A477-1A515D0CE1EA}">
  <dimension ref="A1:B29"/>
  <sheetViews>
    <sheetView showGridLines="0" workbookViewId="0">
      <selection activeCell="B6" sqref="B6"/>
    </sheetView>
  </sheetViews>
  <sheetFormatPr defaultRowHeight="15" x14ac:dyDescent="0.25"/>
  <cols>
    <col min="1" max="1" width="29.140625" bestFit="1" customWidth="1"/>
    <col min="2" max="2" width="134.85546875" customWidth="1"/>
  </cols>
  <sheetData>
    <row r="1" spans="1:2" x14ac:dyDescent="0.25">
      <c r="A1" s="48" t="s">
        <v>98</v>
      </c>
      <c r="B1" s="48" t="s">
        <v>99</v>
      </c>
    </row>
    <row r="2" spans="1:2" x14ac:dyDescent="0.25">
      <c r="A2" s="49" t="s">
        <v>100</v>
      </c>
      <c r="B2" s="49" t="s">
        <v>138</v>
      </c>
    </row>
    <row r="3" spans="1:2" x14ac:dyDescent="0.25">
      <c r="A3" s="49" t="s">
        <v>140</v>
      </c>
      <c r="B3" s="49" t="s">
        <v>139</v>
      </c>
    </row>
    <row r="4" spans="1:2" x14ac:dyDescent="0.25">
      <c r="A4" s="49" t="s">
        <v>140</v>
      </c>
      <c r="B4" s="49" t="s">
        <v>141</v>
      </c>
    </row>
    <row r="5" spans="1:2" x14ac:dyDescent="0.25">
      <c r="A5" s="49" t="s">
        <v>140</v>
      </c>
      <c r="B5" s="49" t="s">
        <v>142</v>
      </c>
    </row>
    <row r="6" spans="1:2" x14ac:dyDescent="0.25">
      <c r="A6" s="49" t="s">
        <v>144</v>
      </c>
      <c r="B6" s="49" t="s">
        <v>143</v>
      </c>
    </row>
    <row r="7" spans="1:2" x14ac:dyDescent="0.25">
      <c r="A7" s="49" t="s">
        <v>146</v>
      </c>
      <c r="B7" s="49" t="s">
        <v>145</v>
      </c>
    </row>
    <row r="8" spans="1:2" x14ac:dyDescent="0.25">
      <c r="A8" s="49" t="s">
        <v>148</v>
      </c>
      <c r="B8" s="49" t="s">
        <v>147</v>
      </c>
    </row>
    <row r="9" spans="1:2" x14ac:dyDescent="0.25">
      <c r="A9" s="49" t="s">
        <v>150</v>
      </c>
      <c r="B9" s="49" t="s">
        <v>149</v>
      </c>
    </row>
    <row r="10" spans="1:2" x14ac:dyDescent="0.25">
      <c r="A10" s="49" t="s">
        <v>152</v>
      </c>
      <c r="B10" s="49" t="s">
        <v>151</v>
      </c>
    </row>
    <row r="11" spans="1:2" x14ac:dyDescent="0.25">
      <c r="A11" s="49" t="s">
        <v>154</v>
      </c>
      <c r="B11" s="49" t="s">
        <v>153</v>
      </c>
    </row>
    <row r="12" spans="1:2" x14ac:dyDescent="0.25">
      <c r="A12" s="49" t="s">
        <v>156</v>
      </c>
      <c r="B12" s="49" t="s">
        <v>155</v>
      </c>
    </row>
    <row r="13" spans="1:2" x14ac:dyDescent="0.25">
      <c r="A13" s="49" t="s">
        <v>157</v>
      </c>
      <c r="B13" s="49" t="s">
        <v>155</v>
      </c>
    </row>
    <row r="14" spans="1:2" x14ac:dyDescent="0.25">
      <c r="A14" s="49" t="s">
        <v>158</v>
      </c>
      <c r="B14" s="51" t="s">
        <v>142</v>
      </c>
    </row>
    <row r="15" spans="1:2" x14ac:dyDescent="0.25">
      <c r="A15" s="49" t="s">
        <v>160</v>
      </c>
      <c r="B15" s="51" t="s">
        <v>159</v>
      </c>
    </row>
    <row r="16" spans="1:2" x14ac:dyDescent="0.25">
      <c r="A16" s="49" t="s">
        <v>161</v>
      </c>
      <c r="B16" s="49" t="s">
        <v>159</v>
      </c>
    </row>
    <row r="17" spans="1:2" x14ac:dyDescent="0.25">
      <c r="A17" s="49" t="s">
        <v>163</v>
      </c>
      <c r="B17" s="49" t="s">
        <v>162</v>
      </c>
    </row>
    <row r="18" spans="1:2" x14ac:dyDescent="0.25">
      <c r="A18" s="49" t="s">
        <v>165</v>
      </c>
      <c r="B18" s="49" t="s">
        <v>164</v>
      </c>
    </row>
    <row r="19" spans="1:2" x14ac:dyDescent="0.25">
      <c r="A19" s="49" t="s">
        <v>169</v>
      </c>
      <c r="B19" s="49" t="s">
        <v>168</v>
      </c>
    </row>
    <row r="20" spans="1:2" x14ac:dyDescent="0.25">
      <c r="A20" s="49" t="s">
        <v>181</v>
      </c>
      <c r="B20" s="49" t="s">
        <v>149</v>
      </c>
    </row>
    <row r="21" spans="1:2" x14ac:dyDescent="0.25">
      <c r="A21" s="49" t="s">
        <v>183</v>
      </c>
      <c r="B21" s="49" t="s">
        <v>182</v>
      </c>
    </row>
    <row r="22" spans="1:2" x14ac:dyDescent="0.25">
      <c r="A22" s="49" t="s">
        <v>184</v>
      </c>
      <c r="B22" s="49" t="s">
        <v>185</v>
      </c>
    </row>
    <row r="23" spans="1:2" x14ac:dyDescent="0.25">
      <c r="A23" s="49" t="s">
        <v>187</v>
      </c>
      <c r="B23" s="49" t="s">
        <v>186</v>
      </c>
    </row>
    <row r="24" spans="1:2" x14ac:dyDescent="0.25">
      <c r="A24" s="49" t="s">
        <v>189</v>
      </c>
      <c r="B24" s="49" t="s">
        <v>186</v>
      </c>
    </row>
    <row r="25" spans="1:2" x14ac:dyDescent="0.25">
      <c r="A25" s="49" t="s">
        <v>191</v>
      </c>
      <c r="B25" s="49" t="s">
        <v>190</v>
      </c>
    </row>
    <row r="26" spans="1:2" x14ac:dyDescent="0.25">
      <c r="A26" s="49" t="s">
        <v>193</v>
      </c>
      <c r="B26" s="49" t="s">
        <v>192</v>
      </c>
    </row>
    <row r="27" spans="1:2" x14ac:dyDescent="0.25">
      <c r="A27" s="49" t="s">
        <v>195</v>
      </c>
      <c r="B27" s="49" t="s">
        <v>194</v>
      </c>
    </row>
    <row r="28" spans="1:2" x14ac:dyDescent="0.25">
      <c r="A28" s="49" t="s">
        <v>197</v>
      </c>
      <c r="B28" s="49" t="s">
        <v>196</v>
      </c>
    </row>
    <row r="29" spans="1:2" x14ac:dyDescent="0.25">
      <c r="A29" s="49" t="s">
        <v>199</v>
      </c>
      <c r="B29" s="49" t="s">
        <v>198</v>
      </c>
    </row>
  </sheetData>
  <hyperlinks>
    <hyperlink ref="B15" r:id="rId1" xr:uid="{3F4FB9DF-98C3-4426-B051-278D11DC798B}"/>
    <hyperlink ref="B14" r:id="rId2" xr:uid="{C5736B7D-F353-4778-803C-19B9E6CA0889}"/>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4BE0-E4DA-4D27-A29B-94A231E16AEC}">
  <dimension ref="A1:AQ28"/>
  <sheetViews>
    <sheetView showGridLines="0" tabSelected="1" zoomScale="95" zoomScaleNormal="95" workbookViewId="0">
      <selection activeCell="U3" sqref="U3"/>
    </sheetView>
  </sheetViews>
  <sheetFormatPr defaultRowHeight="15" x14ac:dyDescent="0.25"/>
  <cols>
    <col min="1" max="1" width="35.7109375" bestFit="1" customWidth="1"/>
    <col min="2" max="2" width="10.85546875" customWidth="1"/>
    <col min="3" max="3" width="10.42578125" hidden="1" customWidth="1"/>
    <col min="4" max="4" width="11.85546875" customWidth="1"/>
    <col min="5" max="5" width="10.7109375" hidden="1" customWidth="1"/>
    <col min="6" max="6" width="10" customWidth="1"/>
    <col min="7" max="9" width="10" hidden="1" customWidth="1"/>
    <col min="10" max="10" width="10" customWidth="1"/>
    <col min="11" max="11" width="10" hidden="1" customWidth="1"/>
    <col min="13" max="20" width="0" hidden="1" customWidth="1"/>
    <col min="21" max="21" width="17.5703125" bestFit="1" customWidth="1"/>
    <col min="22" max="22" width="17.7109375" bestFit="1" customWidth="1"/>
    <col min="23" max="23" width="17.7109375" hidden="1" customWidth="1"/>
    <col min="25" max="25" width="9.42578125" hidden="1" customWidth="1"/>
    <col min="26" max="26" width="9.42578125" bestFit="1" customWidth="1"/>
    <col min="27" max="27" width="9.42578125" hidden="1" customWidth="1"/>
    <col min="28" max="28" width="9.42578125" bestFit="1" customWidth="1"/>
    <col min="29" max="31" width="9.42578125" hidden="1" customWidth="1"/>
    <col min="33" max="33" width="9.42578125" hidden="1" customWidth="1"/>
    <col min="35" max="42" width="0" hidden="1" customWidth="1"/>
  </cols>
  <sheetData>
    <row r="1" spans="1:43" x14ac:dyDescent="0.25">
      <c r="A1" s="61" t="s">
        <v>167</v>
      </c>
      <c r="B1" s="61"/>
      <c r="C1" s="61"/>
      <c r="D1" s="61"/>
      <c r="E1" s="61"/>
      <c r="F1" s="61"/>
      <c r="G1" s="61"/>
      <c r="H1" s="61"/>
      <c r="I1" s="61"/>
      <c r="J1" s="61"/>
      <c r="K1" s="61"/>
      <c r="L1" s="61"/>
      <c r="M1" s="61"/>
      <c r="N1" s="61"/>
      <c r="O1" s="61"/>
      <c r="P1" s="61"/>
      <c r="Q1" s="61"/>
      <c r="R1" s="61"/>
      <c r="S1" s="61"/>
      <c r="T1" s="62"/>
      <c r="U1" s="41" t="s">
        <v>126</v>
      </c>
      <c r="V1" s="41" t="s">
        <v>175</v>
      </c>
      <c r="W1" s="41" t="s">
        <v>128</v>
      </c>
    </row>
    <row r="2" spans="1:43" x14ac:dyDescent="0.25">
      <c r="A2" s="6"/>
      <c r="B2" s="7">
        <v>2017</v>
      </c>
      <c r="C2" s="7">
        <v>2018</v>
      </c>
      <c r="D2" s="7">
        <v>2019</v>
      </c>
      <c r="E2" s="7">
        <v>2020</v>
      </c>
      <c r="F2" s="7">
        <v>2021</v>
      </c>
      <c r="G2" s="7" t="s">
        <v>7</v>
      </c>
      <c r="H2" s="7" t="s">
        <v>8</v>
      </c>
      <c r="I2" s="7" t="s">
        <v>9</v>
      </c>
      <c r="J2" s="7" t="s">
        <v>10</v>
      </c>
      <c r="K2" s="7" t="s">
        <v>11</v>
      </c>
      <c r="L2" s="7" t="s">
        <v>12</v>
      </c>
      <c r="M2" s="7" t="s">
        <v>103</v>
      </c>
      <c r="N2" s="7" t="s">
        <v>104</v>
      </c>
      <c r="O2" s="7" t="s">
        <v>105</v>
      </c>
      <c r="P2" s="7" t="s">
        <v>106</v>
      </c>
      <c r="Q2" s="7" t="s">
        <v>107</v>
      </c>
      <c r="R2" s="7" t="s">
        <v>108</v>
      </c>
      <c r="S2" s="7" t="s">
        <v>109</v>
      </c>
      <c r="T2" s="7" t="s">
        <v>110</v>
      </c>
      <c r="X2" s="8">
        <v>2017</v>
      </c>
      <c r="Y2" s="8">
        <v>2018</v>
      </c>
      <c r="Z2" s="8">
        <v>2019</v>
      </c>
      <c r="AA2" s="8">
        <v>2020</v>
      </c>
      <c r="AB2" s="8">
        <v>2021</v>
      </c>
      <c r="AC2" s="8" t="s">
        <v>7</v>
      </c>
      <c r="AD2" s="8" t="s">
        <v>8</v>
      </c>
      <c r="AE2" s="8" t="s">
        <v>9</v>
      </c>
      <c r="AF2" s="8" t="s">
        <v>10</v>
      </c>
      <c r="AG2" s="8" t="s">
        <v>11</v>
      </c>
      <c r="AH2" s="8" t="s">
        <v>12</v>
      </c>
      <c r="AI2" s="8" t="s">
        <v>103</v>
      </c>
      <c r="AJ2" s="8" t="s">
        <v>104</v>
      </c>
      <c r="AK2" s="8" t="s">
        <v>105</v>
      </c>
      <c r="AL2" s="8" t="s">
        <v>106</v>
      </c>
      <c r="AM2" s="8" t="s">
        <v>107</v>
      </c>
      <c r="AN2" s="8" t="s">
        <v>108</v>
      </c>
      <c r="AO2" s="8" t="s">
        <v>109</v>
      </c>
      <c r="AP2" s="8" t="s">
        <v>110</v>
      </c>
    </row>
    <row r="3" spans="1:43" x14ac:dyDescent="0.25">
      <c r="A3" s="9" t="s">
        <v>129</v>
      </c>
      <c r="B3" s="10">
        <v>3118.8118811881191</v>
      </c>
      <c r="C3" s="10">
        <v>3353.0571992110454</v>
      </c>
      <c r="D3" s="10">
        <v>3538.6119257087003</v>
      </c>
      <c r="E3" s="10">
        <v>3723.4042553191489</v>
      </c>
      <c r="F3" s="10">
        <v>3953.7126325940208</v>
      </c>
      <c r="G3" s="10">
        <v>4231.6730769230753</v>
      </c>
      <c r="H3" s="10">
        <v>4541.6016229665065</v>
      </c>
      <c r="I3" s="10">
        <v>4858.2247294910112</v>
      </c>
      <c r="J3" s="10">
        <v>5242.8704449245924</v>
      </c>
      <c r="K3" s="10">
        <v>5651.37293800098</v>
      </c>
      <c r="L3" s="10">
        <v>6100.4358771933094</v>
      </c>
      <c r="M3" s="10">
        <f t="shared" ref="M3:T3" si="0">L3+(M4*L3)</f>
        <v>6501.2345143249095</v>
      </c>
      <c r="N3" s="10">
        <f t="shared" si="0"/>
        <v>6912.1125356302437</v>
      </c>
      <c r="O3" s="10">
        <f t="shared" si="0"/>
        <v>7343.4283578535706</v>
      </c>
      <c r="P3" s="10">
        <f t="shared" si="0"/>
        <v>7795.0492018615651</v>
      </c>
      <c r="Q3" s="10">
        <f t="shared" si="0"/>
        <v>8256.5161146117698</v>
      </c>
      <c r="R3" s="10">
        <f t="shared" si="0"/>
        <v>8733.7427460363306</v>
      </c>
      <c r="S3" s="10">
        <f t="shared" si="0"/>
        <v>9226.3258369127798</v>
      </c>
      <c r="T3" s="10">
        <f t="shared" si="0"/>
        <v>9734.6963905266748</v>
      </c>
      <c r="U3" s="40">
        <f>(F3/B3)^(1/4)-1</f>
        <v>6.1094296308073837E-2</v>
      </c>
      <c r="V3" s="40">
        <f>(L3/F3)^(1/6)-1</f>
        <v>7.496080083314971E-2</v>
      </c>
      <c r="W3" s="35">
        <f>(T3/P3)^(1/4)-1</f>
        <v>5.7123890013016876E-2</v>
      </c>
    </row>
    <row r="4" spans="1:43" ht="15.75" customHeight="1" x14ac:dyDescent="0.25">
      <c r="A4" s="9" t="s">
        <v>93</v>
      </c>
      <c r="B4" s="5"/>
      <c r="C4" s="25">
        <f>C3/B3-1</f>
        <v>7.5107228953382732E-2</v>
      </c>
      <c r="D4" s="25">
        <f t="shared" ref="D4:L4" si="1">D3/C3-1</f>
        <v>5.5338968431947633E-2</v>
      </c>
      <c r="E4" s="25">
        <f t="shared" si="1"/>
        <v>5.2221699776654473E-2</v>
      </c>
      <c r="F4" s="25">
        <f t="shared" si="1"/>
        <v>6.1854249896679869E-2</v>
      </c>
      <c r="G4" s="25">
        <f t="shared" si="1"/>
        <v>7.0303653846153669E-2</v>
      </c>
      <c r="H4" s="25">
        <f t="shared" si="1"/>
        <v>7.3240191387559994E-2</v>
      </c>
      <c r="I4" s="25">
        <f t="shared" si="1"/>
        <v>6.9716177861873119E-2</v>
      </c>
      <c r="J4" s="25">
        <f t="shared" si="1"/>
        <v>7.917412982126093E-2</v>
      </c>
      <c r="K4" s="25">
        <f t="shared" si="1"/>
        <v>7.7915809167446115E-2</v>
      </c>
      <c r="L4" s="25">
        <f t="shared" si="1"/>
        <v>7.9460857409133112E-2</v>
      </c>
      <c r="M4" s="25">
        <v>6.5699999999999995E-2</v>
      </c>
      <c r="N4" s="25">
        <v>6.3200000000000006E-2</v>
      </c>
      <c r="O4" s="25">
        <v>6.2399999999999997E-2</v>
      </c>
      <c r="P4" s="25">
        <v>6.1499999999999999E-2</v>
      </c>
      <c r="Q4" s="25">
        <v>5.9200000000000003E-2</v>
      </c>
      <c r="R4" s="25">
        <v>5.7799999999999997E-2</v>
      </c>
      <c r="S4" s="25">
        <v>5.6399999999999999E-2</v>
      </c>
      <c r="T4" s="25">
        <v>5.5100000000000003E-2</v>
      </c>
      <c r="X4" s="29"/>
      <c r="Y4" s="29"/>
      <c r="Z4" s="29"/>
      <c r="AA4" s="29"/>
      <c r="AB4" s="29"/>
      <c r="AC4" s="29"/>
      <c r="AD4" s="29"/>
      <c r="AE4" s="29"/>
      <c r="AF4" s="29"/>
      <c r="AG4" s="29"/>
      <c r="AH4" s="29"/>
      <c r="AI4" s="29"/>
    </row>
    <row r="5" spans="1:43" x14ac:dyDescent="0.25">
      <c r="A5" s="31" t="s">
        <v>166</v>
      </c>
      <c r="B5" s="34">
        <v>3.15</v>
      </c>
      <c r="C5" s="34">
        <v>3.4</v>
      </c>
      <c r="D5" s="34">
        <v>3.62</v>
      </c>
      <c r="E5" s="34">
        <v>3.85</v>
      </c>
      <c r="F5" s="34">
        <v>4.0999999999999996</v>
      </c>
      <c r="G5" s="34">
        <f>F5+(F5*G6)</f>
        <v>4.4009399999999994</v>
      </c>
      <c r="H5" s="34">
        <f t="shared" ref="H5:L5" si="2">G5+(G5*H6)</f>
        <v>4.7459736959999992</v>
      </c>
      <c r="I5" s="34">
        <f t="shared" si="2"/>
        <v>5.1351435390719988</v>
      </c>
      <c r="J5" s="34">
        <f t="shared" si="2"/>
        <v>5.5731712829548403</v>
      </c>
      <c r="K5" s="34">
        <f t="shared" si="2"/>
        <v>6.0413176707230472</v>
      </c>
      <c r="L5" s="34">
        <f t="shared" si="2"/>
        <v>6.5457676962284213</v>
      </c>
      <c r="M5" s="34">
        <f t="shared" ref="M5:T5" si="3">M3*M7</f>
        <v>10141.92584234686</v>
      </c>
      <c r="N5" s="34">
        <f t="shared" si="3"/>
        <v>10852.016680939481</v>
      </c>
      <c r="O5" s="34">
        <f t="shared" si="3"/>
        <v>11602.616805408643</v>
      </c>
      <c r="P5" s="34">
        <f t="shared" si="3"/>
        <v>12348.137440668905</v>
      </c>
      <c r="Q5" s="34">
        <f t="shared" si="3"/>
        <v>13127.860622232713</v>
      </c>
      <c r="R5" s="34">
        <f t="shared" si="3"/>
        <v>13886.650966197765</v>
      </c>
      <c r="S5" s="34">
        <f t="shared" si="3"/>
        <v>14762.121339060448</v>
      </c>
      <c r="T5" s="34">
        <f t="shared" si="3"/>
        <v>15575.51422484268</v>
      </c>
      <c r="U5" s="40">
        <f>(F5/B5)^(1/4)-1</f>
        <v>6.8115766452260029E-2</v>
      </c>
      <c r="V5" s="40">
        <f>(L5/F5)^(1/6)-1</f>
        <v>8.1092336098961493E-2</v>
      </c>
      <c r="W5" s="35">
        <f>(T5/P5)^(1/4)-1</f>
        <v>5.9766616477142431E-2</v>
      </c>
    </row>
    <row r="6" spans="1:43" x14ac:dyDescent="0.25">
      <c r="A6" s="4" t="s">
        <v>93</v>
      </c>
      <c r="B6" s="4"/>
      <c r="C6" s="37">
        <f>C5/B5-1</f>
        <v>7.9365079365079305E-2</v>
      </c>
      <c r="D6" s="37">
        <f>D5/C5-1</f>
        <v>6.4705882352941169E-2</v>
      </c>
      <c r="E6" s="37">
        <f t="shared" ref="E6:T6" si="4">E5/D5-1</f>
        <v>6.3535911602209838E-2</v>
      </c>
      <c r="F6" s="37">
        <f t="shared" si="4"/>
        <v>6.4935064935064846E-2</v>
      </c>
      <c r="G6" s="37">
        <v>7.3400000000000007E-2</v>
      </c>
      <c r="H6" s="37">
        <v>7.8399999999999997E-2</v>
      </c>
      <c r="I6" s="37">
        <v>8.2000000000000003E-2</v>
      </c>
      <c r="J6" s="37">
        <v>8.5300000000000001E-2</v>
      </c>
      <c r="K6" s="37">
        <v>8.4000000000000005E-2</v>
      </c>
      <c r="L6" s="37">
        <v>8.3500000000000005E-2</v>
      </c>
      <c r="M6" s="37">
        <f t="shared" si="4"/>
        <v>1548.3867660764213</v>
      </c>
      <c r="N6" s="37">
        <f t="shared" si="4"/>
        <v>7.0015384615384368E-2</v>
      </c>
      <c r="O6" s="37">
        <f t="shared" si="4"/>
        <v>6.916687898089191E-2</v>
      </c>
      <c r="P6" s="37">
        <f t="shared" si="4"/>
        <v>6.425452531645548E-2</v>
      </c>
      <c r="Q6" s="37">
        <f t="shared" si="4"/>
        <v>6.3145003472002914E-2</v>
      </c>
      <c r="R6" s="37">
        <f t="shared" si="4"/>
        <v>5.7800000000000074E-2</v>
      </c>
      <c r="S6" s="37">
        <f t="shared" si="4"/>
        <v>6.3044025157232841E-2</v>
      </c>
      <c r="T6" s="37">
        <f t="shared" si="4"/>
        <v>5.5100000000000149E-2</v>
      </c>
      <c r="U6" s="4"/>
      <c r="V6" s="4"/>
      <c r="W6" s="4"/>
    </row>
    <row r="7" spans="1:43" x14ac:dyDescent="0.25">
      <c r="A7" s="31" t="s">
        <v>102</v>
      </c>
      <c r="B7" s="34">
        <v>1.01</v>
      </c>
      <c r="C7" s="34">
        <v>1.014</v>
      </c>
      <c r="D7" s="34">
        <v>1.0229999999999999</v>
      </c>
      <c r="E7" s="34">
        <v>1.034</v>
      </c>
      <c r="F7" s="34">
        <v>1.0369999999999999</v>
      </c>
      <c r="G7" s="34">
        <v>1.04</v>
      </c>
      <c r="H7" s="34">
        <v>1.0449999999999999</v>
      </c>
      <c r="I7" s="34">
        <v>1.0569999999999999</v>
      </c>
      <c r="J7" s="34">
        <v>1.0629999999999999</v>
      </c>
      <c r="K7" s="34">
        <v>1.069</v>
      </c>
      <c r="L7" s="34">
        <v>1.073</v>
      </c>
      <c r="M7" s="34">
        <v>1.56</v>
      </c>
      <c r="N7" s="34">
        <v>1.5699999999999998</v>
      </c>
      <c r="O7" s="34">
        <v>1.58</v>
      </c>
      <c r="P7" s="34">
        <v>1.5840999999999998</v>
      </c>
      <c r="Q7" s="34">
        <v>1.5899999999999999</v>
      </c>
      <c r="R7" s="34">
        <v>1.5899999999999999</v>
      </c>
      <c r="S7" s="34">
        <v>1.6</v>
      </c>
      <c r="T7" s="34">
        <v>1.6</v>
      </c>
      <c r="U7" s="40">
        <f>(F7/B7)^(1/4)-1</f>
        <v>6.6171971413062636E-3</v>
      </c>
      <c r="V7" s="40">
        <f>(L7/F7)^(1/6)-1</f>
        <v>5.7039617268457299E-3</v>
      </c>
      <c r="W7" s="35">
        <f>(T7/P7)^(1/4)-1</f>
        <v>2.4999212382694758E-3</v>
      </c>
      <c r="X7" s="29"/>
      <c r="Y7" s="29"/>
      <c r="Z7" s="29"/>
      <c r="AA7" s="29"/>
      <c r="AB7" s="29"/>
      <c r="AC7" s="29"/>
      <c r="AD7" s="29"/>
      <c r="AE7" s="29"/>
      <c r="AF7" s="29"/>
      <c r="AG7" s="29"/>
      <c r="AH7" s="29"/>
      <c r="AI7" s="29"/>
    </row>
    <row r="8" spans="1:43" ht="17.25" customHeight="1" x14ac:dyDescent="0.25">
      <c r="A8" s="9" t="s">
        <v>93</v>
      </c>
      <c r="B8" s="14"/>
      <c r="C8" s="36">
        <f>C7/B7-1</f>
        <v>3.9603960396039639E-3</v>
      </c>
      <c r="D8" s="36">
        <f>D7/C7-1</f>
        <v>8.8757396449703485E-3</v>
      </c>
      <c r="E8" s="36">
        <f t="shared" ref="E8:P8" si="5">E7/D7-1</f>
        <v>1.0752688172043223E-2</v>
      </c>
      <c r="F8" s="36">
        <f t="shared" si="5"/>
        <v>2.9013539651836506E-3</v>
      </c>
      <c r="G8" s="36">
        <f t="shared" si="5"/>
        <v>2.8929604628737948E-3</v>
      </c>
      <c r="H8" s="36">
        <f t="shared" si="5"/>
        <v>4.8076923076922906E-3</v>
      </c>
      <c r="I8" s="36">
        <f t="shared" si="5"/>
        <v>1.1483253588516762E-2</v>
      </c>
      <c r="J8" s="36">
        <f t="shared" si="5"/>
        <v>5.6764427625355385E-3</v>
      </c>
      <c r="K8" s="36">
        <f t="shared" si="5"/>
        <v>5.6444026340545239E-3</v>
      </c>
      <c r="L8" s="36">
        <f t="shared" si="5"/>
        <v>3.7418147801684398E-3</v>
      </c>
      <c r="M8" s="36">
        <f t="shared" si="5"/>
        <v>0.4538676607642127</v>
      </c>
      <c r="N8" s="36">
        <f t="shared" si="5"/>
        <v>6.4102564102561654E-3</v>
      </c>
      <c r="O8" s="36">
        <f t="shared" si="5"/>
        <v>6.3694267515925773E-3</v>
      </c>
      <c r="P8" s="36">
        <f t="shared" si="5"/>
        <v>2.5949367088606845E-3</v>
      </c>
      <c r="Q8" s="37">
        <v>1.6199999999999999E-2</v>
      </c>
      <c r="R8" s="37">
        <v>1.6500000000000001E-2</v>
      </c>
      <c r="S8" s="37">
        <v>1.6400000000000001E-2</v>
      </c>
      <c r="T8" s="37">
        <v>1.6299999999999999E-2</v>
      </c>
      <c r="X8" s="29"/>
      <c r="Y8" s="29"/>
      <c r="Z8" s="29"/>
      <c r="AA8" s="29"/>
      <c r="AB8" s="29"/>
      <c r="AC8" s="29"/>
      <c r="AD8" s="29"/>
      <c r="AE8" s="29"/>
      <c r="AF8" s="29"/>
      <c r="AG8" s="29"/>
      <c r="AH8" s="29"/>
      <c r="AI8" s="29"/>
    </row>
    <row r="9" spans="1:43" x14ac:dyDescent="0.25">
      <c r="A9" s="27" t="s">
        <v>172</v>
      </c>
      <c r="B9" s="14"/>
      <c r="C9" s="14"/>
      <c r="D9" s="14"/>
      <c r="E9" s="14"/>
      <c r="F9" s="14"/>
      <c r="G9" s="14"/>
      <c r="H9" s="14"/>
      <c r="I9" s="14"/>
      <c r="J9" s="14"/>
      <c r="K9" s="14"/>
      <c r="L9" s="14"/>
      <c r="M9" s="14"/>
      <c r="N9" s="14"/>
      <c r="O9" s="14"/>
      <c r="P9" s="14"/>
      <c r="Q9" s="14"/>
      <c r="R9" s="14"/>
      <c r="S9" s="14"/>
      <c r="T9" s="14"/>
      <c r="X9" s="29"/>
    </row>
    <row r="10" spans="1:43" x14ac:dyDescent="0.25">
      <c r="A10" s="39" t="s">
        <v>178</v>
      </c>
      <c r="B10" s="42">
        <f>X10*B$5</f>
        <v>1.077615</v>
      </c>
      <c r="C10" s="42"/>
      <c r="D10" s="42">
        <f>Z10*D$5</f>
        <v>1.2463660000000001</v>
      </c>
      <c r="E10" s="42"/>
      <c r="F10" s="42">
        <f>AB10*F$5</f>
        <v>1.4153199999999999</v>
      </c>
      <c r="G10" s="42"/>
      <c r="H10" s="42"/>
      <c r="I10" s="42"/>
      <c r="J10" s="42">
        <f>AF10*J$5</f>
        <v>1.9372343379551027</v>
      </c>
      <c r="K10" s="42"/>
      <c r="L10" s="42">
        <f>AH10*L$5</f>
        <v>2.2844729259837186</v>
      </c>
      <c r="M10" s="42">
        <f>SUM('Nort India Micronutrient Market'!M10,'West India Micronutrien Market'!M10,'South India Micronutrie Market '!M10,'East India Micronutrient Market'!M10)</f>
        <v>465.97616616284057</v>
      </c>
      <c r="N10" s="42">
        <f>SUM('Nort India Micronutrient Market'!N10,'West India Micronutrien Market'!N10,'South India Micronutrie Market '!N10,'East India Micronutrient Market'!N10)</f>
        <v>498.4523325668282</v>
      </c>
      <c r="O10" s="42">
        <f>SUM('Nort India Micronutrient Market'!O10,'West India Micronutrien Market'!O10,'South India Micronutrie Market '!O10,'East India Micronutrient Market'!O10)</f>
        <v>532.47313069765801</v>
      </c>
      <c r="P10" s="42">
        <f>SUM('Nort India Micronutrient Market'!P10,'West India Micronutrien Market'!P10,'South India Micronutrie Market '!P10,'East India Micronutrient Market'!P10)</f>
        <v>566.02799632300253</v>
      </c>
      <c r="Q10" s="42">
        <f>SUM('Nort India Micronutrient Market'!Q10,'West India Micronutrien Market'!Q10,'South India Micronutrie Market '!Q10,'East India Micronutrient Market'!Q10)</f>
        <v>601.43029047964228</v>
      </c>
      <c r="R10" s="42">
        <f>SUM('Nort India Micronutrient Market'!R10,'West India Micronutrien Market'!R10,'South India Micronutrie Market '!R10,'East India Micronutrient Market'!R10)</f>
        <v>635.08107180366915</v>
      </c>
      <c r="S10" s="42">
        <f>SUM('Nort India Micronutrient Market'!S10,'West India Micronutrien Market'!S10,'South India Micronutrie Market '!S10,'East India Micronutrient Market'!S10)</f>
        <v>675.12183769771298</v>
      </c>
      <c r="T10" s="42">
        <f>SUM('Nort India Micronutrient Market'!T10,'West India Micronutrien Market'!T10,'South India Micronutrie Market '!T10,'East India Micronutrient Market'!T10)</f>
        <v>711.89972018718822</v>
      </c>
      <c r="U10" s="40">
        <f>(F10/B10)^(1/4)-1</f>
        <v>7.0527317342927276E-2</v>
      </c>
      <c r="V10" s="40">
        <f>(L10/F10)^(1/6)-1</f>
        <v>8.3066763362175555E-2</v>
      </c>
      <c r="W10" s="35">
        <f>(T10/P10)^(1/4)-1</f>
        <v>5.8998213503940633E-2</v>
      </c>
      <c r="X10" s="33">
        <v>0.34210000000000002</v>
      </c>
      <c r="Y10" s="33"/>
      <c r="Z10" s="33">
        <v>0.34429999999999999</v>
      </c>
      <c r="AA10" s="33"/>
      <c r="AB10" s="33">
        <v>0.34520000000000001</v>
      </c>
      <c r="AC10" s="33"/>
      <c r="AD10" s="33"/>
      <c r="AE10" s="33"/>
      <c r="AF10" s="33">
        <v>0.34760000000000002</v>
      </c>
      <c r="AG10" s="33"/>
      <c r="AH10" s="33">
        <v>0.34899999999999998</v>
      </c>
      <c r="AI10" s="33">
        <f t="shared" ref="AI10:AP14" si="6">M10/M$5</f>
        <v>4.5945530800194929E-2</v>
      </c>
      <c r="AJ10" s="33">
        <f t="shared" si="6"/>
        <v>4.5931769847194534E-2</v>
      </c>
      <c r="AK10" s="33">
        <f t="shared" si="6"/>
        <v>4.5892503357470346E-2</v>
      </c>
      <c r="AL10" s="33">
        <f t="shared" si="6"/>
        <v>4.5839139630789574E-2</v>
      </c>
      <c r="AM10" s="33">
        <f t="shared" si="6"/>
        <v>4.5813275124287116E-2</v>
      </c>
      <c r="AN10" s="33">
        <f t="shared" si="6"/>
        <v>4.5733206181213432E-2</v>
      </c>
      <c r="AO10" s="33">
        <f t="shared" si="6"/>
        <v>4.5733389002253107E-2</v>
      </c>
      <c r="AP10" s="33">
        <f t="shared" si="6"/>
        <v>4.5706338160683022E-2</v>
      </c>
      <c r="AQ10" s="42">
        <v>35</v>
      </c>
    </row>
    <row r="11" spans="1:43" x14ac:dyDescent="0.25">
      <c r="A11" s="39" t="s">
        <v>180</v>
      </c>
      <c r="B11" s="42">
        <f t="shared" ref="B11:B16" si="7">X11*B$5</f>
        <v>0.42367500000000002</v>
      </c>
      <c r="C11" s="42"/>
      <c r="D11" s="42">
        <f t="shared" ref="D11:D16" si="8">Z11*D$5</f>
        <v>0.49123399999999995</v>
      </c>
      <c r="E11" s="42"/>
      <c r="F11" s="42">
        <f t="shared" ref="F11:F16" si="9">AB11*F$5</f>
        <v>0.56087999999999993</v>
      </c>
      <c r="G11" s="42"/>
      <c r="H11" s="42"/>
      <c r="I11" s="42"/>
      <c r="J11" s="42">
        <f t="shared" ref="J11:J16" si="10">AF11*J$5</f>
        <v>0.77021227130435888</v>
      </c>
      <c r="K11" s="42"/>
      <c r="L11" s="42">
        <f t="shared" ref="L11:L16" si="11">AH11*L$5</f>
        <v>0.90593424915801346</v>
      </c>
      <c r="M11" s="42">
        <f>SUM('Nort India Micronutrient Market'!M11,'West India Micronutrien Market'!M11,'South India Micronutrie Market '!M11,'East India Micronutrient Market'!M11)</f>
        <v>205.89511446106201</v>
      </c>
      <c r="N11" s="42">
        <f>SUM('Nort India Micronutrient Market'!N11,'West India Micronutrien Market'!N11,'South India Micronutrie Market '!N11,'East India Micronutrient Market'!N11)</f>
        <v>220.74881973796624</v>
      </c>
      <c r="O11" s="42">
        <f>SUM('Nort India Micronutrient Market'!O11,'West India Micronutrien Market'!O11,'South India Micronutrie Market '!O11,'East India Micronutrient Market'!O11)</f>
        <v>236.63227407146729</v>
      </c>
      <c r="P11" s="42">
        <f>SUM('Nort India Micronutrient Market'!P11,'West India Micronutrien Market'!P11,'South India Micronutrie Market '!P11,'East India Micronutrient Market'!P11)</f>
        <v>252.3294658874423</v>
      </c>
      <c r="Q11" s="42">
        <f>SUM('Nort India Micronutrient Market'!Q11,'West India Micronutrien Market'!Q11,'South India Micronutrie Market '!Q11,'East India Micronutrient Market'!Q11)</f>
        <v>268.4361575009882</v>
      </c>
      <c r="R11" s="42">
        <f>SUM('Nort India Micronutrient Market'!R11,'West India Micronutrien Market'!R11,'South India Micronutrie Market '!R11,'East India Micronutrient Market'!R11)</f>
        <v>284.50460816436799</v>
      </c>
      <c r="S11" s="42">
        <f>SUM('Nort India Micronutrient Market'!S11,'West India Micronutrien Market'!S11,'South India Micronutrie Market '!S11,'East India Micronutrient Market'!S11)</f>
        <v>302.63636220690228</v>
      </c>
      <c r="T11" s="42">
        <f>SUM('Nort India Micronutrient Market'!T11,'West India Micronutrien Market'!T11,'South India Micronutrie Market '!T11,'East India Micronutrient Market'!T11)</f>
        <v>318.89761128267179</v>
      </c>
      <c r="U11" s="40">
        <f t="shared" ref="U11:U16" si="12">(F11/B11)^(1/4)-1</f>
        <v>7.2653067326910348E-2</v>
      </c>
      <c r="V11" s="40">
        <f t="shared" ref="V11:V16" si="13">(L11/F11)^(1/6)-1</f>
        <v>8.3189531424871843E-2</v>
      </c>
      <c r="W11" s="35">
        <f t="shared" ref="W11:W14" si="14">(T11/P11)^(1/4)-1</f>
        <v>6.0280622606484258E-2</v>
      </c>
      <c r="X11" s="33">
        <v>0.13450000000000001</v>
      </c>
      <c r="Y11" s="33"/>
      <c r="Z11" s="33">
        <v>0.13569999999999999</v>
      </c>
      <c r="AA11" s="33"/>
      <c r="AB11" s="33">
        <v>0.1368</v>
      </c>
      <c r="AC11" s="33"/>
      <c r="AD11" s="33"/>
      <c r="AE11" s="33"/>
      <c r="AF11" s="33">
        <v>0.13819999999999999</v>
      </c>
      <c r="AG11" s="33"/>
      <c r="AH11" s="33">
        <v>0.1384</v>
      </c>
      <c r="AI11" s="33">
        <f t="shared" si="6"/>
        <v>2.0301382366785036E-2</v>
      </c>
      <c r="AJ11" s="33">
        <f t="shared" si="6"/>
        <v>2.0341732438145826E-2</v>
      </c>
      <c r="AK11" s="33">
        <f t="shared" si="6"/>
        <v>2.0394733191667545E-2</v>
      </c>
      <c r="AL11" s="33">
        <f t="shared" si="6"/>
        <v>2.0434617536438233E-2</v>
      </c>
      <c r="AM11" s="33">
        <f t="shared" si="6"/>
        <v>2.0447822019558744E-2</v>
      </c>
      <c r="AN11" s="33">
        <f t="shared" si="6"/>
        <v>2.0487632969021528E-2</v>
      </c>
      <c r="AO11" s="33">
        <f t="shared" si="6"/>
        <v>2.0500872148105774E-2</v>
      </c>
      <c r="AP11" s="33">
        <f t="shared" si="6"/>
        <v>2.0474291036506231E-2</v>
      </c>
      <c r="AQ11" s="42">
        <v>15</v>
      </c>
    </row>
    <row r="12" spans="1:43" x14ac:dyDescent="0.25">
      <c r="A12" s="39" t="s">
        <v>179</v>
      </c>
      <c r="B12" s="42">
        <f t="shared" si="7"/>
        <v>0.74151</v>
      </c>
      <c r="C12" s="42"/>
      <c r="D12" s="42">
        <f t="shared" si="8"/>
        <v>0.85468200000000005</v>
      </c>
      <c r="E12" s="42"/>
      <c r="F12" s="42">
        <f t="shared" si="9"/>
        <v>0.9716999999999999</v>
      </c>
      <c r="G12" s="42"/>
      <c r="H12" s="42"/>
      <c r="I12" s="42"/>
      <c r="J12" s="42">
        <f t="shared" si="10"/>
        <v>1.3241854968300701</v>
      </c>
      <c r="K12" s="42"/>
      <c r="L12" s="42">
        <f t="shared" si="11"/>
        <v>1.5598564420112329</v>
      </c>
      <c r="M12" s="42">
        <f>SUM('Nort India Micronutrient Market'!M12,'West India Micronutrien Market'!M12,'South India Micronutrie Market '!M12,'East India Micronutrient Market'!M12)</f>
        <v>94.203702689968154</v>
      </c>
      <c r="N12" s="42">
        <f>SUM('Nort India Micronutrient Market'!N12,'West India Micronutrien Market'!N12,'South India Micronutrie Market '!N12,'East India Micronutrient Market'!N12)</f>
        <v>101.22907975550449</v>
      </c>
      <c r="O12" s="42">
        <f>SUM('Nort India Micronutrient Market'!O12,'West India Micronutrien Market'!O12,'South India Micronutrie Market '!O12,'East India Micronutrient Market'!O12)</f>
        <v>108.5454294580161</v>
      </c>
      <c r="P12" s="42">
        <f>SUM('Nort India Micronutrient Market'!P12,'West India Micronutrien Market'!P12,'South India Micronutrie Market '!P12,'East India Micronutrient Market'!P12)</f>
        <v>115.68787631420902</v>
      </c>
      <c r="Q12" s="42">
        <f>SUM('Nort India Micronutrient Market'!Q12,'West India Micronutrien Market'!Q12,'South India Micronutrie Market '!Q12,'East India Micronutrient Market'!Q12)</f>
        <v>123.34420069427462</v>
      </c>
      <c r="R12" s="42">
        <f>SUM('Nort India Micronutrient Market'!R12,'West India Micronutrien Market'!R12,'South India Micronutrie Market '!R12,'East India Micronutrient Market'!R12)</f>
        <v>131.0338969765811</v>
      </c>
      <c r="S12" s="42">
        <f>SUM('Nort India Micronutrient Market'!S12,'West India Micronutrien Market'!S12,'South India Micronutrie Market '!S12,'East India Micronutrient Market'!S12)</f>
        <v>139.88757780195672</v>
      </c>
      <c r="T12" s="42">
        <f>SUM('Nort India Micronutrient Market'!T12,'West India Micronutrien Market'!T12,'South India Micronutrie Market '!T12,'East India Micronutrient Market'!T12)</f>
        <v>148.21639466913928</v>
      </c>
      <c r="U12" s="40">
        <f t="shared" si="12"/>
        <v>6.9926138653531922E-2</v>
      </c>
      <c r="V12" s="40">
        <f t="shared" si="13"/>
        <v>8.2078425168056857E-2</v>
      </c>
      <c r="W12" s="35">
        <f t="shared" si="14"/>
        <v>6.3903160506108669E-2</v>
      </c>
      <c r="X12" s="33">
        <v>0.2354</v>
      </c>
      <c r="Y12" s="33"/>
      <c r="Z12" s="33">
        <v>0.2361</v>
      </c>
      <c r="AA12" s="33"/>
      <c r="AB12" s="33">
        <v>0.23699999999999999</v>
      </c>
      <c r="AC12" s="33"/>
      <c r="AD12" s="33"/>
      <c r="AE12" s="33"/>
      <c r="AF12" s="33">
        <v>0.23760000000000001</v>
      </c>
      <c r="AG12" s="33"/>
      <c r="AH12" s="33">
        <v>0.23830000000000001</v>
      </c>
      <c r="AI12" s="33">
        <f t="shared" si="6"/>
        <v>9.2885418562840966E-3</v>
      </c>
      <c r="AJ12" s="33">
        <f t="shared" si="6"/>
        <v>9.3281352887434818E-3</v>
      </c>
      <c r="AK12" s="33">
        <f t="shared" si="6"/>
        <v>9.3552541877808867E-3</v>
      </c>
      <c r="AL12" s="33">
        <f t="shared" si="6"/>
        <v>9.368852336643748E-3</v>
      </c>
      <c r="AM12" s="33">
        <f t="shared" si="6"/>
        <v>9.3956055936018114E-3</v>
      </c>
      <c r="AN12" s="33">
        <f t="shared" si="6"/>
        <v>9.4359610028031723E-3</v>
      </c>
      <c r="AO12" s="33">
        <f t="shared" si="6"/>
        <v>9.4761162429830032E-3</v>
      </c>
      <c r="AP12" s="33">
        <f t="shared" si="6"/>
        <v>9.5159872431522449E-3</v>
      </c>
      <c r="AQ12" s="42">
        <v>25</v>
      </c>
    </row>
    <row r="13" spans="1:43" x14ac:dyDescent="0.25">
      <c r="A13" s="39" t="s">
        <v>177</v>
      </c>
      <c r="B13" s="42">
        <f t="shared" si="7"/>
        <v>0.45391500000000001</v>
      </c>
      <c r="C13" s="42"/>
      <c r="D13" s="42">
        <f t="shared" si="8"/>
        <v>0.523814</v>
      </c>
      <c r="E13" s="42"/>
      <c r="F13" s="42">
        <f t="shared" si="9"/>
        <v>0.59572999999999998</v>
      </c>
      <c r="G13" s="42"/>
      <c r="H13" s="42"/>
      <c r="I13" s="42"/>
      <c r="J13" s="42">
        <f t="shared" si="10"/>
        <v>0.82204276423583889</v>
      </c>
      <c r="K13" s="42"/>
      <c r="L13" s="42">
        <f t="shared" si="11"/>
        <v>0.96877361904180626</v>
      </c>
      <c r="M13" s="42">
        <f>SUM('Nort India Micronutrient Market'!M13,'West India Micronutrien Market'!M13,'South India Micronutrie Market '!M13,'East India Micronutrient Market'!M13)</f>
        <v>410.34136053408724</v>
      </c>
      <c r="N13" s="42">
        <f>SUM('Nort India Micronutrient Market'!N13,'West India Micronutrien Market'!N13,'South India Micronutrie Market '!N13,'East India Micronutrient Market'!N13)</f>
        <v>438.05488912915882</v>
      </c>
      <c r="O13" s="42">
        <f>SUM('Nort India Micronutrient Market'!O13,'West India Micronutrien Market'!O13,'South India Micronutrie Market '!O13,'East India Micronutrient Market'!O13)</f>
        <v>467.42740151709239</v>
      </c>
      <c r="P13" s="42">
        <f>SUM('Nort India Micronutrient Market'!P13,'West India Micronutrien Market'!P13,'South India Micronutrie Market '!P13,'East India Micronutrient Market'!P13)</f>
        <v>496.80467967126225</v>
      </c>
      <c r="Q13" s="42">
        <f>SUM('Nort India Micronutrient Market'!Q13,'West India Micronutrien Market'!Q13,'South India Micronutrie Market '!Q13,'East India Micronutrient Market'!Q13)</f>
        <v>527.82540864934219</v>
      </c>
      <c r="R13" s="42">
        <f>SUM('Nort India Micronutrient Market'!R13,'West India Micronutrien Market'!R13,'South India Micronutrie Market '!R13,'East India Micronutrient Market'!R13)</f>
        <v>557.59471225264929</v>
      </c>
      <c r="S13" s="42">
        <f>SUM('Nort India Micronutrient Market'!S13,'West India Micronutrien Market'!S13,'South India Micronutrie Market '!S13,'East India Micronutrient Market'!S13)</f>
        <v>591.76364066719293</v>
      </c>
      <c r="T13" s="42">
        <f>SUM('Nort India Micronutrient Market'!T13,'West India Micronutrien Market'!T13,'South India Micronutrie Market '!T13,'East India Micronutrient Market'!T13)</f>
        <v>623.95181208475822</v>
      </c>
      <c r="U13" s="40">
        <f t="shared" si="12"/>
        <v>7.0332552709123863E-2</v>
      </c>
      <c r="V13" s="40">
        <f t="shared" si="13"/>
        <v>8.441488984969836E-2</v>
      </c>
      <c r="W13" s="35">
        <f t="shared" si="14"/>
        <v>5.8623043113061213E-2</v>
      </c>
      <c r="X13" s="33">
        <v>0.14410000000000001</v>
      </c>
      <c r="Y13" s="33"/>
      <c r="Z13" s="33">
        <v>0.1447</v>
      </c>
      <c r="AA13" s="33"/>
      <c r="AB13" s="33">
        <v>0.14530000000000001</v>
      </c>
      <c r="AC13" s="33"/>
      <c r="AD13" s="33"/>
      <c r="AE13" s="33"/>
      <c r="AF13" s="33">
        <v>0.14749999999999999</v>
      </c>
      <c r="AG13" s="33"/>
      <c r="AH13" s="33">
        <v>0.14799999999999999</v>
      </c>
      <c r="AI13" s="33">
        <f t="shared" si="6"/>
        <v>4.045990543736154E-2</v>
      </c>
      <c r="AJ13" s="33">
        <f t="shared" si="6"/>
        <v>4.0366219662983004E-2</v>
      </c>
      <c r="AK13" s="33">
        <f t="shared" si="6"/>
        <v>4.0286377578133734E-2</v>
      </c>
      <c r="AL13" s="33">
        <f t="shared" si="6"/>
        <v>4.0233167314369489E-2</v>
      </c>
      <c r="AM13" s="33">
        <f t="shared" si="6"/>
        <v>4.0206506135161316E-2</v>
      </c>
      <c r="AN13" s="33">
        <f t="shared" si="6"/>
        <v>4.0153289199096324E-2</v>
      </c>
      <c r="AO13" s="33">
        <f t="shared" si="6"/>
        <v>4.0086626242624858E-2</v>
      </c>
      <c r="AP13" s="33">
        <f t="shared" si="6"/>
        <v>4.0059788914677735E-2</v>
      </c>
      <c r="AQ13" s="42">
        <v>15</v>
      </c>
    </row>
    <row r="14" spans="1:43" x14ac:dyDescent="0.25">
      <c r="A14" s="39" t="s">
        <v>176</v>
      </c>
      <c r="B14" s="42">
        <f t="shared" si="7"/>
        <v>0.177345</v>
      </c>
      <c r="C14" s="42"/>
      <c r="D14" s="42">
        <f t="shared" si="8"/>
        <v>0.206702</v>
      </c>
      <c r="E14" s="42"/>
      <c r="F14" s="42">
        <f t="shared" si="9"/>
        <v>0.23862</v>
      </c>
      <c r="G14" s="42"/>
      <c r="H14" s="42"/>
      <c r="I14" s="42"/>
      <c r="J14" s="42">
        <f t="shared" si="10"/>
        <v>0.32603052005285815</v>
      </c>
      <c r="K14" s="42"/>
      <c r="L14" s="42">
        <f t="shared" si="11"/>
        <v>0.3881640243863454</v>
      </c>
      <c r="M14" s="42">
        <f>SUM('Nort India Micronutrient Market'!M16,'West India Micronutrien Market'!M16,'South India Micronutrie Market '!M16,'East India Micronutrient Market'!M16)</f>
        <v>176.9832377060763</v>
      </c>
      <c r="N14" s="42">
        <f>SUM('Nort India Micronutrient Market'!N16,'West India Micronutrien Market'!N16,'South India Micronutrie Market '!N16,'East India Micronutrient Market'!N16)</f>
        <v>189.67325260538243</v>
      </c>
      <c r="O14" s="42">
        <f>SUM('Nort India Micronutrient Market'!O16,'West India Micronutrien Market'!O16,'South India Micronutrie Market '!O16,'East India Micronutrient Market'!O16)</f>
        <v>203.24473303603952</v>
      </c>
      <c r="P14" s="42">
        <f>SUM('Nort India Micronutrient Market'!P16,'West India Micronutrien Market'!P16,'South India Micronutrie Market '!P16,'East India Micronutrient Market'!P16)</f>
        <v>216.95970797989901</v>
      </c>
      <c r="Q14" s="42">
        <f>SUM('Nort India Micronutrient Market'!Q16,'West India Micronutrien Market'!Q16,'South India Micronutrie Market '!Q16,'East India Micronutrient Market'!Q16)</f>
        <v>230.82461973213975</v>
      </c>
      <c r="R14" s="42">
        <f>SUM('Nort India Micronutrient Market'!R16,'West India Micronutrien Market'!R16,'South India Micronutrie Market '!R16,'East India Micronutrient Market'!R16)</f>
        <v>244.90393499297872</v>
      </c>
      <c r="S14" s="42">
        <f>SUM('Nort India Micronutrient Market'!S16,'West India Micronutrien Market'!S16,'South India Micronutrie Market '!S16,'East India Micronutrient Market'!S16)</f>
        <v>260.53683776165792</v>
      </c>
      <c r="T14" s="42">
        <f>SUM('Nort India Micronutrient Market'!T16,'West India Micronutrien Market'!T16,'South India Micronutrie Market '!T16,'East India Micronutrient Market'!T16)</f>
        <v>275.52475662472693</v>
      </c>
      <c r="U14" s="40">
        <f t="shared" si="12"/>
        <v>7.701554869862659E-2</v>
      </c>
      <c r="V14" s="40">
        <f t="shared" si="13"/>
        <v>8.447132572911098E-2</v>
      </c>
      <c r="W14" s="35">
        <f t="shared" si="14"/>
        <v>6.1562051220093839E-2</v>
      </c>
      <c r="X14" s="33">
        <v>5.6300000000000003E-2</v>
      </c>
      <c r="Y14" s="33"/>
      <c r="Z14" s="33">
        <v>5.7099999999999998E-2</v>
      </c>
      <c r="AA14" s="33"/>
      <c r="AB14" s="33">
        <v>5.8200000000000002E-2</v>
      </c>
      <c r="AC14" s="33"/>
      <c r="AD14" s="33"/>
      <c r="AE14" s="33"/>
      <c r="AF14" s="33">
        <v>5.8500000000000003E-2</v>
      </c>
      <c r="AG14" s="33"/>
      <c r="AH14" s="33">
        <v>5.9299999999999999E-2</v>
      </c>
      <c r="AI14" s="33">
        <f t="shared" si="6"/>
        <v>1.7450653895248958E-2</v>
      </c>
      <c r="AJ14" s="33">
        <f t="shared" si="6"/>
        <v>1.7478157118807711E-2</v>
      </c>
      <c r="AK14" s="33">
        <f t="shared" si="6"/>
        <v>1.7517146040822062E-2</v>
      </c>
      <c r="AL14" s="33">
        <f t="shared" si="6"/>
        <v>1.7570237537633544E-2</v>
      </c>
      <c r="AM14" s="33">
        <f t="shared" si="6"/>
        <v>1.7582805483265591E-2</v>
      </c>
      <c r="AN14" s="33">
        <f t="shared" si="6"/>
        <v>1.7635925003740095E-2</v>
      </c>
      <c r="AO14" s="33">
        <f t="shared" si="6"/>
        <v>1.7649010719907827E-2</v>
      </c>
      <c r="AP14" s="33">
        <f t="shared" si="6"/>
        <v>1.7689609000855307E-2</v>
      </c>
      <c r="AQ14" s="42">
        <v>6</v>
      </c>
    </row>
    <row r="15" spans="1:43" x14ac:dyDescent="0.25">
      <c r="A15" s="39" t="s">
        <v>173</v>
      </c>
      <c r="B15" s="42">
        <f t="shared" si="7"/>
        <v>0.1008</v>
      </c>
      <c r="C15" s="42"/>
      <c r="D15" s="42">
        <f t="shared" si="8"/>
        <v>0.117288</v>
      </c>
      <c r="E15" s="42"/>
      <c r="F15" s="42">
        <f t="shared" si="9"/>
        <v>0.13447999999999999</v>
      </c>
      <c r="G15" s="42"/>
      <c r="H15" s="42"/>
      <c r="I15" s="42"/>
      <c r="J15" s="42">
        <f t="shared" si="10"/>
        <v>0.18614392085069167</v>
      </c>
      <c r="K15" s="42"/>
      <c r="L15" s="42">
        <f t="shared" si="11"/>
        <v>0.22255610167176634</v>
      </c>
      <c r="M15" s="42"/>
      <c r="N15" s="42"/>
      <c r="O15" s="42"/>
      <c r="P15" s="42"/>
      <c r="Q15" s="42"/>
      <c r="R15" s="42"/>
      <c r="S15" s="42"/>
      <c r="T15" s="42"/>
      <c r="U15" s="40">
        <f t="shared" si="12"/>
        <v>7.4729802382427879E-2</v>
      </c>
      <c r="V15" s="40">
        <f t="shared" si="13"/>
        <v>8.758606438250971E-2</v>
      </c>
      <c r="W15" s="36"/>
      <c r="X15" s="33">
        <v>3.2000000000000001E-2</v>
      </c>
      <c r="Y15" s="33"/>
      <c r="Z15" s="33">
        <v>3.2399999999999998E-2</v>
      </c>
      <c r="AA15" s="33"/>
      <c r="AB15" s="33">
        <v>3.2800000000000003E-2</v>
      </c>
      <c r="AC15" s="33"/>
      <c r="AD15" s="33"/>
      <c r="AE15" s="33"/>
      <c r="AF15" s="33">
        <v>3.3399999999999999E-2</v>
      </c>
      <c r="AG15" s="33"/>
      <c r="AH15" s="33">
        <v>3.4000000000000002E-2</v>
      </c>
      <c r="AI15" s="33"/>
      <c r="AJ15" s="33"/>
      <c r="AK15" s="33"/>
      <c r="AL15" s="33"/>
      <c r="AM15" s="33"/>
      <c r="AN15" s="33"/>
      <c r="AO15" s="33"/>
      <c r="AP15" s="33"/>
      <c r="AQ15" s="42">
        <v>4</v>
      </c>
    </row>
    <row r="16" spans="1:43" x14ac:dyDescent="0.25">
      <c r="A16" s="39" t="s">
        <v>174</v>
      </c>
      <c r="B16" s="42">
        <f t="shared" si="7"/>
        <v>0.17513999999999993</v>
      </c>
      <c r="C16" s="42"/>
      <c r="D16" s="42">
        <f t="shared" si="8"/>
        <v>0.17991399999999988</v>
      </c>
      <c r="E16" s="42"/>
      <c r="F16" s="42">
        <f t="shared" si="9"/>
        <v>0.18326999999999982</v>
      </c>
      <c r="G16" s="42"/>
      <c r="H16" s="42"/>
      <c r="I16" s="42"/>
      <c r="J16" s="42">
        <f t="shared" si="10"/>
        <v>0.20732197172592012</v>
      </c>
      <c r="K16" s="42"/>
      <c r="L16" s="42">
        <f t="shared" si="11"/>
        <v>0.21601033397553737</v>
      </c>
      <c r="M16" s="42"/>
      <c r="N16" s="42"/>
      <c r="O16" s="42"/>
      <c r="P16" s="42"/>
      <c r="Q16" s="42"/>
      <c r="R16" s="42"/>
      <c r="S16" s="42"/>
      <c r="T16" s="42"/>
      <c r="U16" s="40">
        <f t="shared" si="12"/>
        <v>1.1408289109503311E-2</v>
      </c>
      <c r="V16" s="40">
        <f t="shared" si="13"/>
        <v>2.7772969255428492E-2</v>
      </c>
      <c r="W16" s="36"/>
      <c r="X16" s="33">
        <f>1-SUM(X10:X15)</f>
        <v>5.5599999999999983E-2</v>
      </c>
      <c r="Y16" s="33">
        <f t="shared" ref="Y16:AH16" si="15">1-SUM(Y10:Y15)</f>
        <v>1</v>
      </c>
      <c r="Z16" s="33">
        <f t="shared" si="15"/>
        <v>4.9699999999999966E-2</v>
      </c>
      <c r="AA16" s="33">
        <f t="shared" si="15"/>
        <v>1</v>
      </c>
      <c r="AB16" s="33">
        <f t="shared" si="15"/>
        <v>4.4699999999999962E-2</v>
      </c>
      <c r="AC16" s="33">
        <f t="shared" si="15"/>
        <v>1</v>
      </c>
      <c r="AD16" s="33">
        <f t="shared" si="15"/>
        <v>1</v>
      </c>
      <c r="AE16" s="33">
        <f t="shared" si="15"/>
        <v>1</v>
      </c>
      <c r="AF16" s="33">
        <f t="shared" si="15"/>
        <v>3.7200000000000011E-2</v>
      </c>
      <c r="AG16" s="33">
        <f t="shared" si="15"/>
        <v>1</v>
      </c>
      <c r="AH16" s="33">
        <f t="shared" si="15"/>
        <v>3.2999999999999918E-2</v>
      </c>
      <c r="AI16" s="33"/>
      <c r="AJ16" s="33"/>
      <c r="AK16" s="33"/>
      <c r="AL16" s="33"/>
      <c r="AM16" s="33"/>
      <c r="AN16" s="33"/>
      <c r="AO16" s="33"/>
      <c r="AP16" s="33"/>
    </row>
    <row r="17" spans="1:42" x14ac:dyDescent="0.25">
      <c r="A17" s="27" t="s">
        <v>101</v>
      </c>
      <c r="B17" s="34">
        <f>SUM(B10:B16)</f>
        <v>3.1499999999999995</v>
      </c>
      <c r="C17" s="34">
        <f t="shared" ref="C17:L17" si="16">SUM(C10:C16)</f>
        <v>0</v>
      </c>
      <c r="D17" s="34">
        <f t="shared" si="16"/>
        <v>3.6199999999999992</v>
      </c>
      <c r="E17" s="34">
        <f t="shared" si="16"/>
        <v>0</v>
      </c>
      <c r="F17" s="34">
        <f t="shared" si="16"/>
        <v>4.0999999999999996</v>
      </c>
      <c r="G17" s="34">
        <f t="shared" si="16"/>
        <v>0</v>
      </c>
      <c r="H17" s="34">
        <f t="shared" si="16"/>
        <v>0</v>
      </c>
      <c r="I17" s="34">
        <f t="shared" si="16"/>
        <v>0</v>
      </c>
      <c r="J17" s="34">
        <f t="shared" si="16"/>
        <v>5.5731712829548412</v>
      </c>
      <c r="K17" s="34">
        <f t="shared" si="16"/>
        <v>0</v>
      </c>
      <c r="L17" s="34">
        <f t="shared" si="16"/>
        <v>6.5457676962284204</v>
      </c>
      <c r="M17" s="34">
        <f t="shared" ref="C17:T17" si="17">SUM(M10:M14)</f>
        <v>1353.3995815540343</v>
      </c>
      <c r="N17" s="34">
        <f t="shared" si="17"/>
        <v>1448.1583737948404</v>
      </c>
      <c r="O17" s="34">
        <f t="shared" si="17"/>
        <v>1548.3229687802732</v>
      </c>
      <c r="P17" s="34">
        <f t="shared" si="17"/>
        <v>1647.8097261758153</v>
      </c>
      <c r="Q17" s="34">
        <f t="shared" si="17"/>
        <v>1751.8606770563872</v>
      </c>
      <c r="R17" s="34">
        <f t="shared" si="17"/>
        <v>1853.1182241902461</v>
      </c>
      <c r="S17" s="34">
        <f t="shared" si="17"/>
        <v>1969.946256135423</v>
      </c>
      <c r="T17" s="34">
        <f t="shared" si="17"/>
        <v>2078.4902948484842</v>
      </c>
      <c r="X17" s="35">
        <v>1</v>
      </c>
      <c r="Y17" s="35">
        <v>1</v>
      </c>
      <c r="Z17" s="35">
        <v>1</v>
      </c>
      <c r="AA17" s="35">
        <v>1</v>
      </c>
      <c r="AB17" s="35">
        <v>1</v>
      </c>
      <c r="AC17" s="35">
        <v>1</v>
      </c>
      <c r="AD17" s="35">
        <v>1</v>
      </c>
      <c r="AE17" s="35">
        <v>1</v>
      </c>
      <c r="AF17" s="35">
        <v>1</v>
      </c>
      <c r="AG17" s="35">
        <v>1</v>
      </c>
      <c r="AH17" s="35">
        <v>1</v>
      </c>
      <c r="AI17" s="35">
        <v>1</v>
      </c>
      <c r="AJ17" s="35">
        <v>1</v>
      </c>
      <c r="AK17" s="35">
        <v>1</v>
      </c>
      <c r="AL17" s="35">
        <v>1</v>
      </c>
      <c r="AM17" s="35">
        <v>1</v>
      </c>
      <c r="AN17" s="35">
        <v>1</v>
      </c>
      <c r="AO17" s="35">
        <v>1</v>
      </c>
      <c r="AP17" s="35">
        <v>1</v>
      </c>
    </row>
    <row r="18" spans="1:42" x14ac:dyDescent="0.25">
      <c r="B18" s="14"/>
      <c r="C18" s="1"/>
      <c r="D18" s="1"/>
      <c r="E18" s="1"/>
      <c r="F18" s="1"/>
      <c r="G18" s="1"/>
      <c r="H18" s="1"/>
      <c r="I18" s="1"/>
      <c r="J18" s="1"/>
      <c r="K18" s="1"/>
      <c r="L18" s="1"/>
      <c r="M18" s="1"/>
      <c r="N18" s="1"/>
      <c r="O18" s="1"/>
      <c r="P18" s="1"/>
      <c r="Q18" s="1"/>
      <c r="R18" s="1"/>
      <c r="S18" s="1"/>
      <c r="T18" s="1"/>
    </row>
    <row r="19" spans="1:42" x14ac:dyDescent="0.25">
      <c r="A19" s="27" t="s">
        <v>116</v>
      </c>
      <c r="B19" s="14"/>
      <c r="C19" s="1"/>
      <c r="D19" s="1"/>
      <c r="E19" s="1"/>
      <c r="F19" s="1"/>
      <c r="G19" s="1"/>
      <c r="H19" s="1"/>
      <c r="I19" s="1"/>
      <c r="J19" s="1"/>
      <c r="K19" s="1"/>
      <c r="L19" s="1"/>
      <c r="M19" s="1"/>
      <c r="N19" s="1"/>
      <c r="O19" s="1"/>
      <c r="P19" s="1"/>
      <c r="Q19" s="1"/>
      <c r="R19" s="1"/>
      <c r="S19" s="1"/>
      <c r="T19" s="1"/>
      <c r="X19" s="44"/>
    </row>
    <row r="20" spans="1:42" x14ac:dyDescent="0.25">
      <c r="A20" s="39" t="s">
        <v>178</v>
      </c>
      <c r="B20" s="42">
        <f>X20*B$3</f>
        <v>1042.3069306930695</v>
      </c>
      <c r="C20" s="42"/>
      <c r="D20" s="42">
        <f>Z20*D$3</f>
        <v>1186.4965786901271</v>
      </c>
      <c r="E20" s="42"/>
      <c r="F20" s="42">
        <f>AB20*F$3</f>
        <v>1327.656702025072</v>
      </c>
      <c r="G20" s="42"/>
      <c r="H20" s="42"/>
      <c r="I20" s="42"/>
      <c r="J20" s="42">
        <f>AF20*J$3</f>
        <v>1763.7016176726327</v>
      </c>
      <c r="K20" s="42"/>
      <c r="L20" s="42">
        <f>AH20*L$3</f>
        <v>2055.8468906141452</v>
      </c>
      <c r="M20" s="42">
        <f>SUM('Nort India Micronutrient Market'!M20,'West India Micronutrien Market'!M20,'South India Micronutrie Market '!M20,'East India Micronutrient Market'!M20)</f>
        <v>341.76911194545289</v>
      </c>
      <c r="N20" s="42">
        <f>SUM('Nort India Micronutrient Market'!N20,'West India Micronutrien Market'!N20,'South India Micronutrie Market '!N20,'East India Micronutrient Market'!N20)</f>
        <v>363.27766739497901</v>
      </c>
      <c r="O20" s="42">
        <f>SUM('Nort India Micronutrient Market'!O20,'West India Micronutrien Market'!O20,'South India Micronutrie Market '!O20,'East India Micronutrient Market'!O20)</f>
        <v>385.65326681395254</v>
      </c>
      <c r="P20" s="42">
        <f>SUM('Nort India Micronutrient Market'!P20,'West India Micronutrien Market'!P20,'South India Micronutrie Market '!P20,'East India Micronutrient Market'!P20)</f>
        <v>408.95044489856184</v>
      </c>
      <c r="Q20" s="42">
        <f>SUM('Nort India Micronutrient Market'!Q20,'West India Micronutrien Market'!Q20,'South India Micronutrie Market '!Q20,'East India Micronutrient Market'!Q20)</f>
        <v>432.93991834898964</v>
      </c>
      <c r="R20" s="42">
        <f>SUM('Nort India Micronutrient Market'!R20,'West India Micronutrien Market'!R20,'South India Micronutrie Market '!R20,'East India Micronutrient Market'!R20)</f>
        <v>457.26373989542844</v>
      </c>
      <c r="S20" s="42">
        <f>SUM('Nort India Micronutrient Market'!S20,'West India Micronutrien Market'!S20,'South India Micronutrie Market '!S20,'East India Micronutrient Market'!S20)</f>
        <v>483.05340251336651</v>
      </c>
      <c r="T20" s="42">
        <f>SUM('Nort India Micronutrient Market'!T20,'West India Micronutrien Market'!T20,'South India Micronutrie Market '!T20,'East India Micronutrient Market'!T20)</f>
        <v>509.41244480842983</v>
      </c>
      <c r="U20" s="40">
        <f t="shared" ref="U20:U26" si="18">(F20/B20)^(1/4)-1</f>
        <v>6.2362033689741914E-2</v>
      </c>
      <c r="V20" s="40">
        <f t="shared" ref="V20:V26" si="19">(L20/F20)^(1/6)-1</f>
        <v>7.560008832014864E-2</v>
      </c>
      <c r="W20" s="35">
        <f>(T20/P20)^(1/4)-1</f>
        <v>5.6451870440876295E-2</v>
      </c>
      <c r="X20" s="26">
        <v>0.3342</v>
      </c>
      <c r="Y20" s="26"/>
      <c r="Z20" s="26">
        <v>0.33529999999999999</v>
      </c>
      <c r="AA20" s="26"/>
      <c r="AB20" s="26">
        <v>0.33579999999999999</v>
      </c>
      <c r="AC20" s="26"/>
      <c r="AD20" s="26"/>
      <c r="AE20" s="26"/>
      <c r="AF20" s="26">
        <v>0.33639999999999998</v>
      </c>
      <c r="AG20" s="26"/>
      <c r="AH20" s="26">
        <v>0.33700000000000002</v>
      </c>
      <c r="AI20" s="26"/>
      <c r="AJ20" s="26"/>
      <c r="AK20" s="26"/>
      <c r="AL20" s="26"/>
      <c r="AM20" s="26"/>
      <c r="AN20" s="26"/>
      <c r="AO20" s="26">
        <f t="shared" ref="AO20:AP24" si="20">S20/S$5</f>
        <v>3.2722492344999993E-2</v>
      </c>
      <c r="AP20" s="26">
        <f t="shared" si="20"/>
        <v>3.2705979234761033E-2</v>
      </c>
    </row>
    <row r="21" spans="1:42" x14ac:dyDescent="0.25">
      <c r="A21" s="39" t="s">
        <v>180</v>
      </c>
      <c r="B21" s="42">
        <f t="shared" ref="B21:B26" si="21">X21*B$3</f>
        <v>425.71782178217831</v>
      </c>
      <c r="C21" s="42"/>
      <c r="D21" s="42">
        <f t="shared" ref="D21:D26" si="22">Z21*D$3</f>
        <v>485.85141739980457</v>
      </c>
      <c r="E21" s="42"/>
      <c r="F21" s="42">
        <f t="shared" ref="F21:F26" si="23">AB21*F$3</f>
        <v>544.82160077145613</v>
      </c>
      <c r="G21" s="42"/>
      <c r="H21" s="42"/>
      <c r="I21" s="42"/>
      <c r="J21" s="42">
        <f t="shared" ref="J21:J26" si="24">AF21*J$3</f>
        <v>725.0889825330712</v>
      </c>
      <c r="K21" s="42"/>
      <c r="L21" s="42">
        <f t="shared" ref="L21:L26" si="25">AH21*L$3</f>
        <v>851.01080486846672</v>
      </c>
      <c r="M21" s="42">
        <f>SUM('Nort India Micronutrient Market'!M21,'West India Micronutrien Market'!M21,'South India Micronutrie Market '!M21,'East India Micronutrient Market'!M21)</f>
        <v>114.71404442485979</v>
      </c>
      <c r="N21" s="42">
        <f>SUM('Nort India Micronutrient Market'!N21,'West India Micronutrien Market'!N21,'South India Micronutrie Market '!N21,'East India Micronutrient Market'!N21)</f>
        <v>122.24036735525468</v>
      </c>
      <c r="O21" s="42">
        <f>SUM('Nort India Micronutrient Market'!O21,'West India Micronutrien Market'!O21,'South India Micronutrie Market '!O21,'East India Micronutrient Market'!O21)</f>
        <v>130.25577619409049</v>
      </c>
      <c r="P21" s="42">
        <f>SUM('Nort India Micronutrient Market'!P21,'West India Micronutrien Market'!P21,'South India Micronutrie Market '!P21,'East India Micronutrient Market'!P21)</f>
        <v>138.57872793707315</v>
      </c>
      <c r="Q21" s="42">
        <f>SUM('Nort India Micronutrient Market'!Q21,'West India Micronutrien Market'!Q21,'South India Micronutrie Market '!Q21,'East India Micronutrient Market'!Q21)</f>
        <v>146.88724853391238</v>
      </c>
      <c r="R21" s="42">
        <f>SUM('Nort India Micronutrient Market'!R21,'West India Micronutrien Market'!R21,'South India Micronutrie Market '!R21,'East India Micronutrient Market'!R21)</f>
        <v>155.72451727766563</v>
      </c>
      <c r="S21" s="42">
        <f>SUM('Nort India Micronutrient Market'!S21,'West India Micronutrien Market'!S21,'South India Micronutrie Market '!S21,'East India Micronutrient Market'!S21)</f>
        <v>164.62844556172962</v>
      </c>
      <c r="T21" s="42">
        <f>SUM('Nort India Micronutrient Market'!T21,'West India Micronutrien Market'!T21,'South India Micronutrie Market '!T21,'East India Micronutrient Market'!T21)</f>
        <v>173.43586838053676</v>
      </c>
      <c r="U21" s="40">
        <f t="shared" si="18"/>
        <v>6.3611738189994771E-2</v>
      </c>
      <c r="V21" s="40">
        <f t="shared" si="19"/>
        <v>7.7159772787379399E-2</v>
      </c>
      <c r="W21" s="35">
        <f t="shared" ref="W21:W24" si="26">(T21/P21)^(1/4)-1</f>
        <v>5.7695330810589196E-2</v>
      </c>
      <c r="X21" s="26">
        <v>0.13650000000000001</v>
      </c>
      <c r="Y21" s="26"/>
      <c r="Z21" s="26">
        <v>0.13730000000000001</v>
      </c>
      <c r="AA21" s="26"/>
      <c r="AB21" s="26">
        <v>0.13780000000000001</v>
      </c>
      <c r="AC21" s="26"/>
      <c r="AD21" s="26"/>
      <c r="AE21" s="26"/>
      <c r="AF21" s="26">
        <v>0.13830000000000001</v>
      </c>
      <c r="AG21" s="26"/>
      <c r="AH21" s="26">
        <v>0.13950000000000001</v>
      </c>
      <c r="AI21" s="26"/>
      <c r="AJ21" s="26"/>
      <c r="AK21" s="26"/>
      <c r="AL21" s="26"/>
      <c r="AM21" s="26"/>
      <c r="AN21" s="26"/>
      <c r="AO21" s="26">
        <f t="shared" si="20"/>
        <v>1.115208592183321E-2</v>
      </c>
      <c r="AP21" s="26">
        <f t="shared" si="20"/>
        <v>1.1135161631062524E-2</v>
      </c>
    </row>
    <row r="22" spans="1:42" x14ac:dyDescent="0.25">
      <c r="A22" s="39" t="s">
        <v>179</v>
      </c>
      <c r="B22" s="42">
        <f t="shared" si="21"/>
        <v>711.71287128712868</v>
      </c>
      <c r="C22" s="42"/>
      <c r="D22" s="42">
        <f t="shared" si="22"/>
        <v>811.40371456500498</v>
      </c>
      <c r="E22" s="42"/>
      <c r="F22" s="42">
        <f t="shared" si="23"/>
        <v>911.33076181292188</v>
      </c>
      <c r="G22" s="42"/>
      <c r="H22" s="42"/>
      <c r="I22" s="42"/>
      <c r="J22" s="42">
        <f t="shared" si="24"/>
        <v>1213.7245080000432</v>
      </c>
      <c r="K22" s="42"/>
      <c r="L22" s="42">
        <f t="shared" si="25"/>
        <v>1414.0810363334092</v>
      </c>
      <c r="M22" s="42">
        <f>SUM('Nort India Micronutrient Market'!M22,'West India Micronutrien Market'!M22,'South India Micronutrie Market '!M22,'East India Micronutrient Market'!M22)</f>
        <v>48.815014726536596</v>
      </c>
      <c r="N22" s="42">
        <f>SUM('Nort India Micronutrient Market'!N22,'West India Micronutrien Market'!N22,'South India Micronutrie Market '!N22,'East India Micronutrient Market'!N22)</f>
        <v>52.177515165375553</v>
      </c>
      <c r="O22" s="42">
        <f>SUM('Nort India Micronutrient Market'!O22,'West India Micronutrien Market'!O22,'South India Micronutrie Market '!O22,'East India Micronutrient Market'!O22)</f>
        <v>55.635409061070973</v>
      </c>
      <c r="P22" s="42">
        <f>SUM('Nort India Micronutrient Market'!P22,'West India Micronutrien Market'!P22,'South India Micronutrie Market '!P22,'East India Micronutrient Market'!P22)</f>
        <v>59.16120618456354</v>
      </c>
      <c r="Q22" s="42">
        <f>SUM('Nort India Micronutrient Market'!Q22,'West India Micronutrien Market'!Q22,'South India Micronutrie Market '!Q22,'East India Micronutrient Market'!Q22)</f>
        <v>62.891875432266062</v>
      </c>
      <c r="R22" s="42">
        <f>SUM('Nort India Micronutrient Market'!R22,'West India Micronutrien Market'!R22,'South India Micronutrie Market '!R22,'East India Micronutrient Market'!R22)</f>
        <v>66.88035370699663</v>
      </c>
      <c r="S22" s="42">
        <f>SUM('Nort India Micronutrient Market'!S22,'West India Micronutrien Market'!S22,'South India Micronutrie Market '!S22,'East India Micronutrient Market'!S22)</f>
        <v>71.024737810644964</v>
      </c>
      <c r="T22" s="42">
        <f>SUM('Nort India Micronutrient Market'!T22,'West India Micronutrien Market'!T22,'South India Micronutrie Market '!T22,'East India Micronutrient Market'!T22)</f>
        <v>75.3336076614777</v>
      </c>
      <c r="U22" s="40">
        <f t="shared" si="18"/>
        <v>6.3757910038624521E-2</v>
      </c>
      <c r="V22" s="40">
        <f t="shared" si="19"/>
        <v>7.59688820767217E-2</v>
      </c>
      <c r="W22" s="35">
        <f t="shared" si="26"/>
        <v>6.2277386730275719E-2</v>
      </c>
      <c r="X22" s="26">
        <v>0.22819999999999999</v>
      </c>
      <c r="Y22" s="26"/>
      <c r="Z22" s="26">
        <v>0.2293</v>
      </c>
      <c r="AA22" s="26"/>
      <c r="AB22" s="26">
        <v>0.23050000000000001</v>
      </c>
      <c r="AC22" s="26"/>
      <c r="AD22" s="26"/>
      <c r="AE22" s="26"/>
      <c r="AF22" s="26">
        <v>0.23150000000000001</v>
      </c>
      <c r="AG22" s="26"/>
      <c r="AH22" s="26">
        <v>0.23180000000000001</v>
      </c>
      <c r="AI22" s="26"/>
      <c r="AJ22" s="26"/>
      <c r="AK22" s="26"/>
      <c r="AL22" s="26"/>
      <c r="AM22" s="26"/>
      <c r="AN22" s="26"/>
      <c r="AO22" s="26">
        <f t="shared" si="20"/>
        <v>4.8112826184888557E-3</v>
      </c>
      <c r="AP22" s="26">
        <f t="shared" si="20"/>
        <v>4.8366690546448781E-3</v>
      </c>
    </row>
    <row r="23" spans="1:42" x14ac:dyDescent="0.25">
      <c r="A23" s="39" t="s">
        <v>177</v>
      </c>
      <c r="B23" s="42">
        <f t="shared" si="21"/>
        <v>437.56930693069313</v>
      </c>
      <c r="C23" s="42"/>
      <c r="D23" s="42">
        <f t="shared" si="22"/>
        <v>497.88269794721407</v>
      </c>
      <c r="E23" s="42"/>
      <c r="F23" s="42">
        <f t="shared" si="23"/>
        <v>559.45033751205392</v>
      </c>
      <c r="G23" s="42"/>
      <c r="H23" s="42"/>
      <c r="I23" s="42"/>
      <c r="J23" s="42">
        <f t="shared" si="24"/>
        <v>749.73047362421664</v>
      </c>
      <c r="K23" s="42"/>
      <c r="L23" s="42">
        <f t="shared" si="25"/>
        <v>876.63263555267849</v>
      </c>
      <c r="M23" s="42">
        <f>SUM('Nort India Micronutrient Market'!M23,'West India Micronutrien Market'!M23,'South India Micronutrie Market '!M23,'East India Micronutrient Market'!M23)</f>
        <v>258.34789548517665</v>
      </c>
      <c r="N23" s="42">
        <f>SUM('Nort India Micronutrient Market'!N23,'West India Micronutrien Market'!N23,'South India Micronutrie Market '!N23,'East India Micronutrient Market'!N23)</f>
        <v>274.03051701505728</v>
      </c>
      <c r="O23" s="42">
        <f>SUM('Nort India Micronutrient Market'!O23,'West India Micronutrien Market'!O23,'South India Micronutrie Market '!O23,'East India Micronutrient Market'!O23)</f>
        <v>290.54497078387203</v>
      </c>
      <c r="P23" s="42">
        <f>SUM('Nort India Micronutrient Market'!P23,'West India Micronutrien Market'!P23,'South India Micronutrie Market '!P23,'East India Micronutrient Market'!P23)</f>
        <v>307.9972015465346</v>
      </c>
      <c r="Q23" s="42">
        <f>SUM('Nort India Micronutrient Market'!Q23,'West India Micronutrien Market'!Q23,'South India Micronutrie Market '!Q23,'East India Micronutrient Market'!Q23)</f>
        <v>326.01427557547714</v>
      </c>
      <c r="R23" s="42">
        <f>SUM('Nort India Micronutrient Market'!R23,'West India Micronutrien Market'!R23,'South India Micronutrie Market '!R23,'East India Micronutrient Market'!R23)</f>
        <v>344.39356055801659</v>
      </c>
      <c r="S23" s="42">
        <f>SUM('Nort India Micronutrient Market'!S23,'West India Micronutrien Market'!S23,'South India Micronutrie Market '!S23,'East India Micronutrient Market'!S23)</f>
        <v>363.2032389403027</v>
      </c>
      <c r="T23" s="42">
        <f>SUM('Nort India Micronutrient Market'!T23,'West India Micronutrien Market'!T23,'South India Micronutrie Market '!T23,'East India Micronutrient Market'!T23)</f>
        <v>382.95943357142988</v>
      </c>
      <c r="U23" s="40">
        <f t="shared" si="18"/>
        <v>6.3355966607938186E-2</v>
      </c>
      <c r="V23" s="40">
        <f t="shared" si="19"/>
        <v>7.7728453760538496E-2</v>
      </c>
      <c r="W23" s="35">
        <f t="shared" si="26"/>
        <v>5.5969806176733305E-2</v>
      </c>
      <c r="X23" s="26">
        <v>0.14030000000000001</v>
      </c>
      <c r="Y23" s="26"/>
      <c r="Z23" s="26">
        <v>0.14069999999999999</v>
      </c>
      <c r="AA23" s="26"/>
      <c r="AB23" s="26">
        <v>0.14149999999999999</v>
      </c>
      <c r="AC23" s="26"/>
      <c r="AD23" s="26"/>
      <c r="AE23" s="26"/>
      <c r="AF23" s="26">
        <v>0.14299999999999999</v>
      </c>
      <c r="AG23" s="26"/>
      <c r="AH23" s="26">
        <v>0.14369999999999999</v>
      </c>
      <c r="AI23" s="26"/>
      <c r="AJ23" s="26"/>
      <c r="AK23" s="26"/>
      <c r="AL23" s="26"/>
      <c r="AM23" s="26"/>
      <c r="AN23" s="26"/>
      <c r="AO23" s="26">
        <f t="shared" si="20"/>
        <v>2.4603729409761049E-2</v>
      </c>
      <c r="AP23" s="26">
        <f t="shared" si="20"/>
        <v>2.4587273848115789E-2</v>
      </c>
    </row>
    <row r="24" spans="1:42" x14ac:dyDescent="0.25">
      <c r="A24" s="39" t="s">
        <v>176</v>
      </c>
      <c r="B24" s="42">
        <f t="shared" si="21"/>
        <v>145.64851485148515</v>
      </c>
      <c r="C24" s="42"/>
      <c r="D24" s="42">
        <f t="shared" si="22"/>
        <v>169.85337243401761</v>
      </c>
      <c r="E24" s="42"/>
      <c r="F24" s="42">
        <f t="shared" si="23"/>
        <v>191.35969141755061</v>
      </c>
      <c r="G24" s="42"/>
      <c r="H24" s="42"/>
      <c r="I24" s="42"/>
      <c r="J24" s="42">
        <f t="shared" si="24"/>
        <v>255.32779066782766</v>
      </c>
      <c r="K24" s="42"/>
      <c r="L24" s="42">
        <f t="shared" si="25"/>
        <v>300.75148874563013</v>
      </c>
      <c r="M24" s="42">
        <f>SUM('Nort India Micronutrient Market'!M26,'West India Micronutrien Market'!M26,'South India Micronutrie Market '!M26,'East India Micronutrient Market'!M26)</f>
        <v>103.91776774748314</v>
      </c>
      <c r="N24" s="42">
        <f>SUM('Nort India Micronutrient Market'!N26,'West India Micronutrien Market'!N26,'South India Micronutrie Market '!N26,'East India Micronutrient Market'!N26)</f>
        <v>110.66780172846745</v>
      </c>
      <c r="O24" s="42">
        <f>SUM('Nort India Micronutrient Market'!O26,'West India Micronutrien Market'!O26,'South India Micronutrie Market '!O26,'East India Micronutrient Market'!O26)</f>
        <v>117.86182321047801</v>
      </c>
      <c r="P24" s="42">
        <f>SUM('Nort India Micronutrient Market'!P26,'West India Micronutrien Market'!P26,'South India Micronutrie Market '!P26,'East India Micronutrient Market'!P26)</f>
        <v>125.53066712963398</v>
      </c>
      <c r="Q24" s="42">
        <f>SUM('Nort India Micronutrient Market'!Q26,'West India Micronutrien Market'!Q26,'South India Micronutrie Market '!Q26,'East India Micronutrient Market'!Q26)</f>
        <v>133.06585006934679</v>
      </c>
      <c r="R24" s="42">
        <f>SUM('Nort India Micronutrient Market'!R26,'West India Micronutrien Market'!R26,'South India Micronutrie Market '!R26,'East India Micronutrient Market'!R26)</f>
        <v>141.22098842997224</v>
      </c>
      <c r="S24" s="42">
        <f>SUM('Nort India Micronutrient Market'!S26,'West India Micronutrien Market'!S26,'South India Micronutrie Market '!S26,'East India Micronutrient Market'!S26)</f>
        <v>149.30658525859553</v>
      </c>
      <c r="T24" s="42">
        <f>SUM('Nort India Micronutrient Market'!T26,'West India Micronutrien Market'!T26,'South India Micronutrie Market '!T26,'East India Micronutrient Market'!T26)</f>
        <v>157.9150798584287</v>
      </c>
      <c r="U24" s="40">
        <f t="shared" si="18"/>
        <v>7.0621844642923204E-2</v>
      </c>
      <c r="V24" s="40">
        <f t="shared" si="19"/>
        <v>7.8266768264320108E-2</v>
      </c>
      <c r="W24" s="35">
        <f t="shared" si="26"/>
        <v>5.9054821743065311E-2</v>
      </c>
      <c r="X24" s="26">
        <v>4.6699999999999998E-2</v>
      </c>
      <c r="Y24" s="26"/>
      <c r="Z24" s="26">
        <v>4.8000000000000001E-2</v>
      </c>
      <c r="AA24" s="26"/>
      <c r="AB24" s="26">
        <v>4.8399999999999999E-2</v>
      </c>
      <c r="AC24" s="26"/>
      <c r="AD24" s="26"/>
      <c r="AE24" s="26"/>
      <c r="AF24" s="26">
        <v>4.87E-2</v>
      </c>
      <c r="AG24" s="26"/>
      <c r="AH24" s="26">
        <v>4.9299999999999997E-2</v>
      </c>
      <c r="AI24" s="26"/>
      <c r="AJ24" s="26"/>
      <c r="AK24" s="26"/>
      <c r="AL24" s="26"/>
      <c r="AM24" s="26"/>
      <c r="AN24" s="26"/>
      <c r="AO24" s="26">
        <f t="shared" si="20"/>
        <v>1.0114168677338504E-2</v>
      </c>
      <c r="AP24" s="26">
        <f t="shared" si="20"/>
        <v>1.0138675203837369E-2</v>
      </c>
    </row>
    <row r="25" spans="1:42" x14ac:dyDescent="0.25">
      <c r="A25" s="39" t="s">
        <v>173</v>
      </c>
      <c r="B25" s="42">
        <f t="shared" si="21"/>
        <v>113.83663366336634</v>
      </c>
      <c r="C25" s="42"/>
      <c r="D25" s="42">
        <f t="shared" si="22"/>
        <v>131.99022482893452</v>
      </c>
      <c r="E25" s="42"/>
      <c r="F25" s="42">
        <f t="shared" si="23"/>
        <v>149.05496624879459</v>
      </c>
      <c r="G25" s="42"/>
      <c r="H25" s="42"/>
      <c r="I25" s="42"/>
      <c r="J25" s="42">
        <f t="shared" si="24"/>
        <v>205.52052144104402</v>
      </c>
      <c r="K25" s="42"/>
      <c r="L25" s="42">
        <f t="shared" si="25"/>
        <v>242.79734791229373</v>
      </c>
      <c r="M25" s="42"/>
      <c r="N25" s="42"/>
      <c r="O25" s="42"/>
      <c r="P25" s="42"/>
      <c r="Q25" s="42"/>
      <c r="R25" s="42"/>
      <c r="S25" s="42"/>
      <c r="T25" s="42"/>
      <c r="U25" s="40">
        <f t="shared" si="18"/>
        <v>6.9710112730654972E-2</v>
      </c>
      <c r="V25" s="40">
        <f t="shared" si="19"/>
        <v>8.4716503997566361E-2</v>
      </c>
      <c r="W25" s="36"/>
      <c r="X25" s="26">
        <v>3.6499999999999998E-2</v>
      </c>
      <c r="Y25" s="26"/>
      <c r="Z25" s="26">
        <v>3.73E-2</v>
      </c>
      <c r="AA25" s="26"/>
      <c r="AB25" s="26">
        <v>3.7699999999999997E-2</v>
      </c>
      <c r="AC25" s="26"/>
      <c r="AD25" s="26"/>
      <c r="AE25" s="26"/>
      <c r="AF25" s="26">
        <v>3.9199999999999999E-2</v>
      </c>
      <c r="AG25" s="26"/>
      <c r="AH25" s="26">
        <v>3.9800000000000002E-2</v>
      </c>
      <c r="AI25" s="26"/>
      <c r="AJ25" s="26"/>
      <c r="AK25" s="26"/>
      <c r="AL25" s="26"/>
      <c r="AM25" s="26"/>
      <c r="AN25" s="26"/>
      <c r="AO25" s="26"/>
      <c r="AP25" s="26"/>
    </row>
    <row r="26" spans="1:42" x14ac:dyDescent="0.25">
      <c r="A26" s="39" t="s">
        <v>174</v>
      </c>
      <c r="B26" s="42">
        <f t="shared" si="21"/>
        <v>242.01980198019839</v>
      </c>
      <c r="C26" s="42"/>
      <c r="D26" s="42">
        <f t="shared" si="22"/>
        <v>255.13391984359708</v>
      </c>
      <c r="E26" s="42"/>
      <c r="F26" s="42">
        <f t="shared" si="23"/>
        <v>270.03857280617171</v>
      </c>
      <c r="G26" s="42"/>
      <c r="H26" s="42"/>
      <c r="I26" s="42"/>
      <c r="J26" s="42">
        <f t="shared" si="24"/>
        <v>329.77655098575661</v>
      </c>
      <c r="K26" s="42"/>
      <c r="L26" s="42">
        <f t="shared" si="25"/>
        <v>359.31567316668566</v>
      </c>
      <c r="M26" s="42"/>
      <c r="N26" s="42"/>
      <c r="O26" s="42"/>
      <c r="P26" s="42"/>
      <c r="Q26" s="42"/>
      <c r="R26" s="42"/>
      <c r="S26" s="42"/>
      <c r="T26" s="42"/>
      <c r="U26" s="40">
        <f t="shared" si="18"/>
        <v>2.7764767507371779E-2</v>
      </c>
      <c r="V26" s="40">
        <f t="shared" si="19"/>
        <v>4.8757451522173367E-2</v>
      </c>
      <c r="W26" s="36"/>
      <c r="X26" s="26">
        <f>1-SUM(X20:X25)</f>
        <v>7.7600000000000113E-2</v>
      </c>
      <c r="Y26" s="26">
        <f t="shared" ref="Y26:AH26" si="27">1-SUM(Y20:Y25)</f>
        <v>1</v>
      </c>
      <c r="Z26" s="26">
        <f t="shared" si="27"/>
        <v>7.2099999999999942E-2</v>
      </c>
      <c r="AA26" s="26">
        <f t="shared" si="27"/>
        <v>1</v>
      </c>
      <c r="AB26" s="26">
        <f t="shared" si="27"/>
        <v>6.8300000000000027E-2</v>
      </c>
      <c r="AC26" s="26">
        <f t="shared" si="27"/>
        <v>1</v>
      </c>
      <c r="AD26" s="26">
        <f t="shared" si="27"/>
        <v>1</v>
      </c>
      <c r="AE26" s="26">
        <f t="shared" si="27"/>
        <v>1</v>
      </c>
      <c r="AF26" s="26">
        <f t="shared" si="27"/>
        <v>6.2899999999999956E-2</v>
      </c>
      <c r="AG26" s="26">
        <f t="shared" si="27"/>
        <v>1</v>
      </c>
      <c r="AH26" s="26">
        <f t="shared" si="27"/>
        <v>5.8899999999999952E-2</v>
      </c>
      <c r="AI26" s="26"/>
      <c r="AJ26" s="26"/>
      <c r="AK26" s="26"/>
      <c r="AL26" s="26"/>
      <c r="AM26" s="26"/>
      <c r="AN26" s="26"/>
      <c r="AO26" s="26"/>
      <c r="AP26" s="26"/>
    </row>
    <row r="27" spans="1:42" x14ac:dyDescent="0.25">
      <c r="A27" s="27" t="s">
        <v>101</v>
      </c>
      <c r="B27" s="34">
        <f>SUM(B20:B26)</f>
        <v>3118.8118811881195</v>
      </c>
      <c r="C27" s="34">
        <f t="shared" ref="C27:L27" si="28">SUM(C20:C26)</f>
        <v>0</v>
      </c>
      <c r="D27" s="34">
        <f t="shared" si="28"/>
        <v>3538.6119257087003</v>
      </c>
      <c r="E27" s="34">
        <f t="shared" si="28"/>
        <v>0</v>
      </c>
      <c r="F27" s="34">
        <f t="shared" si="28"/>
        <v>3953.7126325940208</v>
      </c>
      <c r="G27" s="34">
        <f t="shared" si="28"/>
        <v>0</v>
      </c>
      <c r="H27" s="34">
        <f t="shared" si="28"/>
        <v>0</v>
      </c>
      <c r="I27" s="34">
        <f t="shared" si="28"/>
        <v>0</v>
      </c>
      <c r="J27" s="34">
        <f t="shared" si="28"/>
        <v>5242.8704449245924</v>
      </c>
      <c r="K27" s="34">
        <f t="shared" si="28"/>
        <v>0</v>
      </c>
      <c r="L27" s="34">
        <f t="shared" si="28"/>
        <v>6100.4358771933103</v>
      </c>
      <c r="M27" s="34">
        <f t="shared" ref="M27:T27" si="29">SUM(M20:M24)</f>
        <v>867.56383432950906</v>
      </c>
      <c r="N27" s="34">
        <f t="shared" si="29"/>
        <v>922.393868659134</v>
      </c>
      <c r="O27" s="34">
        <f t="shared" si="29"/>
        <v>979.95124606346394</v>
      </c>
      <c r="P27" s="34">
        <f t="shared" si="29"/>
        <v>1040.2182476963671</v>
      </c>
      <c r="Q27" s="34">
        <f t="shared" si="29"/>
        <v>1101.799167959992</v>
      </c>
      <c r="R27" s="34">
        <f t="shared" si="29"/>
        <v>1165.4831598680796</v>
      </c>
      <c r="S27" s="34">
        <f t="shared" si="29"/>
        <v>1231.2164100846394</v>
      </c>
      <c r="T27" s="34">
        <f t="shared" si="29"/>
        <v>1299.0564342803029</v>
      </c>
      <c r="X27" s="43">
        <v>1</v>
      </c>
      <c r="Y27" s="43">
        <v>1</v>
      </c>
      <c r="Z27" s="43">
        <v>1</v>
      </c>
      <c r="AA27" s="43">
        <v>1</v>
      </c>
      <c r="AB27" s="43">
        <v>1</v>
      </c>
      <c r="AC27" s="43">
        <v>1</v>
      </c>
      <c r="AD27" s="43">
        <v>1</v>
      </c>
      <c r="AE27" s="43">
        <v>1</v>
      </c>
      <c r="AF27" s="43">
        <v>1</v>
      </c>
      <c r="AG27" s="43">
        <v>1</v>
      </c>
      <c r="AH27" s="43">
        <v>1</v>
      </c>
      <c r="AI27" s="43">
        <v>1</v>
      </c>
      <c r="AJ27" s="43">
        <v>1</v>
      </c>
      <c r="AK27" s="43">
        <v>1</v>
      </c>
      <c r="AL27" s="43">
        <v>1</v>
      </c>
      <c r="AM27" s="43">
        <v>1</v>
      </c>
      <c r="AN27" s="43">
        <v>1</v>
      </c>
      <c r="AO27" s="43">
        <v>1</v>
      </c>
      <c r="AP27" s="43">
        <v>1</v>
      </c>
    </row>
    <row r="28" spans="1:42" x14ac:dyDescent="0.25">
      <c r="B28" s="1"/>
      <c r="C28" s="1"/>
      <c r="D28" s="1"/>
      <c r="E28" s="1"/>
      <c r="F28" s="1"/>
      <c r="G28" s="1"/>
      <c r="H28" s="1"/>
      <c r="I28" s="1"/>
      <c r="J28" s="1"/>
      <c r="K28" s="1"/>
      <c r="L28" s="1"/>
      <c r="M28" s="1"/>
      <c r="N28" s="1"/>
      <c r="O28" s="1"/>
      <c r="P28" s="1"/>
      <c r="Q28" s="1"/>
      <c r="R28" s="1"/>
      <c r="S28" s="1"/>
      <c r="T28" s="1"/>
    </row>
  </sheetData>
  <mergeCells count="1">
    <mergeCell ref="A1:T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7300E-6F07-47CF-810A-DF8B8DE9F6D5}">
  <dimension ref="A1:AS64"/>
  <sheetViews>
    <sheetView zoomScale="95" zoomScaleNormal="95" workbookViewId="0">
      <selection activeCell="J12" sqref="J12"/>
    </sheetView>
  </sheetViews>
  <sheetFormatPr defaultRowHeight="15" x14ac:dyDescent="0.25"/>
  <cols>
    <col min="1" max="1" width="35.7109375" bestFit="1" customWidth="1"/>
    <col min="2" max="2" width="10.85546875" customWidth="1"/>
    <col min="3" max="3" width="10.42578125" hidden="1" customWidth="1"/>
    <col min="4" max="4" width="11.85546875" customWidth="1"/>
    <col min="5" max="5" width="10.7109375" hidden="1" customWidth="1"/>
    <col min="6" max="6" width="10" customWidth="1"/>
    <col min="7" max="9" width="10" hidden="1" customWidth="1"/>
    <col min="10" max="10" width="10" customWidth="1"/>
    <col min="11" max="11" width="10" hidden="1" customWidth="1"/>
    <col min="13" max="20" width="0" hidden="1" customWidth="1"/>
    <col min="21" max="21" width="17.5703125" bestFit="1" customWidth="1"/>
    <col min="22" max="22" width="17.7109375" bestFit="1" customWidth="1"/>
    <col min="23" max="23" width="17.7109375" hidden="1" customWidth="1"/>
    <col min="25" max="25" width="0" hidden="1" customWidth="1"/>
    <col min="27" max="27" width="0" hidden="1" customWidth="1"/>
    <col min="29" max="31" width="0" hidden="1" customWidth="1"/>
    <col min="33" max="33" width="0" hidden="1" customWidth="1"/>
    <col min="35" max="42" width="0" hidden="1" customWidth="1"/>
  </cols>
  <sheetData>
    <row r="1" spans="1:43" x14ac:dyDescent="0.25">
      <c r="A1" s="64" t="s">
        <v>13</v>
      </c>
      <c r="B1" s="64"/>
      <c r="C1" s="64"/>
      <c r="D1" s="64"/>
      <c r="E1" s="64"/>
      <c r="F1" s="64"/>
      <c r="G1" s="64"/>
      <c r="H1" s="64"/>
      <c r="I1" s="64"/>
      <c r="J1" s="64"/>
      <c r="K1" s="64"/>
      <c r="L1" s="64"/>
      <c r="M1" s="64"/>
      <c r="N1" s="64"/>
      <c r="O1" s="64"/>
      <c r="P1" s="64"/>
      <c r="Q1" s="64"/>
      <c r="R1" s="64"/>
      <c r="S1" s="64"/>
      <c r="T1" s="65"/>
      <c r="U1" s="41" t="s">
        <v>126</v>
      </c>
      <c r="V1" s="41" t="s">
        <v>188</v>
      </c>
      <c r="W1" s="41" t="s">
        <v>128</v>
      </c>
    </row>
    <row r="2" spans="1:43" x14ac:dyDescent="0.25">
      <c r="A2" s="6"/>
      <c r="B2" s="7">
        <v>2017</v>
      </c>
      <c r="C2" s="7">
        <v>2018</v>
      </c>
      <c r="D2" s="7">
        <v>2019</v>
      </c>
      <c r="E2" s="7">
        <v>2020</v>
      </c>
      <c r="F2" s="7">
        <v>2021</v>
      </c>
      <c r="G2" s="7" t="s">
        <v>7</v>
      </c>
      <c r="H2" s="7" t="s">
        <v>8</v>
      </c>
      <c r="I2" s="7" t="s">
        <v>9</v>
      </c>
      <c r="J2" s="7" t="s">
        <v>10</v>
      </c>
      <c r="K2" s="7" t="s">
        <v>11</v>
      </c>
      <c r="L2" s="7" t="s">
        <v>12</v>
      </c>
      <c r="M2" s="7" t="s">
        <v>103</v>
      </c>
      <c r="N2" s="7" t="s">
        <v>104</v>
      </c>
      <c r="O2" s="7" t="s">
        <v>105</v>
      </c>
      <c r="P2" s="7" t="s">
        <v>106</v>
      </c>
      <c r="Q2" s="7" t="s">
        <v>107</v>
      </c>
      <c r="R2" s="7" t="s">
        <v>108</v>
      </c>
      <c r="S2" s="7" t="s">
        <v>109</v>
      </c>
      <c r="T2" s="7" t="s">
        <v>110</v>
      </c>
      <c r="X2" s="8">
        <v>2017</v>
      </c>
      <c r="Y2" s="8">
        <v>2018</v>
      </c>
      <c r="Z2" s="8">
        <v>2019</v>
      </c>
      <c r="AA2" s="8">
        <v>2020</v>
      </c>
      <c r="AB2" s="8">
        <v>2021</v>
      </c>
      <c r="AC2" s="8" t="s">
        <v>7</v>
      </c>
      <c r="AD2" s="8" t="s">
        <v>8</v>
      </c>
      <c r="AE2" s="8" t="s">
        <v>9</v>
      </c>
      <c r="AF2" s="8" t="s">
        <v>10</v>
      </c>
      <c r="AG2" s="8" t="s">
        <v>11</v>
      </c>
      <c r="AH2" s="8" t="s">
        <v>12</v>
      </c>
      <c r="AI2" s="8" t="s">
        <v>103</v>
      </c>
      <c r="AJ2" s="8" t="s">
        <v>104</v>
      </c>
      <c r="AK2" s="8" t="s">
        <v>105</v>
      </c>
      <c r="AL2" s="8" t="s">
        <v>106</v>
      </c>
      <c r="AM2" s="8" t="s">
        <v>107</v>
      </c>
      <c r="AN2" s="8" t="s">
        <v>108</v>
      </c>
      <c r="AO2" s="8" t="s">
        <v>109</v>
      </c>
      <c r="AP2" s="8" t="s">
        <v>110</v>
      </c>
    </row>
    <row r="3" spans="1:43" x14ac:dyDescent="0.25">
      <c r="A3" s="9" t="s">
        <v>129</v>
      </c>
      <c r="B3" s="10">
        <v>355.67716535433067</v>
      </c>
      <c r="C3" s="10">
        <v>385.68749999999994</v>
      </c>
      <c r="D3" s="10">
        <v>410.91145038167934</v>
      </c>
      <c r="E3" s="10">
        <v>456.9263565891473</v>
      </c>
      <c r="F3" s="10">
        <v>488.89489953632147</v>
      </c>
      <c r="G3" s="10">
        <v>533.67330970724186</v>
      </c>
      <c r="H3" s="10">
        <v>581.92939010953842</v>
      </c>
      <c r="I3" s="10">
        <v>629.54507814882675</v>
      </c>
      <c r="J3" s="10">
        <v>684.59590856688283</v>
      </c>
      <c r="K3" s="10">
        <v>744.63817047472719</v>
      </c>
      <c r="L3" s="10">
        <v>814.07885364503068</v>
      </c>
      <c r="M3" s="10">
        <f t="shared" ref="M3:T3" si="0">L3+(M4*L3)</f>
        <v>867.56383432950918</v>
      </c>
      <c r="N3" s="10">
        <f t="shared" si="0"/>
        <v>922.39386865913411</v>
      </c>
      <c r="O3" s="10">
        <f t="shared" si="0"/>
        <v>979.95124606346405</v>
      </c>
      <c r="P3" s="10">
        <f t="shared" si="0"/>
        <v>1040.2182476963671</v>
      </c>
      <c r="Q3" s="10">
        <f t="shared" si="0"/>
        <v>1101.799167959992</v>
      </c>
      <c r="R3" s="10">
        <f t="shared" si="0"/>
        <v>1165.4831598680796</v>
      </c>
      <c r="S3" s="10">
        <f t="shared" si="0"/>
        <v>1231.2164100846394</v>
      </c>
      <c r="T3" s="10">
        <f t="shared" si="0"/>
        <v>1299.0564342803029</v>
      </c>
      <c r="U3" s="40">
        <f>(F3/B3)^(1/4)-1</f>
        <v>8.2779140447670763E-2</v>
      </c>
      <c r="V3" s="40">
        <f>(L3/F3)^(1/6)-1</f>
        <v>8.8700680923982755E-2</v>
      </c>
      <c r="W3" s="35">
        <f>(T3/P3)^(1/4)-1</f>
        <v>5.7123890013016876E-2</v>
      </c>
    </row>
    <row r="4" spans="1:43" ht="15.75" customHeight="1" x14ac:dyDescent="0.25">
      <c r="A4" s="9" t="s">
        <v>93</v>
      </c>
      <c r="B4" s="5"/>
      <c r="C4" s="25">
        <f>C3/B3-1</f>
        <v>8.4375207544663544E-2</v>
      </c>
      <c r="D4" s="25">
        <f>D3/C3-1</f>
        <v>6.5399968579949785E-2</v>
      </c>
      <c r="E4" s="25">
        <f t="shared" ref="E4:F4" si="1">E3/D3-1</f>
        <v>0.11198253581088213</v>
      </c>
      <c r="F4" s="25">
        <f t="shared" si="1"/>
        <v>6.9964322447521266E-2</v>
      </c>
      <c r="G4" s="25">
        <v>5.2200000000000003E-2</v>
      </c>
      <c r="H4" s="25">
        <v>5.6099999999999997E-2</v>
      </c>
      <c r="I4" s="25">
        <v>6.0400000000000002E-2</v>
      </c>
      <c r="J4" s="38">
        <v>6.3600000000000004E-2</v>
      </c>
      <c r="K4" s="25">
        <v>6.6500000000000004E-2</v>
      </c>
      <c r="L4" s="25">
        <v>6.83E-2</v>
      </c>
      <c r="M4" s="25">
        <v>6.5699999999999995E-2</v>
      </c>
      <c r="N4" s="25">
        <v>6.3200000000000006E-2</v>
      </c>
      <c r="O4" s="25">
        <v>6.2399999999999997E-2</v>
      </c>
      <c r="P4" s="25">
        <v>6.1499999999999999E-2</v>
      </c>
      <c r="Q4" s="25">
        <v>5.9200000000000003E-2</v>
      </c>
      <c r="R4" s="25">
        <v>5.7799999999999997E-2</v>
      </c>
      <c r="S4" s="25">
        <v>5.6399999999999999E-2</v>
      </c>
      <c r="T4" s="25">
        <v>5.5100000000000003E-2</v>
      </c>
      <c r="X4" s="29"/>
      <c r="Y4" s="29"/>
      <c r="Z4" s="29"/>
      <c r="AA4" s="29"/>
      <c r="AB4" s="29"/>
      <c r="AC4" s="29"/>
      <c r="AD4" s="29"/>
      <c r="AE4" s="29"/>
      <c r="AF4" s="29"/>
      <c r="AG4" s="29"/>
      <c r="AH4" s="29"/>
      <c r="AI4" s="29"/>
    </row>
    <row r="5" spans="1:43" x14ac:dyDescent="0.25">
      <c r="A5" s="31" t="s">
        <v>166</v>
      </c>
      <c r="B5" s="34">
        <v>0.45171</v>
      </c>
      <c r="C5" s="34">
        <v>0.49368000000000001</v>
      </c>
      <c r="D5" s="34">
        <v>0.53829399999999994</v>
      </c>
      <c r="E5" s="34">
        <v>0.58943500000000004</v>
      </c>
      <c r="F5" s="34">
        <v>0.63263000000000003</v>
      </c>
      <c r="G5" s="34">
        <v>0.69270795600000001</v>
      </c>
      <c r="H5" s="34">
        <v>0.75650820714239975</v>
      </c>
      <c r="I5" s="34">
        <v>0.82470405237496303</v>
      </c>
      <c r="J5" s="34">
        <v>0.89839521081232032</v>
      </c>
      <c r="K5" s="34">
        <v>0.98292238502663976</v>
      </c>
      <c r="L5" s="34">
        <v>1.0774333627991983</v>
      </c>
      <c r="M5" s="34">
        <f t="shared" ref="M5:T5" si="2">M3*M7</f>
        <v>1353.3995815540343</v>
      </c>
      <c r="N5" s="34">
        <f t="shared" si="2"/>
        <v>1448.1583737948404</v>
      </c>
      <c r="O5" s="34">
        <f t="shared" si="2"/>
        <v>1548.3229687802732</v>
      </c>
      <c r="P5" s="34">
        <f t="shared" si="2"/>
        <v>1647.8097261758151</v>
      </c>
      <c r="Q5" s="34">
        <f t="shared" si="2"/>
        <v>1751.8606770563872</v>
      </c>
      <c r="R5" s="34">
        <f t="shared" si="2"/>
        <v>1853.1182241902463</v>
      </c>
      <c r="S5" s="34">
        <f t="shared" si="2"/>
        <v>1969.946256135423</v>
      </c>
      <c r="T5" s="34">
        <f t="shared" si="2"/>
        <v>2078.4902948484846</v>
      </c>
      <c r="U5" s="40">
        <f>(F5/B5)^(1/4)-1</f>
        <v>8.7858775435244896E-2</v>
      </c>
      <c r="V5" s="40">
        <f>(L5/F5)^(1/6)-1</f>
        <v>9.2798539967333449E-2</v>
      </c>
      <c r="W5" s="35">
        <f>(T5/P5)^(1/4)-1</f>
        <v>5.9766616477142431E-2</v>
      </c>
    </row>
    <row r="6" spans="1:43" x14ac:dyDescent="0.25">
      <c r="A6" s="4" t="s">
        <v>93</v>
      </c>
      <c r="B6" s="4"/>
      <c r="C6" s="37">
        <f>C5/B5-1</f>
        <v>9.2913595005645222E-2</v>
      </c>
      <c r="D6" s="37">
        <f t="shared" ref="D6:L6" si="3">D5/C5-1</f>
        <v>9.037028034354222E-2</v>
      </c>
      <c r="E6" s="37">
        <f t="shared" si="3"/>
        <v>9.5005703203082437E-2</v>
      </c>
      <c r="F6" s="37">
        <f t="shared" si="3"/>
        <v>7.3282041276815812E-2</v>
      </c>
      <c r="G6" s="37">
        <f t="shared" si="3"/>
        <v>9.4965392093324663E-2</v>
      </c>
      <c r="H6" s="37">
        <f t="shared" si="3"/>
        <v>9.2102668360863671E-2</v>
      </c>
      <c r="I6" s="37">
        <f t="shared" si="3"/>
        <v>9.0145545796737947E-2</v>
      </c>
      <c r="J6" s="37">
        <f t="shared" si="3"/>
        <v>8.9354669987546709E-2</v>
      </c>
      <c r="K6" s="37">
        <f t="shared" si="3"/>
        <v>9.4086848635235754E-2</v>
      </c>
      <c r="L6" s="37">
        <f t="shared" si="3"/>
        <v>9.6153042409342415E-2</v>
      </c>
      <c r="M6" s="37">
        <f t="shared" ref="M6:T6" si="4">M5/L5-1</f>
        <v>1255.1329807329048</v>
      </c>
      <c r="N6" s="37">
        <f t="shared" si="4"/>
        <v>7.0015384615384368E-2</v>
      </c>
      <c r="O6" s="37">
        <f t="shared" si="4"/>
        <v>6.916687898089191E-2</v>
      </c>
      <c r="P6" s="37">
        <f t="shared" si="4"/>
        <v>6.4254525316455702E-2</v>
      </c>
      <c r="Q6" s="37">
        <f t="shared" si="4"/>
        <v>6.3145003472002914E-2</v>
      </c>
      <c r="R6" s="37">
        <f t="shared" si="4"/>
        <v>5.7800000000000074E-2</v>
      </c>
      <c r="S6" s="37">
        <f t="shared" si="4"/>
        <v>6.3044025157232841E-2</v>
      </c>
      <c r="T6" s="37">
        <f t="shared" si="4"/>
        <v>5.5099999999999927E-2</v>
      </c>
      <c r="U6" s="4"/>
      <c r="V6" s="4"/>
      <c r="W6" s="4"/>
    </row>
    <row r="7" spans="1:43" x14ac:dyDescent="0.25">
      <c r="A7" s="31" t="s">
        <v>102</v>
      </c>
      <c r="B7" s="34">
        <v>1.27</v>
      </c>
      <c r="C7" s="34">
        <v>1.2800000000000002</v>
      </c>
      <c r="D7" s="34">
        <v>1.31</v>
      </c>
      <c r="E7" s="34">
        <v>1.29</v>
      </c>
      <c r="F7" s="34">
        <v>1.294</v>
      </c>
      <c r="G7" s="34">
        <v>1.298</v>
      </c>
      <c r="H7" s="34">
        <v>1.2999999999999998</v>
      </c>
      <c r="I7" s="34">
        <v>1.31</v>
      </c>
      <c r="J7" s="34">
        <v>1.3123</v>
      </c>
      <c r="K7" s="34">
        <v>1.3199999999999998</v>
      </c>
      <c r="L7" s="34">
        <v>1.3235000000000001</v>
      </c>
      <c r="M7" s="34">
        <v>1.56</v>
      </c>
      <c r="N7" s="34">
        <v>1.5699999999999998</v>
      </c>
      <c r="O7" s="34">
        <v>1.58</v>
      </c>
      <c r="P7" s="34">
        <v>1.5840999999999998</v>
      </c>
      <c r="Q7" s="34">
        <v>1.5899999999999999</v>
      </c>
      <c r="R7" s="34">
        <v>1.5899999999999999</v>
      </c>
      <c r="S7" s="34">
        <v>1.6</v>
      </c>
      <c r="T7" s="34">
        <v>1.6</v>
      </c>
      <c r="U7" s="40">
        <f>(F7/B7)^(1/4)-1</f>
        <v>4.6912937253980047E-3</v>
      </c>
      <c r="V7" s="40">
        <f>(L7/F7)^(1/6)-1</f>
        <v>3.7639905211348523E-3</v>
      </c>
      <c r="W7" s="35">
        <f>(T7/P7)^(1/4)-1</f>
        <v>2.4999212382694758E-3</v>
      </c>
      <c r="X7" s="29"/>
      <c r="Y7" s="29"/>
      <c r="Z7" s="29"/>
      <c r="AA7" s="29"/>
      <c r="AB7" s="29"/>
      <c r="AC7" s="29"/>
      <c r="AD7" s="29"/>
      <c r="AE7" s="29"/>
      <c r="AF7" s="29"/>
      <c r="AG7" s="29"/>
      <c r="AH7" s="29"/>
      <c r="AI7" s="29"/>
    </row>
    <row r="8" spans="1:43" ht="17.25" customHeight="1" x14ac:dyDescent="0.25">
      <c r="A8" s="9" t="s">
        <v>93</v>
      </c>
      <c r="B8" s="14"/>
      <c r="C8" s="36">
        <f>C7/B7-1</f>
        <v>7.8740157480317041E-3</v>
      </c>
      <c r="D8" s="36">
        <f>D7/C7-1</f>
        <v>2.3437499999999778E-2</v>
      </c>
      <c r="E8" s="36">
        <f t="shared" ref="E8:P8" si="5">E7/D7-1</f>
        <v>-1.5267175572519109E-2</v>
      </c>
      <c r="F8" s="36">
        <f t="shared" si="5"/>
        <v>3.1007751937983663E-3</v>
      </c>
      <c r="G8" s="36">
        <f t="shared" si="5"/>
        <v>3.0911901081915882E-3</v>
      </c>
      <c r="H8" s="36">
        <f t="shared" si="5"/>
        <v>1.5408320493064398E-3</v>
      </c>
      <c r="I8" s="36">
        <f t="shared" si="5"/>
        <v>7.692307692307887E-3</v>
      </c>
      <c r="J8" s="36">
        <f t="shared" si="5"/>
        <v>1.7557251908397742E-3</v>
      </c>
      <c r="K8" s="36">
        <f t="shared" si="5"/>
        <v>5.8675607711649036E-3</v>
      </c>
      <c r="L8" s="36">
        <f t="shared" si="5"/>
        <v>2.6515151515154045E-3</v>
      </c>
      <c r="M8" s="36">
        <f t="shared" si="5"/>
        <v>0.17869285984132977</v>
      </c>
      <c r="N8" s="36">
        <f t="shared" si="5"/>
        <v>6.4102564102561654E-3</v>
      </c>
      <c r="O8" s="36">
        <f t="shared" si="5"/>
        <v>6.3694267515925773E-3</v>
      </c>
      <c r="P8" s="36">
        <f t="shared" si="5"/>
        <v>2.5949367088606845E-3</v>
      </c>
      <c r="Q8" s="37">
        <v>1.6199999999999999E-2</v>
      </c>
      <c r="R8" s="37">
        <v>1.6500000000000001E-2</v>
      </c>
      <c r="S8" s="37">
        <v>1.6400000000000001E-2</v>
      </c>
      <c r="T8" s="37">
        <v>1.6299999999999999E-2</v>
      </c>
      <c r="X8" s="29"/>
      <c r="Y8" s="29"/>
      <c r="Z8" s="29"/>
      <c r="AA8" s="29"/>
      <c r="AB8" s="29"/>
      <c r="AC8" s="29"/>
      <c r="AD8" s="29"/>
      <c r="AE8" s="29"/>
      <c r="AF8" s="29"/>
      <c r="AG8" s="29"/>
      <c r="AH8" s="29"/>
      <c r="AI8" s="29"/>
    </row>
    <row r="9" spans="1:43" x14ac:dyDescent="0.25">
      <c r="A9" s="27" t="s">
        <v>172</v>
      </c>
      <c r="B9" s="14"/>
      <c r="C9" s="14"/>
      <c r="D9" s="14"/>
      <c r="E9" s="14"/>
      <c r="F9" s="14"/>
      <c r="G9" s="14"/>
      <c r="H9" s="14"/>
      <c r="I9" s="14"/>
      <c r="J9" s="14"/>
      <c r="K9" s="14"/>
      <c r="L9" s="14"/>
      <c r="M9" s="14"/>
      <c r="N9" s="14"/>
      <c r="O9" s="14"/>
      <c r="P9" s="14"/>
      <c r="Q9" s="14"/>
      <c r="R9" s="14"/>
      <c r="S9" s="14"/>
      <c r="T9" s="14"/>
      <c r="X9" s="29"/>
    </row>
    <row r="10" spans="1:43" x14ac:dyDescent="0.25">
      <c r="A10" s="39" t="s">
        <v>178</v>
      </c>
      <c r="B10" s="42">
        <f>'Nort India Micronutrient Market'!B10+'West India Micronutrien Market'!B10+'South India Micronutrie Market '!B10+'East India Micronutrient Market'!B10</f>
        <v>0.17285562629369999</v>
      </c>
      <c r="C10" s="42">
        <f>'Nort India Micronutrient Market'!C10+'West India Micronutrien Market'!C10+'South India Micronutrie Market '!C10+'East India Micronutrient Market'!C10</f>
        <v>7.7348232244799961E-2</v>
      </c>
      <c r="D10" s="42">
        <f>'Nort India Micronutrient Market'!D10+'West India Micronutrien Market'!D10+'South India Micronutrie Market '!D10+'East India Micronutrient Market'!D10</f>
        <v>0.20797017757875999</v>
      </c>
      <c r="E10" s="42">
        <f>'Nort India Micronutrient Market'!E10+'West India Micronutrien Market'!E10+'South India Micronutrie Market '!E10+'East India Micronutrient Market'!E10</f>
        <v>9.0928105714599985E-2</v>
      </c>
      <c r="F10" s="42">
        <f>'Nort India Micronutrient Market'!F10+'West India Micronutrien Market'!F10+'South India Micronutrie Market '!F10+'East India Micronutrient Market'!F10</f>
        <v>0.24246609466289998</v>
      </c>
      <c r="G10" s="42">
        <f>'Nort India Micronutrient Market'!G10+'West India Micronutrien Market'!G10+'South India Micronutrie Market '!G10+'East India Micronutrient Market'!G10</f>
        <v>0.10669100407055204</v>
      </c>
      <c r="H10" s="42">
        <f>'Nort India Micronutrient Market'!H10+'West India Micronutrien Market'!H10+'South India Micronutrie Market '!H10+'East India Micronutrient Market'!H10</f>
        <v>0.11596873648684229</v>
      </c>
      <c r="I10" s="42">
        <f>'Nort India Micronutrient Market'!I10+'West India Micronutrien Market'!I10+'South India Micronutrie Market '!I10+'East India Micronutrient Market'!I10</f>
        <v>0.12663102281195049</v>
      </c>
      <c r="J10" s="42">
        <f>'Nort India Micronutrient Market'!J10+'West India Micronutrien Market'!J10+'South India Micronutrie Market '!J10+'East India Micronutrient Market'!J10</f>
        <v>0.34393413887528257</v>
      </c>
      <c r="K10" s="42">
        <f>'Nort India Micronutrient Market'!K10+'West India Micronutrien Market'!K10+'South India Micronutrie Market '!K10+'East India Micronutrient Market'!K10</f>
        <v>0.15059000008934542</v>
      </c>
      <c r="L10" s="42">
        <f>'Nort India Micronutrient Market'!L10+'West India Micronutrien Market'!L10+'South India Micronutrie Market '!L10+'East India Micronutrient Market'!L10</f>
        <v>0.41134522438155213</v>
      </c>
      <c r="M10" s="42">
        <f>SUM('Nort India Micronutrient Market'!M10,'West India Micronutrien Market'!M10,'South India Micronutrie Market '!M10,'East India Micronutrient Market'!M10)</f>
        <v>465.97616616284057</v>
      </c>
      <c r="N10" s="42">
        <f>SUM('Nort India Micronutrient Market'!N10,'West India Micronutrien Market'!N10,'South India Micronutrie Market '!N10,'East India Micronutrient Market'!N10)</f>
        <v>498.4523325668282</v>
      </c>
      <c r="O10" s="42">
        <f>SUM('Nort India Micronutrient Market'!O10,'West India Micronutrien Market'!O10,'South India Micronutrie Market '!O10,'East India Micronutrient Market'!O10)</f>
        <v>532.47313069765801</v>
      </c>
      <c r="P10" s="42">
        <f>SUM('Nort India Micronutrient Market'!P10,'West India Micronutrien Market'!P10,'South India Micronutrie Market '!P10,'East India Micronutrient Market'!P10)</f>
        <v>566.02799632300253</v>
      </c>
      <c r="Q10" s="42">
        <f>SUM('Nort India Micronutrient Market'!Q10,'West India Micronutrien Market'!Q10,'South India Micronutrie Market '!Q10,'East India Micronutrient Market'!Q10)</f>
        <v>601.43029047964228</v>
      </c>
      <c r="R10" s="42">
        <f>SUM('Nort India Micronutrient Market'!R10,'West India Micronutrien Market'!R10,'South India Micronutrie Market '!R10,'East India Micronutrient Market'!R10)</f>
        <v>635.08107180366915</v>
      </c>
      <c r="S10" s="42">
        <f>SUM('Nort India Micronutrient Market'!S10,'West India Micronutrien Market'!S10,'South India Micronutrie Market '!S10,'East India Micronutrient Market'!S10)</f>
        <v>675.12183769771298</v>
      </c>
      <c r="T10" s="42">
        <f>SUM('Nort India Micronutrient Market'!T10,'West India Micronutrien Market'!T10,'South India Micronutrie Market '!T10,'East India Micronutrient Market'!T10)</f>
        <v>711.89972018718822</v>
      </c>
      <c r="U10" s="40">
        <f>(F10/B10)^(1/4)-1</f>
        <v>8.8283073233186293E-2</v>
      </c>
      <c r="V10" s="40">
        <f>(L10/F10)^(1/6)-1</f>
        <v>9.2092036766358021E-2</v>
      </c>
      <c r="W10" s="35">
        <f>(T10/P10)^(1/4)-1</f>
        <v>5.8998213503940633E-2</v>
      </c>
      <c r="X10" s="33">
        <v>0.38309999999999994</v>
      </c>
      <c r="Y10" s="33">
        <v>-0.32</v>
      </c>
      <c r="Z10" s="33">
        <v>0.38450000000000001</v>
      </c>
      <c r="AA10" s="33">
        <v>-0.32</v>
      </c>
      <c r="AB10" s="33">
        <v>0.38520000000000004</v>
      </c>
      <c r="AC10" s="33">
        <v>-0.32</v>
      </c>
      <c r="AD10" s="33">
        <v>-0.32</v>
      </c>
      <c r="AE10" s="33">
        <v>-0.32</v>
      </c>
      <c r="AF10" s="33">
        <v>0.38779999999999998</v>
      </c>
      <c r="AG10" s="33">
        <v>-0.32</v>
      </c>
      <c r="AH10" s="33">
        <v>0.38830000000000003</v>
      </c>
      <c r="AI10" s="33">
        <f t="shared" ref="AI10:AP10" si="6">M10/M$5</f>
        <v>0.34430051</v>
      </c>
      <c r="AJ10" s="33">
        <f t="shared" si="6"/>
        <v>0.34419738999999983</v>
      </c>
      <c r="AK10" s="33">
        <f t="shared" si="6"/>
        <v>0.34390314000000005</v>
      </c>
      <c r="AL10" s="33">
        <f t="shared" si="6"/>
        <v>0.34350324999999998</v>
      </c>
      <c r="AM10" s="33">
        <f t="shared" si="6"/>
        <v>0.34330942999999997</v>
      </c>
      <c r="AN10" s="33">
        <f t="shared" si="6"/>
        <v>0.34270941999999993</v>
      </c>
      <c r="AO10" s="33">
        <f t="shared" si="6"/>
        <v>0.34271078999999988</v>
      </c>
      <c r="AP10" s="33">
        <f t="shared" si="6"/>
        <v>0.34250807999999994</v>
      </c>
    </row>
    <row r="11" spans="1:43" x14ac:dyDescent="0.25">
      <c r="A11" s="39" t="s">
        <v>180</v>
      </c>
      <c r="B11" s="42">
        <f>'Nort India Micronutrient Market'!B11+'West India Micronutrien Market'!B11+'South India Micronutrie Market '!B11+'East India Micronutrient Market'!B11</f>
        <v>9.0572277240900015E-2</v>
      </c>
      <c r="C11" s="42">
        <f>'Nort India Micronutrient Market'!C11+'West India Micronutrien Market'!C11+'South India Micronutrie Market '!C11+'East India Micronutrient Market'!C11</f>
        <v>9.9673078692000011E-2</v>
      </c>
      <c r="D11" s="42">
        <f>'Nort India Micronutrient Market'!D11+'West India Micronutrien Market'!D11+'South India Micronutrie Market '!D11+'East India Micronutrient Market'!D11</f>
        <v>0.10353505885655997</v>
      </c>
      <c r="E11" s="42">
        <f>'Nort India Micronutrient Market'!E11+'West India Micronutrien Market'!E11+'South India Micronutrie Market '!E11+'East India Micronutrient Market'!E11</f>
        <v>0.11951145928260001</v>
      </c>
      <c r="F11" s="42">
        <f>'Nort India Micronutrient Market'!F11+'West India Micronutrien Market'!F11+'South India Micronutrie Market '!F11+'East India Micronutrient Market'!F11</f>
        <v>0.1220621437411</v>
      </c>
      <c r="G11" s="42">
        <f>'Nort India Micronutrient Market'!G11+'West India Micronutrien Market'!G11+'South India Micronutrie Market '!G11+'East India Micronutrient Market'!G11</f>
        <v>0.1411060999593054</v>
      </c>
      <c r="H11" s="42">
        <f>'Nort India Micronutrient Market'!H11+'West India Micronutrien Market'!H11+'South India Micronutrie Market '!H11+'East India Micronutrient Market'!H11</f>
        <v>0.15454310509919747</v>
      </c>
      <c r="I11" s="42">
        <f>'Nort India Micronutrient Market'!I11+'West India Micronutrien Market'!I11+'South India Micronutrie Market '!I11+'East India Micronutrient Market'!I11</f>
        <v>0.16878418701731618</v>
      </c>
      <c r="J11" s="42">
        <f>'Nort India Micronutrient Market'!J11+'West India Micronutrien Market'!J11+'South India Micronutrie Market '!J11+'East India Micronutrient Market'!J11</f>
        <v>0.17408965839049101</v>
      </c>
      <c r="K11" s="42">
        <f>'Nort India Micronutrient Market'!K11+'West India Micronutrien Market'!K11+'South India Micronutrie Market '!K11+'East India Micronutrient Market'!K11</f>
        <v>0.20207035359141479</v>
      </c>
      <c r="L11" s="42">
        <f>'Nort India Micronutrient Market'!L11+'West India Micronutrien Market'!L11+'South India Micronutrie Market '!L11+'East India Micronutrient Market'!L11</f>
        <v>0.20944980265374216</v>
      </c>
      <c r="M11" s="42">
        <f>SUM('Nort India Micronutrient Market'!M11,'West India Micronutrien Market'!M11,'South India Micronutrie Market '!M11,'East India Micronutrient Market'!M11)</f>
        <v>205.89511446106201</v>
      </c>
      <c r="N11" s="42">
        <f>SUM('Nort India Micronutrient Market'!N11,'West India Micronutrien Market'!N11,'South India Micronutrie Market '!N11,'East India Micronutrient Market'!N11)</f>
        <v>220.74881973796624</v>
      </c>
      <c r="O11" s="42">
        <f>SUM('Nort India Micronutrient Market'!O11,'West India Micronutrien Market'!O11,'South India Micronutrie Market '!O11,'East India Micronutrient Market'!O11)</f>
        <v>236.63227407146729</v>
      </c>
      <c r="P11" s="42">
        <f>SUM('Nort India Micronutrient Market'!P11,'West India Micronutrien Market'!P11,'South India Micronutrie Market '!P11,'East India Micronutrient Market'!P11)</f>
        <v>252.3294658874423</v>
      </c>
      <c r="Q11" s="42">
        <f>SUM('Nort India Micronutrient Market'!Q11,'West India Micronutrien Market'!Q11,'South India Micronutrie Market '!Q11,'East India Micronutrient Market'!Q11)</f>
        <v>268.4361575009882</v>
      </c>
      <c r="R11" s="42">
        <f>SUM('Nort India Micronutrient Market'!R11,'West India Micronutrien Market'!R11,'South India Micronutrie Market '!R11,'East India Micronutrient Market'!R11)</f>
        <v>284.50460816436799</v>
      </c>
      <c r="S11" s="42">
        <f>SUM('Nort India Micronutrient Market'!S11,'West India Micronutrien Market'!S11,'South India Micronutrie Market '!S11,'East India Micronutrient Market'!S11)</f>
        <v>302.63636220690228</v>
      </c>
      <c r="T11" s="42">
        <f>SUM('Nort India Micronutrient Market'!T11,'West India Micronutrien Market'!T11,'South India Micronutrie Market '!T11,'East India Micronutrient Market'!T11)</f>
        <v>318.89761128267179</v>
      </c>
      <c r="U11" s="40">
        <f t="shared" ref="U11:U16" si="7">(F11/B11)^(1/4)-1</f>
        <v>7.7448265748683465E-2</v>
      </c>
      <c r="V11" s="40">
        <f t="shared" ref="V11:V16" si="8">(L11/F11)^(1/6)-1</f>
        <v>9.4165861368986858E-2</v>
      </c>
      <c r="W11" s="35">
        <f t="shared" ref="W11:W16" si="9">(T11/P11)^(1/4)-1</f>
        <v>6.0280622606484258E-2</v>
      </c>
      <c r="X11" s="33">
        <v>0.20030000000000001</v>
      </c>
      <c r="Y11" s="33">
        <v>0.08</v>
      </c>
      <c r="Z11" s="33">
        <v>0.2014</v>
      </c>
      <c r="AA11" s="33">
        <v>0.08</v>
      </c>
      <c r="AB11" s="33">
        <v>0.20180000000000001</v>
      </c>
      <c r="AC11" s="33">
        <v>0.08</v>
      </c>
      <c r="AD11" s="33">
        <v>0.08</v>
      </c>
      <c r="AE11" s="33">
        <v>0.08</v>
      </c>
      <c r="AF11" s="33">
        <v>0.20469999999999999</v>
      </c>
      <c r="AG11" s="33">
        <v>0.08</v>
      </c>
      <c r="AH11" s="33">
        <v>0.20579999999999998</v>
      </c>
      <c r="AI11" s="33">
        <f t="shared" ref="AI11:AI16" si="10">M11/M$5</f>
        <v>0.15213179999999998</v>
      </c>
      <c r="AJ11" s="33">
        <f t="shared" ref="AJ11:AJ16" si="11">N11/N$5</f>
        <v>0.15243417000000001</v>
      </c>
      <c r="AK11" s="33">
        <f t="shared" ref="AK11:AK16" si="12">O11/O$5</f>
        <v>0.15283133999999998</v>
      </c>
      <c r="AL11" s="33">
        <f t="shared" ref="AL11:AL16" si="13">P11/P$5</f>
        <v>0.15313021999999998</v>
      </c>
      <c r="AM11" s="33">
        <f t="shared" ref="AM11:AM16" si="14">Q11/Q$5</f>
        <v>0.15322916999999997</v>
      </c>
      <c r="AN11" s="33">
        <f t="shared" ref="AN11:AN16" si="15">R11/R$5</f>
        <v>0.15352749999999998</v>
      </c>
      <c r="AO11" s="33">
        <f t="shared" ref="AO11:AO16" si="16">S11/S$5</f>
        <v>0.15362670999999997</v>
      </c>
      <c r="AP11" s="33">
        <f t="shared" ref="AP11:AP16" si="17">T11/T$5</f>
        <v>0.15342752000000001</v>
      </c>
    </row>
    <row r="12" spans="1:43" x14ac:dyDescent="0.25">
      <c r="A12" s="39" t="s">
        <v>179</v>
      </c>
      <c r="B12" s="42">
        <f>'Nort India Micronutrient Market'!B12+'West India Micronutrien Market'!B12+'South India Micronutrie Market '!B12+'East India Micronutrient Market'!B12</f>
        <v>7.5281898709710013E-2</v>
      </c>
      <c r="C12" s="42">
        <f>'Nort India Micronutrient Market'!C12+'West India Micronutrien Market'!C12+'South India Micronutrie Market '!C12+'East India Micronutrient Market'!C12</f>
        <v>8.3610595134000015E-2</v>
      </c>
      <c r="D12" s="42">
        <f>'Nort India Micronutrient Market'!D12+'West India Micronutrien Market'!D12+'South India Micronutrie Market '!D12+'East India Micronutrient Market'!D12</f>
        <v>8.5058846156636003E-2</v>
      </c>
      <c r="E12" s="42">
        <f>'Nort India Micronutrient Market'!E12+'West India Micronutrien Market'!E12+'South India Micronutrie Market '!E12+'East India Micronutrient Market'!E12</f>
        <v>9.8836413645200002E-2</v>
      </c>
      <c r="F12" s="42">
        <f>'Nort India Micronutrient Market'!F12+'West India Micronutrien Market'!F12+'South India Micronutrie Market '!F12+'East India Micronutrient Market'!F12</f>
        <v>9.8793818123690008E-2</v>
      </c>
      <c r="G12" s="42">
        <f>'Nort India Micronutrient Market'!G12+'West India Micronutrien Market'!G12+'South India Micronutrie Market '!G12+'East India Micronutrient Market'!G12</f>
        <v>0.11484467476969246</v>
      </c>
      <c r="H12" s="42">
        <f>'Nort India Micronutrient Market'!H12+'West India Micronutrien Market'!H12+'South India Micronutrie Market '!H12+'East India Micronutrient Market'!H12</f>
        <v>0.125111085971092</v>
      </c>
      <c r="I12" s="42">
        <f>'Nort India Micronutrient Market'!I12+'West India Micronutrien Market'!I12+'South India Micronutrie Market '!I12+'East India Micronutrient Market'!I12</f>
        <v>0.13576115396087107</v>
      </c>
      <c r="J12" s="42">
        <f>'Nort India Micronutrient Market'!J12+'West India Micronutrien Market'!J12+'South India Micronutrie Market '!J12+'East India Micronutrient Market'!J12</f>
        <v>0.13695946407066037</v>
      </c>
      <c r="K12" s="42">
        <f>'Nort India Micronutrient Market'!K12+'West India Micronutrien Market'!K12+'South India Micronutrie Market '!K12+'East India Micronutrient Market'!K12</f>
        <v>0.16028250533338889</v>
      </c>
      <c r="L12" s="42">
        <f>'Nort India Micronutrient Market'!L12+'West India Micronutrien Market'!L12+'South India Micronutrie Market '!L12+'East India Micronutrient Market'!L12</f>
        <v>0.16234576605616477</v>
      </c>
      <c r="M12" s="42">
        <f>SUM('Nort India Micronutrient Market'!M12,'West India Micronutrien Market'!M12,'South India Micronutrie Market '!M12,'East India Micronutrient Market'!M12)</f>
        <v>94.203702689968154</v>
      </c>
      <c r="N12" s="42">
        <f>SUM('Nort India Micronutrient Market'!N12,'West India Micronutrien Market'!N12,'South India Micronutrie Market '!N12,'East India Micronutrient Market'!N12)</f>
        <v>101.22907975550449</v>
      </c>
      <c r="O12" s="42">
        <f>SUM('Nort India Micronutrient Market'!O12,'West India Micronutrien Market'!O12,'South India Micronutrie Market '!O12,'East India Micronutrient Market'!O12)</f>
        <v>108.5454294580161</v>
      </c>
      <c r="P12" s="42">
        <f>SUM('Nort India Micronutrient Market'!P12,'West India Micronutrien Market'!P12,'South India Micronutrie Market '!P12,'East India Micronutrient Market'!P12)</f>
        <v>115.68787631420902</v>
      </c>
      <c r="Q12" s="42">
        <f>SUM('Nort India Micronutrient Market'!Q12,'West India Micronutrien Market'!Q12,'South India Micronutrie Market '!Q12,'East India Micronutrient Market'!Q12)</f>
        <v>123.34420069427462</v>
      </c>
      <c r="R12" s="42">
        <f>SUM('Nort India Micronutrient Market'!R12,'West India Micronutrien Market'!R12,'South India Micronutrie Market '!R12,'East India Micronutrient Market'!R12)</f>
        <v>131.0338969765811</v>
      </c>
      <c r="S12" s="42">
        <f>SUM('Nort India Micronutrient Market'!S12,'West India Micronutrien Market'!S12,'South India Micronutrie Market '!S12,'East India Micronutrient Market'!S12)</f>
        <v>139.88757780195672</v>
      </c>
      <c r="T12" s="42">
        <f>SUM('Nort India Micronutrient Market'!T12,'West India Micronutrien Market'!T12,'South India Micronutrie Market '!T12,'East India Micronutrient Market'!T12)</f>
        <v>148.21639466913928</v>
      </c>
      <c r="U12" s="40">
        <f t="shared" si="7"/>
        <v>7.0310538289550806E-2</v>
      </c>
      <c r="V12" s="40">
        <f t="shared" si="8"/>
        <v>8.6305219168657965E-2</v>
      </c>
      <c r="W12" s="35">
        <f t="shared" si="9"/>
        <v>6.3903160506108669E-2</v>
      </c>
      <c r="X12" s="33">
        <v>0.14030000000000001</v>
      </c>
      <c r="Y12" s="33">
        <v>0.13</v>
      </c>
      <c r="Z12" s="33">
        <v>0.14080000000000001</v>
      </c>
      <c r="AA12" s="33">
        <v>0.13</v>
      </c>
      <c r="AB12" s="33">
        <v>0.14130000000000001</v>
      </c>
      <c r="AC12" s="33">
        <v>0.13</v>
      </c>
      <c r="AD12" s="33">
        <v>0.13</v>
      </c>
      <c r="AE12" s="33">
        <v>0.13</v>
      </c>
      <c r="AF12" s="33">
        <v>0.14169999999999999</v>
      </c>
      <c r="AG12" s="33">
        <v>0.13</v>
      </c>
      <c r="AH12" s="33">
        <v>0.14230000000000001</v>
      </c>
      <c r="AI12" s="33">
        <f t="shared" si="10"/>
        <v>6.9605240000000013E-2</v>
      </c>
      <c r="AJ12" s="33">
        <f t="shared" si="11"/>
        <v>6.9901939999999982E-2</v>
      </c>
      <c r="AK12" s="33">
        <f t="shared" si="12"/>
        <v>7.0105160000000027E-2</v>
      </c>
      <c r="AL12" s="33">
        <f t="shared" si="13"/>
        <v>7.0207060000000002E-2</v>
      </c>
      <c r="AM12" s="33">
        <f t="shared" si="14"/>
        <v>7.0407539999999977E-2</v>
      </c>
      <c r="AN12" s="33">
        <f t="shared" si="15"/>
        <v>7.0709949999999994E-2</v>
      </c>
      <c r="AO12" s="33">
        <f t="shared" si="16"/>
        <v>7.1010860000000023E-2</v>
      </c>
      <c r="AP12" s="33">
        <f t="shared" si="17"/>
        <v>7.1309639999999994E-2</v>
      </c>
    </row>
    <row r="13" spans="1:43" x14ac:dyDescent="0.25">
      <c r="A13" s="39" t="s">
        <v>177</v>
      </c>
      <c r="B13" s="42">
        <f>'Nort India Micronutrient Market'!B13+'West India Micronutrien Market'!B13+'South India Micronutrie Market '!B13+'East India Micronutrient Market'!B13</f>
        <v>6.0566022121500002E-2</v>
      </c>
      <c r="C13" s="42">
        <f>'Nort India Micronutrient Market'!C13+'West India Micronutrien Market'!C13+'South India Micronutrie Market '!C13+'East India Micronutrient Market'!C13</f>
        <v>6.6961348212000019E-2</v>
      </c>
      <c r="D13" s="42">
        <f>'Nort India Micronutrient Market'!D13+'West India Micronutrien Market'!D13+'South India Micronutrie Market '!D13+'East India Micronutrient Market'!D13</f>
        <v>7.4512324191399984E-2</v>
      </c>
      <c r="E13" s="42">
        <f>'Nort India Micronutrient Market'!E13+'West India Micronutrien Market'!E13+'South India Micronutrie Market '!E13+'East India Micronutrient Market'!E13</f>
        <v>8.0538264645300006E-2</v>
      </c>
      <c r="F13" s="42">
        <f>'Nort India Micronutrient Market'!F13+'West India Micronutrien Market'!F13+'South India Micronutrie Market '!F13+'East India Micronutrient Market'!F13</f>
        <v>8.8406714866200012E-2</v>
      </c>
      <c r="G13" s="42">
        <f>'Nort India Micronutrient Market'!G13+'West India Micronutrien Market'!G13+'South India Micronutrie Market '!G13+'East India Micronutrient Market'!G13</f>
        <v>9.3678221888068819E-2</v>
      </c>
      <c r="H13" s="42">
        <f>'Nort India Micronutrient Market'!H13+'West India Micronutrien Market'!H13+'South India Micronutrie Market '!H13+'East India Micronutrient Market'!H13</f>
        <v>0.1017276283541102</v>
      </c>
      <c r="I13" s="42">
        <f>'Nort India Micronutrient Market'!I13+'West India Micronutrien Market'!I13+'South India Micronutrie Market '!I13+'East India Micronutrient Market'!I13</f>
        <v>0.10991668805318347</v>
      </c>
      <c r="J13" s="42">
        <f>'Nort India Micronutrient Market'!J13+'West India Micronutrien Market'!J13+'South India Micronutrie Market '!J13+'East India Micronutrient Market'!J13</f>
        <v>0.1229686710035303</v>
      </c>
      <c r="K13" s="42">
        <f>'Nort India Micronutrient Market'!K13+'West India Micronutrien Market'!K13+'South India Micronutrie Market '!K13+'East India Micronutrient Market'!K13</f>
        <v>0.12983012888104717</v>
      </c>
      <c r="L13" s="42">
        <f>'Nort India Micronutrient Market'!L13+'West India Micronutrien Market'!L13+'South India Micronutrie Market '!L13+'East India Micronutrient Market'!L13</f>
        <v>0.14642129772169252</v>
      </c>
      <c r="M13" s="42">
        <f>SUM('Nort India Micronutrient Market'!M13,'West India Micronutrien Market'!M13,'South India Micronutrie Market '!M13,'East India Micronutrient Market'!M13)</f>
        <v>410.34136053408724</v>
      </c>
      <c r="N13" s="42">
        <f>SUM('Nort India Micronutrient Market'!N13,'West India Micronutrien Market'!N13,'South India Micronutrie Market '!N13,'East India Micronutrient Market'!N13)</f>
        <v>438.05488912915882</v>
      </c>
      <c r="O13" s="42">
        <f>SUM('Nort India Micronutrient Market'!O13,'West India Micronutrien Market'!O13,'South India Micronutrie Market '!O13,'East India Micronutrient Market'!O13)</f>
        <v>467.42740151709239</v>
      </c>
      <c r="P13" s="42">
        <f>SUM('Nort India Micronutrient Market'!P13,'West India Micronutrien Market'!P13,'South India Micronutrie Market '!P13,'East India Micronutrient Market'!P13)</f>
        <v>496.80467967126225</v>
      </c>
      <c r="Q13" s="42">
        <f>SUM('Nort India Micronutrient Market'!Q13,'West India Micronutrien Market'!Q13,'South India Micronutrie Market '!Q13,'East India Micronutrient Market'!Q13)</f>
        <v>527.82540864934219</v>
      </c>
      <c r="R13" s="42">
        <f>SUM('Nort India Micronutrient Market'!R13,'West India Micronutrien Market'!R13,'South India Micronutrie Market '!R13,'East India Micronutrient Market'!R13)</f>
        <v>557.59471225264929</v>
      </c>
      <c r="S13" s="42">
        <f>SUM('Nort India Micronutrient Market'!S13,'West India Micronutrien Market'!S13,'South India Micronutrie Market '!S13,'East India Micronutrient Market'!S13)</f>
        <v>591.76364066719293</v>
      </c>
      <c r="T13" s="42">
        <f>SUM('Nort India Micronutrient Market'!T13,'West India Micronutrien Market'!T13,'South India Micronutrie Market '!T13,'East India Micronutrient Market'!T13)</f>
        <v>623.95181208475822</v>
      </c>
      <c r="U13" s="40">
        <f t="shared" si="7"/>
        <v>9.9167934625912002E-2</v>
      </c>
      <c r="V13" s="40">
        <f t="shared" si="8"/>
        <v>8.7726810267824806E-2</v>
      </c>
      <c r="W13" s="35">
        <f t="shared" si="9"/>
        <v>5.8623043113061213E-2</v>
      </c>
      <c r="X13" s="33">
        <v>0.1371</v>
      </c>
      <c r="Y13" s="33">
        <v>0.1168</v>
      </c>
      <c r="Z13" s="33">
        <v>0.13829999999999998</v>
      </c>
      <c r="AA13" s="33">
        <v>0.1168</v>
      </c>
      <c r="AB13" s="33">
        <v>0.13869999999999999</v>
      </c>
      <c r="AC13" s="33">
        <v>0.1168</v>
      </c>
      <c r="AD13" s="33">
        <v>0.1168</v>
      </c>
      <c r="AE13" s="33">
        <v>0.1168</v>
      </c>
      <c r="AF13" s="33">
        <v>0.1389</v>
      </c>
      <c r="AG13" s="33">
        <v>0.1168</v>
      </c>
      <c r="AH13" s="33">
        <v>0.13929999999999998</v>
      </c>
      <c r="AI13" s="33">
        <f t="shared" si="10"/>
        <v>0.30319306000000001</v>
      </c>
      <c r="AJ13" s="33">
        <f t="shared" si="11"/>
        <v>0.30249101</v>
      </c>
      <c r="AK13" s="33">
        <f t="shared" si="12"/>
        <v>0.30189270000000001</v>
      </c>
      <c r="AL13" s="33">
        <f t="shared" si="13"/>
        <v>0.30149396000000006</v>
      </c>
      <c r="AM13" s="33">
        <f t="shared" si="14"/>
        <v>0.30129416999999997</v>
      </c>
      <c r="AN13" s="33">
        <f t="shared" si="15"/>
        <v>0.30089537999999993</v>
      </c>
      <c r="AO13" s="33">
        <f t="shared" si="16"/>
        <v>0.30039582999999997</v>
      </c>
      <c r="AP13" s="33">
        <f t="shared" si="17"/>
        <v>0.30019471999999997</v>
      </c>
    </row>
    <row r="14" spans="1:43" x14ac:dyDescent="0.25">
      <c r="A14" s="39" t="s">
        <v>176</v>
      </c>
      <c r="B14" s="42">
        <f>'Nort India Micronutrient Market'!B14+'West India Micronutrien Market'!B14+'South India Micronutrie Market '!B14+'East India Micronutrient Market'!B14</f>
        <v>1.9844907673499997E-2</v>
      </c>
      <c r="C14" s="42">
        <f>'Nort India Micronutrient Market'!C14+'West India Micronutrien Market'!C14+'South India Micronutrie Market '!C14+'East India Micronutrient Market'!C14</f>
        <v>0</v>
      </c>
      <c r="D14" s="42">
        <f>'Nort India Micronutrient Market'!D14+'West India Micronutrien Market'!D14+'South India Micronutrie Market '!D14+'East India Micronutrient Market'!D14</f>
        <v>2.420140756124E-2</v>
      </c>
      <c r="E14" s="42">
        <f>'Nort India Micronutrient Market'!E14+'West India Micronutrien Market'!E14+'South India Micronutrie Market '!E14+'East India Micronutrient Market'!E14</f>
        <v>0</v>
      </c>
      <c r="F14" s="42">
        <f>'Nort India Micronutrient Market'!F14+'West India Micronutrien Market'!F14+'South India Micronutrie Market '!F14+'East India Micronutrient Market'!F14</f>
        <v>2.9379147410999992E-2</v>
      </c>
      <c r="G14" s="42">
        <f>'Nort India Micronutrient Market'!G14+'West India Micronutrien Market'!G14+'South India Micronutrie Market '!G14+'East India Micronutrient Market'!G14</f>
        <v>0</v>
      </c>
      <c r="H14" s="42">
        <f>'Nort India Micronutrient Market'!H14+'West India Micronutrien Market'!H14+'South India Micronutrie Market '!H14+'East India Micronutrient Market'!H14</f>
        <v>0</v>
      </c>
      <c r="I14" s="42">
        <f>'Nort India Micronutrient Market'!I14+'West India Micronutrien Market'!I14+'South India Micronutrie Market '!I14+'East India Micronutrient Market'!I14</f>
        <v>0</v>
      </c>
      <c r="J14" s="42">
        <f>'Nort India Micronutrient Market'!J14+'West India Micronutrien Market'!J14+'South India Micronutrie Market '!J14+'East India Micronutrient Market'!J14</f>
        <v>4.31705670972602E-2</v>
      </c>
      <c r="K14" s="42">
        <f>'Nort India Micronutrient Market'!K14+'West India Micronutrien Market'!K14+'South India Micronutrie Market '!K14+'East India Micronutrient Market'!K14</f>
        <v>0</v>
      </c>
      <c r="L14" s="42">
        <f>'Nort India Micronutrient Market'!L14+'West India Micronutrien Market'!L14+'South India Micronutrie Market '!L14+'East India Micronutrient Market'!L14</f>
        <v>5.3016283018899997E-2</v>
      </c>
      <c r="M14" s="42"/>
      <c r="N14" s="42"/>
      <c r="O14" s="42"/>
      <c r="P14" s="42"/>
      <c r="Q14" s="42"/>
      <c r="R14" s="42"/>
      <c r="S14" s="42"/>
      <c r="T14" s="42"/>
      <c r="U14" s="40">
        <f t="shared" si="7"/>
        <v>0.10305591139203929</v>
      </c>
      <c r="V14" s="40">
        <f t="shared" si="8"/>
        <v>0.1033882324938209</v>
      </c>
      <c r="W14" s="35"/>
      <c r="X14" s="33">
        <v>4.8499999999999995E-2</v>
      </c>
      <c r="Y14" s="33">
        <v>-2.1999999999999999E-2</v>
      </c>
      <c r="Z14" s="33">
        <v>4.8800000000000003E-2</v>
      </c>
      <c r="AA14" s="33">
        <v>-2.1999999999999999E-2</v>
      </c>
      <c r="AB14" s="33">
        <v>4.9200000000000001E-2</v>
      </c>
      <c r="AC14" s="33">
        <v>-2.1999999999999999E-2</v>
      </c>
      <c r="AD14" s="33">
        <v>-2.1999999999999999E-2</v>
      </c>
      <c r="AE14" s="33">
        <v>-2.1999999999999999E-2</v>
      </c>
      <c r="AF14" s="33">
        <v>5.0200000000000002E-2</v>
      </c>
      <c r="AG14" s="33">
        <v>-2.1999999999999999E-2</v>
      </c>
      <c r="AH14" s="33">
        <v>5.0599999999999999E-2</v>
      </c>
      <c r="AI14" s="33"/>
      <c r="AJ14" s="33"/>
      <c r="AK14" s="33"/>
      <c r="AL14" s="33"/>
      <c r="AM14" s="33"/>
      <c r="AN14" s="33"/>
      <c r="AO14" s="33"/>
      <c r="AP14" s="33"/>
    </row>
    <row r="15" spans="1:43" x14ac:dyDescent="0.25">
      <c r="A15" s="39" t="s">
        <v>173</v>
      </c>
      <c r="B15" s="42">
        <f>'Nort India Micronutrient Market'!B15+'West India Micronutrien Market'!B15+'South India Micronutrie Market '!B15+'East India Micronutrient Market'!B15</f>
        <v>1.35427310613E-2</v>
      </c>
      <c r="C15" s="42">
        <f>'Nort India Micronutrient Market'!C15+'West India Micronutrien Market'!C15+'South India Micronutrie Market '!C15+'East India Micronutrient Market'!C15</f>
        <v>0</v>
      </c>
      <c r="D15" s="42">
        <f>'Nort India Micronutrient Market'!D15+'West India Micronutrien Market'!D15+'South India Micronutrie Market '!D15+'East India Micronutrient Market'!D15</f>
        <v>1.6729768416560001E-2</v>
      </c>
      <c r="E15" s="42">
        <f>'Nort India Micronutrient Market'!E15+'West India Micronutrien Market'!E15+'South India Micronutrie Market '!E15+'East India Micronutrient Market'!E15</f>
        <v>0</v>
      </c>
      <c r="F15" s="42">
        <f>'Nort India Micronutrient Market'!F15+'West India Micronutrien Market'!F15+'South India Micronutrie Market '!F15+'East India Micronutrient Market'!F15</f>
        <v>2.0137119003999997E-2</v>
      </c>
      <c r="G15" s="42">
        <f>'Nort India Micronutrient Market'!G15+'West India Micronutrien Market'!G15+'South India Micronutrie Market '!G15+'East India Micronutrient Market'!G15</f>
        <v>0</v>
      </c>
      <c r="H15" s="42">
        <f>'Nort India Micronutrient Market'!H15+'West India Micronutrien Market'!H15+'South India Micronutrie Market '!H15+'East India Micronutrient Market'!H15</f>
        <v>0</v>
      </c>
      <c r="I15" s="42">
        <f>'Nort India Micronutrient Market'!I15+'West India Micronutrien Market'!I15+'South India Micronutrie Market '!I15+'East India Micronutrient Market'!I15</f>
        <v>0</v>
      </c>
      <c r="J15" s="42">
        <f>'Nort India Micronutrient Market'!J15+'West India Micronutrien Market'!J15+'South India Micronutrie Market '!J15+'East India Micronutrient Market'!J15</f>
        <v>2.9076111800335334E-2</v>
      </c>
      <c r="K15" s="42">
        <f>'Nort India Micronutrient Market'!K15+'West India Micronutrien Market'!K15+'South India Micronutrie Market '!K15+'East India Micronutrient Market'!K15</f>
        <v>0</v>
      </c>
      <c r="L15" s="42">
        <f>'Nort India Micronutrient Market'!L15+'West India Micronutrien Market'!L15+'South India Micronutrie Market '!L15+'East India Micronutrient Market'!L15</f>
        <v>3.5473898726947339E-2</v>
      </c>
      <c r="M15" s="42"/>
      <c r="N15" s="42"/>
      <c r="O15" s="42"/>
      <c r="P15" s="42"/>
      <c r="Q15" s="42"/>
      <c r="R15" s="42"/>
      <c r="S15" s="42"/>
      <c r="T15" s="42"/>
      <c r="U15" s="40">
        <f t="shared" si="7"/>
        <v>0.1042636354395261</v>
      </c>
      <c r="V15" s="40">
        <f t="shared" si="8"/>
        <v>9.8968550330413407E-2</v>
      </c>
      <c r="W15" s="35"/>
      <c r="X15" s="33">
        <v>3.2299999999999995E-2</v>
      </c>
      <c r="Y15" s="33">
        <v>0.03</v>
      </c>
      <c r="Z15" s="33">
        <v>3.2599999999999997E-2</v>
      </c>
      <c r="AA15" s="33">
        <v>0.03</v>
      </c>
      <c r="AB15" s="33">
        <v>3.3099999999999997E-2</v>
      </c>
      <c r="AC15" s="33">
        <v>0.03</v>
      </c>
      <c r="AD15" s="33">
        <v>0.03</v>
      </c>
      <c r="AE15" s="33">
        <v>0.03</v>
      </c>
      <c r="AF15" s="33">
        <v>3.3599999999999998E-2</v>
      </c>
      <c r="AG15" s="33">
        <v>0.03</v>
      </c>
      <c r="AH15" s="33">
        <v>3.4099999999999998E-2</v>
      </c>
      <c r="AI15" s="33"/>
      <c r="AJ15" s="33"/>
      <c r="AK15" s="33"/>
      <c r="AL15" s="33"/>
      <c r="AM15" s="33"/>
      <c r="AN15" s="33"/>
      <c r="AO15" s="33"/>
      <c r="AP15" s="33"/>
      <c r="AQ15" s="29"/>
    </row>
    <row r="16" spans="1:43" x14ac:dyDescent="0.25">
      <c r="A16" s="39" t="s">
        <v>174</v>
      </c>
      <c r="B16" s="42">
        <f>'Nort India Micronutrient Market'!B16+'West India Micronutrien Market'!B16+'South India Micronutrie Market '!B16+'East India Micronutrient Market'!B16</f>
        <v>1.9046536899390037E-2</v>
      </c>
      <c r="C16" s="42">
        <f>'Nort India Micronutrient Market'!C16+'West India Micronutrien Market'!C16+'South India Micronutrie Market '!C16+'East India Micronutrient Market'!C16</f>
        <v>0.19181790023880008</v>
      </c>
      <c r="D16" s="42">
        <f>'Nort India Micronutrient Market'!D16+'West India Micronutrien Market'!D16+'South India Micronutrie Market '!D16+'East India Micronutrient Market'!D16</f>
        <v>2.628641723884402E-2</v>
      </c>
      <c r="E16" s="42">
        <f>'Nort India Micronutrient Market'!E16+'West India Micronutrien Market'!E16+'South India Micronutrie Market '!E16+'East India Micronutrient Market'!E16</f>
        <v>0.23035979196230011</v>
      </c>
      <c r="F16" s="42">
        <f>'Nort India Micronutrient Market'!F16+'West India Micronutrien Market'!F16+'South India Micronutrie Market '!F16+'East India Micronutrient Market'!F16</f>
        <v>3.1384962191110061E-2</v>
      </c>
      <c r="G16" s="42">
        <f>'Nort India Micronutrient Market'!G16+'West India Micronutrien Market'!G16+'South India Micronutrie Market '!G16+'East India Micronutrient Market'!G16</f>
        <v>0.27256207914920327</v>
      </c>
      <c r="H16" s="42">
        <f>'Nort India Micronutrient Market'!H16+'West India Micronutrien Market'!H16+'South India Micronutrie Market '!H16+'East India Micronutrient Market'!H16</f>
        <v>0.29869540278498041</v>
      </c>
      <c r="I16" s="42">
        <f>'Nort India Micronutrient Market'!I16+'West India Micronutrien Market'!I16+'South India Micronutrie Market '!I16+'East India Micronutrient Market'!I16</f>
        <v>0.32676957794133898</v>
      </c>
      <c r="J16" s="42">
        <f>'Nort India Micronutrient Market'!J16+'West India Micronutrien Market'!J16+'South India Micronutrie Market '!J16+'East India Micronutrient Market'!J16</f>
        <v>4.8196599574760517E-2</v>
      </c>
      <c r="K16" s="42">
        <f>'Nort India Micronutrient Market'!K16+'West India Micronutrien Market'!K16+'South India Micronutrie Market '!K16+'East India Micronutrient Market'!K16</f>
        <v>0.39154872834131532</v>
      </c>
      <c r="L16" s="42">
        <f>'Nort India Micronutrient Market'!L16+'West India Micronutrien Market'!L16+'South India Micronutrie Market '!L16+'East India Micronutrient Market'!L16</f>
        <v>5.9381090240199469E-2</v>
      </c>
      <c r="M16" s="42">
        <f>SUM('Nort India Micronutrient Market'!M16,'West India Micronutrien Market'!M16,'South India Micronutrie Market '!M16,'East India Micronutrient Market'!M16)</f>
        <v>176.9832377060763</v>
      </c>
      <c r="N16" s="42">
        <f>SUM('Nort India Micronutrient Market'!N16,'West India Micronutrien Market'!N16,'South India Micronutrie Market '!N16,'East India Micronutrient Market'!N16)</f>
        <v>189.67325260538243</v>
      </c>
      <c r="O16" s="42">
        <f>SUM('Nort India Micronutrient Market'!O16,'West India Micronutrien Market'!O16,'South India Micronutrie Market '!O16,'East India Micronutrient Market'!O16)</f>
        <v>203.24473303603952</v>
      </c>
      <c r="P16" s="42">
        <f>SUM('Nort India Micronutrient Market'!P16,'West India Micronutrien Market'!P16,'South India Micronutrie Market '!P16,'East India Micronutrient Market'!P16)</f>
        <v>216.95970797989901</v>
      </c>
      <c r="Q16" s="42">
        <f>SUM('Nort India Micronutrient Market'!Q16,'West India Micronutrien Market'!Q16,'South India Micronutrie Market '!Q16,'East India Micronutrient Market'!Q16)</f>
        <v>230.82461973213975</v>
      </c>
      <c r="R16" s="42">
        <f>SUM('Nort India Micronutrient Market'!R16,'West India Micronutrien Market'!R16,'South India Micronutrie Market '!R16,'East India Micronutrient Market'!R16)</f>
        <v>244.90393499297872</v>
      </c>
      <c r="S16" s="42">
        <f>SUM('Nort India Micronutrient Market'!S16,'West India Micronutrien Market'!S16,'South India Micronutrie Market '!S16,'East India Micronutrient Market'!S16)</f>
        <v>260.53683776165792</v>
      </c>
      <c r="T16" s="42">
        <f>SUM('Nort India Micronutrient Market'!T16,'West India Micronutrien Market'!T16,'South India Micronutrie Market '!T16,'East India Micronutrient Market'!T16)</f>
        <v>275.52475662472693</v>
      </c>
      <c r="U16" s="40">
        <f t="shared" si="7"/>
        <v>0.13299083517638888</v>
      </c>
      <c r="V16" s="40">
        <f t="shared" si="8"/>
        <v>0.11212710654762303</v>
      </c>
      <c r="W16" s="35">
        <f t="shared" si="9"/>
        <v>6.1562051220093839E-2</v>
      </c>
      <c r="X16" s="33">
        <f>1-SUM(X10:X15)</f>
        <v>5.8400000000000118E-2</v>
      </c>
      <c r="Y16" s="33">
        <f t="shared" ref="Y16:AH16" si="18">1-SUM(Y10:Y15)</f>
        <v>0.98519999999999996</v>
      </c>
      <c r="Z16" s="33">
        <f t="shared" si="18"/>
        <v>5.3600000000000092E-2</v>
      </c>
      <c r="AA16" s="33">
        <f t="shared" si="18"/>
        <v>0.98519999999999996</v>
      </c>
      <c r="AB16" s="33">
        <f t="shared" si="18"/>
        <v>5.0699999999999967E-2</v>
      </c>
      <c r="AC16" s="33">
        <f t="shared" si="18"/>
        <v>0.98519999999999996</v>
      </c>
      <c r="AD16" s="33">
        <f t="shared" si="18"/>
        <v>0.98519999999999996</v>
      </c>
      <c r="AE16" s="33">
        <f t="shared" si="18"/>
        <v>0.98519999999999996</v>
      </c>
      <c r="AF16" s="33">
        <f t="shared" si="18"/>
        <v>4.3100000000000027E-2</v>
      </c>
      <c r="AG16" s="33">
        <f t="shared" si="18"/>
        <v>0.98519999999999996</v>
      </c>
      <c r="AH16" s="33">
        <f t="shared" si="18"/>
        <v>3.9599999999999969E-2</v>
      </c>
      <c r="AI16" s="33">
        <f t="shared" si="10"/>
        <v>0.13076938999999999</v>
      </c>
      <c r="AJ16" s="33">
        <f t="shared" si="11"/>
        <v>0.13097549000000003</v>
      </c>
      <c r="AK16" s="33">
        <f t="shared" si="12"/>
        <v>0.13126766000000001</v>
      </c>
      <c r="AL16" s="33">
        <f t="shared" si="13"/>
        <v>0.13166550999999999</v>
      </c>
      <c r="AM16" s="33">
        <f t="shared" si="14"/>
        <v>0.13175969000000004</v>
      </c>
      <c r="AN16" s="33">
        <f t="shared" si="15"/>
        <v>0.1321577500000001</v>
      </c>
      <c r="AO16" s="33">
        <f t="shared" si="16"/>
        <v>0.13225581000000003</v>
      </c>
      <c r="AP16" s="33">
        <f t="shared" si="17"/>
        <v>0.13256004000000002</v>
      </c>
    </row>
    <row r="17" spans="1:45" x14ac:dyDescent="0.25">
      <c r="A17" s="27" t="s">
        <v>101</v>
      </c>
      <c r="B17" s="34">
        <f>SUM(B10:B16)</f>
        <v>0.45171000000000006</v>
      </c>
      <c r="C17" s="34">
        <f t="shared" ref="C17:T17" si="19">SUM(C10:C16)</f>
        <v>0.51941115452160003</v>
      </c>
      <c r="D17" s="34">
        <f t="shared" si="19"/>
        <v>0.53829400000000005</v>
      </c>
      <c r="E17" s="34">
        <f t="shared" si="19"/>
        <v>0.62017403525000014</v>
      </c>
      <c r="F17" s="34">
        <f t="shared" si="19"/>
        <v>0.63263000000000003</v>
      </c>
      <c r="G17" s="34">
        <f t="shared" si="19"/>
        <v>0.72888207983682196</v>
      </c>
      <c r="H17" s="34">
        <f t="shared" si="19"/>
        <v>0.7960459586962223</v>
      </c>
      <c r="I17" s="34">
        <f t="shared" si="19"/>
        <v>0.86786262978466022</v>
      </c>
      <c r="J17" s="34">
        <f t="shared" si="19"/>
        <v>0.89839521081232021</v>
      </c>
      <c r="K17" s="34">
        <f t="shared" si="19"/>
        <v>1.0343217162365117</v>
      </c>
      <c r="L17" s="34">
        <f t="shared" si="19"/>
        <v>1.0774333627991985</v>
      </c>
      <c r="M17" s="34">
        <f t="shared" si="19"/>
        <v>1353.3995815540343</v>
      </c>
      <c r="N17" s="34">
        <f t="shared" si="19"/>
        <v>1448.1583737948404</v>
      </c>
      <c r="O17" s="34">
        <f t="shared" si="19"/>
        <v>1548.3229687802732</v>
      </c>
      <c r="P17" s="34">
        <f t="shared" si="19"/>
        <v>1647.8097261758153</v>
      </c>
      <c r="Q17" s="34">
        <f t="shared" si="19"/>
        <v>1751.8606770563872</v>
      </c>
      <c r="R17" s="34">
        <f t="shared" si="19"/>
        <v>1853.1182241902461</v>
      </c>
      <c r="S17" s="34">
        <f t="shared" si="19"/>
        <v>1969.946256135423</v>
      </c>
      <c r="T17" s="34">
        <f t="shared" si="19"/>
        <v>2078.4902948484842</v>
      </c>
      <c r="X17" s="35">
        <v>1</v>
      </c>
      <c r="Y17" s="35">
        <v>1</v>
      </c>
      <c r="Z17" s="35">
        <v>1</v>
      </c>
      <c r="AA17" s="35">
        <v>1</v>
      </c>
      <c r="AB17" s="35">
        <v>1</v>
      </c>
      <c r="AC17" s="35">
        <v>1</v>
      </c>
      <c r="AD17" s="35">
        <v>1</v>
      </c>
      <c r="AE17" s="35">
        <v>1</v>
      </c>
      <c r="AF17" s="35">
        <v>1</v>
      </c>
      <c r="AG17" s="35">
        <v>1</v>
      </c>
      <c r="AH17" s="35">
        <v>1</v>
      </c>
      <c r="AI17" s="35">
        <v>1</v>
      </c>
      <c r="AJ17" s="35">
        <v>1</v>
      </c>
      <c r="AK17" s="35">
        <v>1</v>
      </c>
      <c r="AL17" s="35">
        <v>1</v>
      </c>
      <c r="AM17" s="35">
        <v>1</v>
      </c>
      <c r="AN17" s="35">
        <v>1</v>
      </c>
      <c r="AO17" s="35">
        <v>1</v>
      </c>
      <c r="AP17" s="35">
        <v>1</v>
      </c>
    </row>
    <row r="18" spans="1:45" x14ac:dyDescent="0.25">
      <c r="B18" s="14"/>
      <c r="C18" s="1"/>
      <c r="D18" s="1"/>
      <c r="E18" s="1"/>
      <c r="F18" s="1"/>
      <c r="G18" s="1"/>
      <c r="H18" s="1"/>
      <c r="I18" s="1"/>
      <c r="J18" s="1"/>
      <c r="K18" s="1"/>
      <c r="L18" s="1"/>
      <c r="M18" s="1"/>
      <c r="N18" s="1"/>
      <c r="O18" s="1"/>
      <c r="P18" s="1"/>
      <c r="Q18" s="1"/>
      <c r="R18" s="1"/>
      <c r="S18" s="1"/>
      <c r="T18" s="1"/>
    </row>
    <row r="19" spans="1:45" x14ac:dyDescent="0.25">
      <c r="A19" s="27" t="s">
        <v>116</v>
      </c>
      <c r="B19" s="14"/>
      <c r="C19" s="1"/>
      <c r="D19" s="1"/>
      <c r="E19" s="1"/>
      <c r="F19" s="1"/>
      <c r="G19" s="1"/>
      <c r="H19" s="1"/>
      <c r="I19" s="1"/>
      <c r="J19" s="1"/>
      <c r="K19" s="1"/>
      <c r="L19" s="1"/>
      <c r="M19" s="1"/>
      <c r="N19" s="1"/>
      <c r="O19" s="1"/>
      <c r="P19" s="1"/>
      <c r="Q19" s="1"/>
      <c r="R19" s="1"/>
      <c r="S19" s="1"/>
      <c r="T19" s="1"/>
      <c r="X19" s="44"/>
    </row>
    <row r="20" spans="1:45" x14ac:dyDescent="0.25">
      <c r="A20" s="39" t="s">
        <v>178</v>
      </c>
      <c r="B20" s="42">
        <f>'Nort India Micronutrient Market'!B20+'West India Micronutrien Market'!B20+'South India Micronutrie Market '!B20+'East India Micronutrient Market'!B20</f>
        <v>143.23410037062987</v>
      </c>
      <c r="C20" s="42">
        <f>'Nort India Micronutrient Market'!C20+'West India Micronutrien Market'!C20+'South India Micronutrie Market '!C20+'East India Micronutrient Market'!C20</f>
        <v>58.363065584999973</v>
      </c>
      <c r="D20" s="42">
        <f>'Nort India Micronutrient Market'!D20+'West India Micronutrien Market'!D20+'South India Micronutrie Market '!D20+'East India Micronutrient Market'!D20</f>
        <v>166.95342090882446</v>
      </c>
      <c r="E20" s="42">
        <f>'Nort India Micronutrient Market'!E20+'West India Micronutrien Market'!E20+'South India Micronutrie Market '!E20+'East India Micronutrient Market'!E20</f>
        <v>68.058107037015489</v>
      </c>
      <c r="F20" s="42">
        <f>'Nort India Micronutrient Market'!F20+'West India Micronutrien Market'!F20+'South India Micronutrie Market '!F20+'East India Micronutrient Market'!F20</f>
        <v>197.14288374459042</v>
      </c>
      <c r="G20" s="42">
        <f>'Nort India Micronutrient Market'!G20+'West India Micronutrien Market'!G20+'South India Micronutrie Market '!G20+'East India Micronutrient Market'!G20</f>
        <v>79.347364207436613</v>
      </c>
      <c r="H20" s="42">
        <f>'Nort India Micronutrient Market'!H20+'West India Micronutrien Market'!H20+'South India Micronutrie Market '!H20+'East India Micronutrient Market'!H20</f>
        <v>86.106689404678207</v>
      </c>
      <c r="I20" s="42">
        <f>'Nort India Micronutrient Market'!I20+'West India Micronutrien Market'!I20+'South India Micronutrie Market '!I20+'East India Micronutrient Market'!I20</f>
        <v>93.294425584140299</v>
      </c>
      <c r="J20" s="42">
        <f>'Nort India Micronutrient Market'!J20+'West India Micronutrien Market'!J20+'South India Micronutrie Market '!J20+'East India Micronutrient Market'!J20</f>
        <v>275.75436937989559</v>
      </c>
      <c r="K20" s="42">
        <f>'Nort India Micronutrient Market'!K20+'West India Micronutrien Market'!K20+'South India Micronutrie Market '!K20+'East India Micronutrient Market'!K20</f>
        <v>110.12376460781014</v>
      </c>
      <c r="L20" s="42">
        <f>'Nort India Micronutrient Market'!L20+'West India Micronutrien Market'!L20+'South India Micronutrie Market '!L20+'East India Micronutrient Market'!L20</f>
        <v>327.051929960275</v>
      </c>
      <c r="M20" s="42">
        <f>SUM('Nort India Micronutrient Market'!M20,'West India Micronutrien Market'!M20,'South India Micronutrie Market '!M20,'East India Micronutrient Market'!M20)</f>
        <v>341.76911194545289</v>
      </c>
      <c r="N20" s="42">
        <f>SUM('Nort India Micronutrient Market'!N20,'West India Micronutrien Market'!N20,'South India Micronutrie Market '!N20,'East India Micronutrient Market'!N20)</f>
        <v>363.27766739497901</v>
      </c>
      <c r="O20" s="42">
        <f>SUM('Nort India Micronutrient Market'!O20,'West India Micronutrien Market'!O20,'South India Micronutrie Market '!O20,'East India Micronutrient Market'!O20)</f>
        <v>385.65326681395254</v>
      </c>
      <c r="P20" s="42">
        <f>SUM('Nort India Micronutrient Market'!P20,'West India Micronutrien Market'!P20,'South India Micronutrie Market '!P20,'East India Micronutrient Market'!P20)</f>
        <v>408.95044489856184</v>
      </c>
      <c r="Q20" s="42">
        <f>SUM('Nort India Micronutrient Market'!Q20,'West India Micronutrien Market'!Q20,'South India Micronutrie Market '!Q20,'East India Micronutrient Market'!Q20)</f>
        <v>432.93991834898964</v>
      </c>
      <c r="R20" s="42">
        <f>SUM('Nort India Micronutrient Market'!R20,'West India Micronutrien Market'!R20,'South India Micronutrie Market '!R20,'East India Micronutrient Market'!R20)</f>
        <v>457.26373989542844</v>
      </c>
      <c r="S20" s="42">
        <f>SUM('Nort India Micronutrient Market'!S20,'West India Micronutrien Market'!S20,'South India Micronutrie Market '!S20,'East India Micronutrient Market'!S20)</f>
        <v>483.05340251336651</v>
      </c>
      <c r="T20" s="42">
        <f>SUM('Nort India Micronutrient Market'!T20,'West India Micronutrien Market'!T20,'South India Micronutrie Market '!T20,'East India Micronutrient Market'!T20)</f>
        <v>509.41244480842983</v>
      </c>
      <c r="U20" s="40">
        <f t="shared" ref="U20" si="20">(F20/B20)^(1/4)-1</f>
        <v>8.3137694522424033E-2</v>
      </c>
      <c r="V20" s="40">
        <f t="shared" ref="V20" si="21">(L20/F20)^(1/6)-1</f>
        <v>8.8025987348463897E-2</v>
      </c>
      <c r="W20" s="35">
        <f>(T20/P20)^(1/4)-1</f>
        <v>5.6451870440876295E-2</v>
      </c>
      <c r="X20" s="26">
        <v>0.39430000000000004</v>
      </c>
      <c r="Y20" s="26">
        <v>-0.32</v>
      </c>
      <c r="Z20" s="26">
        <v>0.39460000000000001</v>
      </c>
      <c r="AA20" s="26">
        <v>-0.32</v>
      </c>
      <c r="AB20" s="26">
        <v>0.39540000000000003</v>
      </c>
      <c r="AC20" s="26">
        <v>-0.32</v>
      </c>
      <c r="AD20" s="26">
        <v>-0.32</v>
      </c>
      <c r="AE20" s="26">
        <v>-0.32</v>
      </c>
      <c r="AF20" s="26">
        <v>0.39679999999999999</v>
      </c>
      <c r="AG20" s="26">
        <v>-0.32</v>
      </c>
      <c r="AH20" s="26">
        <v>0.39699999999999996</v>
      </c>
      <c r="AI20" s="26">
        <f t="shared" ref="AI20:AP20" si="22">M20/M$5</f>
        <v>0.25252639102564095</v>
      </c>
      <c r="AJ20" s="26">
        <f t="shared" si="22"/>
        <v>0.25085492993630565</v>
      </c>
      <c r="AK20" s="26">
        <f t="shared" si="22"/>
        <v>0.24907805063291139</v>
      </c>
      <c r="AL20" s="26">
        <f t="shared" si="22"/>
        <v>0.24817819582097089</v>
      </c>
      <c r="AM20" s="26">
        <f t="shared" si="22"/>
        <v>0.24713147798742136</v>
      </c>
      <c r="AN20" s="26">
        <f t="shared" si="22"/>
        <v>0.24675367924528299</v>
      </c>
      <c r="AO20" s="26">
        <f t="shared" si="22"/>
        <v>0.24521146249999992</v>
      </c>
      <c r="AP20" s="26">
        <f t="shared" si="22"/>
        <v>0.24508771874999993</v>
      </c>
      <c r="AQ20" s="52">
        <v>0.38617886178861788</v>
      </c>
      <c r="AR20" s="52">
        <v>0.41065088757396451</v>
      </c>
      <c r="AS20" s="52">
        <v>0.42006269592476492</v>
      </c>
    </row>
    <row r="21" spans="1:45" x14ac:dyDescent="0.25">
      <c r="A21" s="39" t="s">
        <v>180</v>
      </c>
      <c r="B21" s="42">
        <f>'Nort India Micronutrient Market'!B21+'West India Micronutrien Market'!B21+'South India Micronutrie Market '!B21+'East India Micronutrient Market'!B21</f>
        <v>73.244292779055115</v>
      </c>
      <c r="C21" s="42">
        <f>'Nort India Micronutrient Market'!C21+'West India Micronutrien Market'!C21+'South India Micronutrie Market '!C21+'East India Micronutrient Market'!C21</f>
        <v>81.58002604124998</v>
      </c>
      <c r="D21" s="42">
        <f>'Nort India Micronutrient Market'!D21+'West India Micronutrien Market'!D21+'South India Micronutrie Market '!D21+'East India Micronutrient Market'!D21</f>
        <v>81.301057598076326</v>
      </c>
      <c r="E21" s="42">
        <f>'Nort India Micronutrient Market'!E21+'West India Micronutrien Market'!E21+'South India Micronutrie Market '!E21+'East India Micronutrient Market'!E21</f>
        <v>97.034772760387597</v>
      </c>
      <c r="F21" s="42">
        <f>'Nort India Micronutrient Market'!F21+'West India Micronutrien Market'!F21+'South India Micronutrie Market '!F21+'East India Micronutrient Market'!F21</f>
        <v>97.016675424111284</v>
      </c>
      <c r="G21" s="42">
        <f>'Nort India Micronutrient Market'!G21+'West India Micronutrien Market'!G21+'South India Micronutrie Market '!G21+'East India Micronutrient Market'!G21</f>
        <v>113.83151899146553</v>
      </c>
      <c r="H21" s="42">
        <f>'Nort India Micronutrient Market'!H21+'West India Micronutrien Market'!H21+'South India Micronutrie Market '!H21+'East India Micronutrient Market'!H21</f>
        <v>124.46091063717859</v>
      </c>
      <c r="I21" s="42">
        <f>'Nort India Micronutrient Market'!I21+'West India Micronutrien Market'!I21+'South India Micronutrie Market '!I21+'East India Micronutrient Market'!I21</f>
        <v>134.88452794524412</v>
      </c>
      <c r="J21" s="42">
        <f>'Nort India Micronutrient Market'!J21+'West India Micronutrien Market'!J21+'South India Micronutrie Market '!J21+'East India Micronutrient Market'!J21</f>
        <v>136.37913823090358</v>
      </c>
      <c r="K21" s="42">
        <f>'Nort India Micronutrient Market'!K21+'West India Micronutrien Market'!K21+'South India Micronutrie Market '!K21+'East India Micronutrient Market'!K21</f>
        <v>160.2006368939453</v>
      </c>
      <c r="L21" s="42">
        <f>'Nort India Micronutrient Market'!L21+'West India Micronutrien Market'!L21+'South India Micronutrie Market '!L21+'East India Micronutrient Market'!L21</f>
        <v>162.65326430824152</v>
      </c>
      <c r="M21" s="42">
        <f>SUM('Nort India Micronutrient Market'!M21,'West India Micronutrien Market'!M21,'South India Micronutrie Market '!M21,'East India Micronutrient Market'!M21)</f>
        <v>114.71404442485979</v>
      </c>
      <c r="N21" s="42">
        <f>SUM('Nort India Micronutrient Market'!N21,'West India Micronutrien Market'!N21,'South India Micronutrie Market '!N21,'East India Micronutrient Market'!N21)</f>
        <v>122.24036735525468</v>
      </c>
      <c r="O21" s="42">
        <f>SUM('Nort India Micronutrient Market'!O21,'West India Micronutrien Market'!O21,'South India Micronutrie Market '!O21,'East India Micronutrient Market'!O21)</f>
        <v>130.25577619409049</v>
      </c>
      <c r="P21" s="42">
        <f>SUM('Nort India Micronutrient Market'!P21,'West India Micronutrien Market'!P21,'South India Micronutrie Market '!P21,'East India Micronutrient Market'!P21)</f>
        <v>138.57872793707315</v>
      </c>
      <c r="Q21" s="42">
        <f>SUM('Nort India Micronutrient Market'!Q21,'West India Micronutrien Market'!Q21,'South India Micronutrie Market '!Q21,'East India Micronutrient Market'!Q21)</f>
        <v>146.88724853391238</v>
      </c>
      <c r="R21" s="42">
        <f>SUM('Nort India Micronutrient Market'!R21,'West India Micronutrien Market'!R21,'South India Micronutrie Market '!R21,'East India Micronutrient Market'!R21)</f>
        <v>155.72451727766563</v>
      </c>
      <c r="S21" s="42">
        <f>SUM('Nort India Micronutrient Market'!S21,'West India Micronutrien Market'!S21,'South India Micronutrie Market '!S21,'East India Micronutrient Market'!S21)</f>
        <v>164.62844556172962</v>
      </c>
      <c r="T21" s="42">
        <f>SUM('Nort India Micronutrient Market'!T21,'West India Micronutrien Market'!T21,'South India Micronutrie Market '!T21,'East India Micronutrient Market'!T21)</f>
        <v>173.43586838053676</v>
      </c>
      <c r="U21" s="40">
        <f t="shared" ref="U21:U26" si="23">(F21/B21)^(1/4)-1</f>
        <v>7.2798480056196269E-2</v>
      </c>
      <c r="V21" s="40">
        <f t="shared" ref="V21:V26" si="24">(L21/F21)^(1/6)-1</f>
        <v>8.9940354920751142E-2</v>
      </c>
      <c r="W21" s="35">
        <f t="shared" ref="W21:W26" si="25">(T21/P21)^(1/4)-1</f>
        <v>5.7695330810589196E-2</v>
      </c>
      <c r="X21" s="26">
        <v>0.21310000000000001</v>
      </c>
      <c r="Y21" s="26">
        <v>0.1</v>
      </c>
      <c r="Z21" s="26">
        <v>0.21360000000000001</v>
      </c>
      <c r="AA21" s="26">
        <v>0.1</v>
      </c>
      <c r="AB21" s="26">
        <v>0.2142</v>
      </c>
      <c r="AC21" s="26">
        <v>0.1</v>
      </c>
      <c r="AD21" s="26">
        <v>0.1</v>
      </c>
      <c r="AE21" s="26">
        <v>0.1</v>
      </c>
      <c r="AF21" s="26">
        <v>0.21560000000000001</v>
      </c>
      <c r="AG21" s="26">
        <v>0.1</v>
      </c>
      <c r="AH21" s="26">
        <v>0.21629999999999999</v>
      </c>
      <c r="AI21" s="26">
        <f t="shared" ref="AI21:AI26" si="26">M21/M$5</f>
        <v>8.4759923076923052E-2</v>
      </c>
      <c r="AJ21" s="26">
        <f t="shared" ref="AJ21:AJ26" si="27">N21/N$5</f>
        <v>8.4410910828025487E-2</v>
      </c>
      <c r="AK21" s="26">
        <f t="shared" ref="AK21:AK26" si="28">O21/O$5</f>
        <v>8.4127006329113907E-2</v>
      </c>
      <c r="AL21" s="26">
        <f t="shared" ref="AL21:AL26" si="29">P21/P$5</f>
        <v>8.409874376617639E-2</v>
      </c>
      <c r="AM21" s="26">
        <f t="shared" ref="AM21:AM26" si="30">Q21/Q$5</f>
        <v>8.3846421383647798E-2</v>
      </c>
      <c r="AN21" s="26">
        <f t="shared" ref="AN21:AN26" si="31">R21/R$5</f>
        <v>8.4033773584905672E-2</v>
      </c>
      <c r="AO21" s="26">
        <f t="shared" ref="AO21:AO26" si="32">S21/S$5</f>
        <v>8.3570018750000002E-2</v>
      </c>
      <c r="AP21" s="26">
        <f t="shared" ref="AP21:AP26" si="33">T21/T$5</f>
        <v>8.3443193750000019E-2</v>
      </c>
      <c r="AQ21" s="52">
        <v>0.23983739837398374</v>
      </c>
      <c r="AR21" s="52">
        <v>0.22840236686390533</v>
      </c>
      <c r="AS21" s="52">
        <v>0.22570532915360503</v>
      </c>
    </row>
    <row r="22" spans="1:45" x14ac:dyDescent="0.25">
      <c r="A22" s="39" t="s">
        <v>179</v>
      </c>
      <c r="B22" s="42">
        <f>'Nort India Micronutrient Market'!B22+'West India Micronutrien Market'!B22+'South India Micronutrie Market '!B22+'East India Micronutrient Market'!B22</f>
        <v>58.675578247559059</v>
      </c>
      <c r="C22" s="42">
        <f>'Nort India Micronutrient Market'!C22+'West India Micronutrien Market'!C22+'South India Micronutrie Market '!C22+'East India Micronutrient Market'!C22</f>
        <v>72.258487558124997</v>
      </c>
      <c r="D22" s="42">
        <f>'Nort India Micronutrient Market'!D22+'West India Micronutrien Market'!D22+'South India Micronutrie Market '!D22+'East India Micronutrient Market'!D22</f>
        <v>64.28029993682442</v>
      </c>
      <c r="E22" s="42">
        <f>'Nort India Micronutrient Market'!E22+'West India Micronutrien Market'!E22+'South India Micronutrie Market '!E22+'East India Micronutrient Market'!E22</f>
        <v>84.846659724302327</v>
      </c>
      <c r="F22" s="42">
        <f>'Nort India Micronutrient Market'!F22+'West India Micronutrien Market'!F22+'South India Micronutrie Market '!F22+'East India Micronutrient Market'!F22</f>
        <v>75.582232345904174</v>
      </c>
      <c r="G22" s="42">
        <f>'Nort India Micronutrient Market'!G22+'West India Micronutrien Market'!G22+'South India Micronutrie Market '!G22+'East India Micronutrient Market'!G22</f>
        <v>98.120107376154067</v>
      </c>
      <c r="H22" s="42">
        <f>'Nort India Micronutrient Market'!H22+'West India Micronutrien Market'!H22+'South India Micronutrie Market '!H22+'East India Micronutrient Market'!H22</f>
        <v>106.75953221918888</v>
      </c>
      <c r="I22" s="42">
        <f>'Nort India Micronutrient Market'!I22+'West India Micronutrien Market'!I22+'South India Micronutrie Market '!I22+'East India Micronutrient Market'!I22</f>
        <v>115.04058717330869</v>
      </c>
      <c r="J22" s="42">
        <f>'Nort India Micronutrient Market'!J22+'West India Micronutrien Market'!J22+'South India Micronutrie Market '!J22+'East India Micronutrient Market'!J22</f>
        <v>103.30611820118307</v>
      </c>
      <c r="K22" s="42">
        <f>'Nort India Micronutrient Market'!K22+'West India Micronutrien Market'!K22+'South India Micronutrie Market '!K22+'East India Micronutrient Market'!K22</f>
        <v>134.90928439627595</v>
      </c>
      <c r="L22" s="42">
        <f>'Nort India Micronutrient Market'!L22+'West India Micronutrien Market'!L22+'South India Micronutrie Market '!L22+'East India Micronutrient Market'!L22</f>
        <v>121.40770682387138</v>
      </c>
      <c r="M22" s="42">
        <f>SUM('Nort India Micronutrient Market'!M22,'West India Micronutrien Market'!M22,'South India Micronutrie Market '!M22,'East India Micronutrient Market'!M22)</f>
        <v>48.815014726536596</v>
      </c>
      <c r="N22" s="42">
        <f>SUM('Nort India Micronutrient Market'!N22,'West India Micronutrien Market'!N22,'South India Micronutrie Market '!N22,'East India Micronutrient Market'!N22)</f>
        <v>52.177515165375553</v>
      </c>
      <c r="O22" s="42">
        <f>SUM('Nort India Micronutrient Market'!O22,'West India Micronutrien Market'!O22,'South India Micronutrie Market '!O22,'East India Micronutrient Market'!O22)</f>
        <v>55.635409061070973</v>
      </c>
      <c r="P22" s="42">
        <f>SUM('Nort India Micronutrient Market'!P22,'West India Micronutrien Market'!P22,'South India Micronutrie Market '!P22,'East India Micronutrient Market'!P22)</f>
        <v>59.16120618456354</v>
      </c>
      <c r="Q22" s="42">
        <f>SUM('Nort India Micronutrient Market'!Q22,'West India Micronutrien Market'!Q22,'South India Micronutrie Market '!Q22,'East India Micronutrient Market'!Q22)</f>
        <v>62.891875432266062</v>
      </c>
      <c r="R22" s="42">
        <f>SUM('Nort India Micronutrient Market'!R22,'West India Micronutrien Market'!R22,'South India Micronutrie Market '!R22,'East India Micronutrient Market'!R22)</f>
        <v>66.88035370699663</v>
      </c>
      <c r="S22" s="42">
        <f>SUM('Nort India Micronutrient Market'!S22,'West India Micronutrien Market'!S22,'South India Micronutrie Market '!S22,'East India Micronutrient Market'!S22)</f>
        <v>71.024737810644964</v>
      </c>
      <c r="T22" s="42">
        <f>SUM('Nort India Micronutrient Market'!T22,'West India Micronutrien Market'!T22,'South India Micronutrie Market '!T22,'East India Micronutrient Market'!T22)</f>
        <v>75.3336076614777</v>
      </c>
      <c r="U22" s="40">
        <f t="shared" si="23"/>
        <v>6.5345765834991631E-2</v>
      </c>
      <c r="V22" s="40">
        <f t="shared" si="24"/>
        <v>8.2192260217320845E-2</v>
      </c>
      <c r="W22" s="35">
        <f t="shared" si="25"/>
        <v>6.2277386730275719E-2</v>
      </c>
      <c r="X22" s="26">
        <v>0.16930000000000001</v>
      </c>
      <c r="Y22" s="26">
        <v>0.16</v>
      </c>
      <c r="Z22" s="26">
        <v>0.16950000000000001</v>
      </c>
      <c r="AA22" s="26">
        <v>0.16</v>
      </c>
      <c r="AB22" s="26">
        <v>0.16970000000000002</v>
      </c>
      <c r="AC22" s="26">
        <v>0.16</v>
      </c>
      <c r="AD22" s="26">
        <v>0.16</v>
      </c>
      <c r="AE22" s="26">
        <v>0.16</v>
      </c>
      <c r="AF22" s="26">
        <v>0.1704</v>
      </c>
      <c r="AG22" s="26">
        <v>0.16</v>
      </c>
      <c r="AH22" s="26">
        <v>0.17080000000000001</v>
      </c>
      <c r="AI22" s="26">
        <f t="shared" si="26"/>
        <v>3.6068442307692308E-2</v>
      </c>
      <c r="AJ22" s="26">
        <f t="shared" si="27"/>
        <v>3.6030254777070059E-2</v>
      </c>
      <c r="AK22" s="26">
        <f t="shared" si="28"/>
        <v>3.5932689873417717E-2</v>
      </c>
      <c r="AL22" s="26">
        <f t="shared" si="29"/>
        <v>3.5902935420743631E-2</v>
      </c>
      <c r="AM22" s="26">
        <f t="shared" si="30"/>
        <v>3.5900044025157236E-2</v>
      </c>
      <c r="AN22" s="26">
        <f t="shared" si="31"/>
        <v>3.6090710691823895E-2</v>
      </c>
      <c r="AO22" s="26">
        <f t="shared" si="32"/>
        <v>3.605415E-2</v>
      </c>
      <c r="AP22" s="26">
        <f t="shared" si="33"/>
        <v>3.6244387499999989E-2</v>
      </c>
      <c r="AQ22" s="52">
        <v>0.17479674796747968</v>
      </c>
      <c r="AR22" s="52">
        <v>0.17396449704142011</v>
      </c>
      <c r="AS22" s="52">
        <v>0.17450365726227796</v>
      </c>
    </row>
    <row r="23" spans="1:45" x14ac:dyDescent="0.25">
      <c r="A23" s="39" t="s">
        <v>177</v>
      </c>
      <c r="B23" s="42">
        <f>'Nort India Micronutrient Market'!B23+'West India Micronutrien Market'!B23+'South India Micronutrie Market '!B23+'East India Micronutrient Market'!B23</f>
        <v>46.355760637795271</v>
      </c>
      <c r="C23" s="42">
        <f>'Nort India Micronutrient Market'!C23+'West India Micronutrien Market'!C23+'South India Micronutrie Market '!C23+'East India Micronutrient Market'!C23</f>
        <v>50.084885069999999</v>
      </c>
      <c r="D23" s="42">
        <f>'Nort India Micronutrient Market'!D23+'West India Micronutrien Market'!D23+'South India Micronutrie Market '!D23+'East India Micronutrient Market'!D23</f>
        <v>55.326662706442733</v>
      </c>
      <c r="E23" s="42">
        <f>'Nort India Micronutrient Market'!E23+'West India Micronutrien Market'!E23+'South India Micronutrie Market '!E23+'East India Micronutrient Market'!E23</f>
        <v>59.774918629186047</v>
      </c>
      <c r="F23" s="42">
        <f>'Nort India Micronutrient Market'!F23+'West India Micronutrien Market'!F23+'South India Micronutrie Market '!F23+'East India Micronutrient Market'!F23</f>
        <v>66.469114083771245</v>
      </c>
      <c r="G23" s="42">
        <f>'Nort India Micronutrient Market'!G23+'West India Micronutrien Market'!G23+'South India Micronutrie Market '!G23+'East India Micronutrient Market'!G23</f>
        <v>69.065646243015422</v>
      </c>
      <c r="H23" s="42">
        <f>'Nort India Micronutrient Market'!H23+'West India Micronutrien Market'!H23+'South India Micronutrie Market '!H23+'East India Micronutrient Market'!H23</f>
        <v>74.854275765058048</v>
      </c>
      <c r="I23" s="42">
        <f>'Nort India Micronutrient Market'!I23+'West India Micronutrien Market'!I23+'South India Micronutrie Market '!I23+'East India Micronutrient Market'!I23</f>
        <v>80.224333194029228</v>
      </c>
      <c r="J23" s="42">
        <f>'Nort India Micronutrient Market'!J23+'West India Micronutrien Market'!J23+'South India Micronutrie Market '!J23+'East India Micronutrient Market'!J23</f>
        <v>91.125589263147631</v>
      </c>
      <c r="K23" s="42">
        <f>'Nort India Micronutrient Market'!K23+'West India Micronutrien Market'!K23+'South India Micronutrie Market '!K23+'East India Micronutrient Market'!K23</f>
        <v>94.015394277778995</v>
      </c>
      <c r="L23" s="42">
        <f>'Nort India Micronutrient Market'!L23+'West India Micronutrien Market'!L23+'South India Micronutrie Market '!L23+'East India Micronutrient Market'!L23</f>
        <v>107.58288133786635</v>
      </c>
      <c r="M23" s="42">
        <f>SUM('Nort India Micronutrient Market'!M23,'West India Micronutrien Market'!M23,'South India Micronutrie Market '!M23,'East India Micronutrient Market'!M23)</f>
        <v>258.34789548517665</v>
      </c>
      <c r="N23" s="42">
        <f>SUM('Nort India Micronutrient Market'!N23,'West India Micronutrien Market'!N23,'South India Micronutrie Market '!N23,'East India Micronutrient Market'!N23)</f>
        <v>274.03051701505728</v>
      </c>
      <c r="O23" s="42">
        <f>SUM('Nort India Micronutrient Market'!O23,'West India Micronutrien Market'!O23,'South India Micronutrie Market '!O23,'East India Micronutrient Market'!O23)</f>
        <v>290.54497078387203</v>
      </c>
      <c r="P23" s="42">
        <f>SUM('Nort India Micronutrient Market'!P23,'West India Micronutrien Market'!P23,'South India Micronutrie Market '!P23,'East India Micronutrient Market'!P23)</f>
        <v>307.9972015465346</v>
      </c>
      <c r="Q23" s="42">
        <f>SUM('Nort India Micronutrient Market'!Q23,'West India Micronutrien Market'!Q23,'South India Micronutrie Market '!Q23,'East India Micronutrient Market'!Q23)</f>
        <v>326.01427557547714</v>
      </c>
      <c r="R23" s="42">
        <f>SUM('Nort India Micronutrient Market'!R23,'West India Micronutrien Market'!R23,'South India Micronutrie Market '!R23,'East India Micronutrient Market'!R23)</f>
        <v>344.39356055801659</v>
      </c>
      <c r="S23" s="42">
        <f>SUM('Nort India Micronutrient Market'!S23,'West India Micronutrien Market'!S23,'South India Micronutrie Market '!S23,'East India Micronutrient Market'!S23)</f>
        <v>363.2032389403027</v>
      </c>
      <c r="T23" s="42">
        <f>SUM('Nort India Micronutrient Market'!T23,'West India Micronutrien Market'!T23,'South India Micronutrie Market '!T23,'East India Micronutrient Market'!T23)</f>
        <v>382.95943357142988</v>
      </c>
      <c r="U23" s="40">
        <f t="shared" si="23"/>
        <v>9.4281468799296553E-2</v>
      </c>
      <c r="V23" s="40">
        <f t="shared" si="24"/>
        <v>8.3562284589675961E-2</v>
      </c>
      <c r="W23" s="35">
        <f t="shared" si="25"/>
        <v>5.5969806176733305E-2</v>
      </c>
      <c r="X23" s="26">
        <v>0.13780000000000001</v>
      </c>
      <c r="Y23" s="26">
        <v>0.12</v>
      </c>
      <c r="Z23" s="26">
        <v>0.13849999999999998</v>
      </c>
      <c r="AA23" s="26">
        <v>0.12</v>
      </c>
      <c r="AB23" s="26">
        <v>0.13919999999999999</v>
      </c>
      <c r="AC23" s="26">
        <v>0.12</v>
      </c>
      <c r="AD23" s="26">
        <v>0.12</v>
      </c>
      <c r="AE23" s="26">
        <v>0.12</v>
      </c>
      <c r="AF23" s="26">
        <v>0.1396</v>
      </c>
      <c r="AG23" s="26">
        <v>0.12</v>
      </c>
      <c r="AH23" s="26">
        <v>0.14019999999999999</v>
      </c>
      <c r="AI23" s="26">
        <f t="shared" si="26"/>
        <v>0.19088811538461536</v>
      </c>
      <c r="AJ23" s="26">
        <f t="shared" si="27"/>
        <v>0.18922689808917198</v>
      </c>
      <c r="AK23" s="26">
        <f t="shared" si="28"/>
        <v>0.18765139873417719</v>
      </c>
      <c r="AL23" s="26">
        <f t="shared" si="29"/>
        <v>0.18691308629505715</v>
      </c>
      <c r="AM23" s="26">
        <f t="shared" si="30"/>
        <v>0.1860960062893082</v>
      </c>
      <c r="AN23" s="26">
        <f t="shared" si="31"/>
        <v>0.18584543396226413</v>
      </c>
      <c r="AO23" s="26">
        <f t="shared" si="32"/>
        <v>0.18437215624999997</v>
      </c>
      <c r="AP23" s="26">
        <f t="shared" si="33"/>
        <v>0.18424884375</v>
      </c>
      <c r="AQ23" s="52">
        <v>0.15989159891598917</v>
      </c>
      <c r="AR23" s="52">
        <v>0.15029585798816569</v>
      </c>
      <c r="AS23" s="52">
        <v>0.14420062695924765</v>
      </c>
    </row>
    <row r="24" spans="1:45" x14ac:dyDescent="0.25">
      <c r="A24" s="39" t="s">
        <v>176</v>
      </c>
      <c r="B24" s="42">
        <f>'Nort India Micronutrient Market'!B24+'West India Micronutrien Market'!B24+'South India Micronutrie Market '!B24+'East India Micronutrient Market'!B24</f>
        <v>13.160296267228347</v>
      </c>
      <c r="C24" s="42">
        <f>'Nort India Micronutrient Market'!C24+'West India Micronutrien Market'!C24+'South India Micronutrie Market '!C24+'East India Micronutrient Market'!C24</f>
        <v>0</v>
      </c>
      <c r="D24" s="42">
        <f>'Nort India Micronutrient Market'!D24+'West India Micronutrien Market'!D24+'South India Micronutrie Market '!D24+'East India Micronutrient Market'!D24</f>
        <v>15.755722382815268</v>
      </c>
      <c r="E24" s="42">
        <f>'Nort India Micronutrient Market'!E24+'West India Micronutrien Market'!E24+'South India Micronutrie Market '!E24+'East India Micronutrient Market'!E24</f>
        <v>0</v>
      </c>
      <c r="F24" s="42">
        <f>'Nort India Micronutrient Market'!F24+'West India Micronutrien Market'!F24+'South India Micronutrie Market '!F24+'East India Micronutrient Market'!F24</f>
        <v>19.72429556415765</v>
      </c>
      <c r="G24" s="42">
        <f>'Nort India Micronutrient Market'!G24+'West India Micronutrien Market'!G24+'South India Micronutrie Market '!G24+'East India Micronutrient Market'!G24</f>
        <v>0</v>
      </c>
      <c r="H24" s="42">
        <f>'Nort India Micronutrient Market'!H24+'West India Micronutrien Market'!H24+'South India Micronutrie Market '!H24+'East India Micronutrient Market'!H24</f>
        <v>0</v>
      </c>
      <c r="I24" s="42">
        <f>'Nort India Micronutrient Market'!I24+'West India Micronutrien Market'!I24+'South India Micronutrie Market '!I24+'East India Micronutrient Market'!I24</f>
        <v>0</v>
      </c>
      <c r="J24" s="42">
        <f>'Nort India Micronutrient Market'!J24+'West India Micronutrien Market'!J24+'South India Micronutrie Market '!J24+'East India Micronutrient Market'!J24</f>
        <v>28.914403845760106</v>
      </c>
      <c r="K24" s="42">
        <f>'Nort India Micronutrient Market'!K24+'West India Micronutrien Market'!K24+'South India Micronutrie Market '!K24+'East India Micronutrient Market'!K24</f>
        <v>0</v>
      </c>
      <c r="L24" s="42">
        <f>'Nort India Micronutrient Market'!L24+'West India Micronutrien Market'!L24+'South India Micronutrie Market '!L24+'East India Micronutrient Market'!L24</f>
        <v>35.366125328363509</v>
      </c>
      <c r="M24" s="42"/>
      <c r="N24" s="42"/>
      <c r="O24" s="42"/>
      <c r="P24" s="42"/>
      <c r="Q24" s="42"/>
      <c r="R24" s="42"/>
      <c r="S24" s="42"/>
      <c r="T24" s="42"/>
      <c r="U24" s="40">
        <f t="shared" si="23"/>
        <v>0.10645551762001992</v>
      </c>
      <c r="V24" s="40">
        <f t="shared" si="24"/>
        <v>0.1022099570124213</v>
      </c>
      <c r="W24" s="35"/>
      <c r="X24" s="26">
        <v>3.8399999999999997E-2</v>
      </c>
      <c r="Y24" s="26">
        <v>-0.04</v>
      </c>
      <c r="Z24" s="26">
        <v>3.8700000000000005E-2</v>
      </c>
      <c r="AA24" s="26">
        <v>-0.04</v>
      </c>
      <c r="AB24" s="26">
        <v>3.95E-2</v>
      </c>
      <c r="AC24" s="26">
        <v>-0.04</v>
      </c>
      <c r="AD24" s="26">
        <v>-0.04</v>
      </c>
      <c r="AE24" s="26">
        <v>-0.04</v>
      </c>
      <c r="AF24" s="26">
        <v>4.0299999999999996E-2</v>
      </c>
      <c r="AG24" s="26">
        <v>-0.04</v>
      </c>
      <c r="AH24" s="26">
        <v>4.0600000000000004E-2</v>
      </c>
      <c r="AI24" s="26"/>
      <c r="AJ24" s="26"/>
      <c r="AK24" s="26"/>
      <c r="AL24" s="26"/>
      <c r="AM24" s="26"/>
      <c r="AN24" s="26"/>
      <c r="AO24" s="26"/>
      <c r="AP24" s="26"/>
      <c r="AQ24" s="52">
        <v>3.9295392953929538E-2</v>
      </c>
      <c r="AR24" s="52">
        <v>3.6686390532544376E-2</v>
      </c>
      <c r="AS24" s="52">
        <v>3.5527690700104496E-2</v>
      </c>
    </row>
    <row r="25" spans="1:45" x14ac:dyDescent="0.25">
      <c r="A25" s="39" t="s">
        <v>173</v>
      </c>
      <c r="B25" s="42">
        <f>'Nort India Micronutrient Market'!B25+'West India Micronutrien Market'!B25+'South India Micronutrie Market '!B25+'East India Micronutrient Market'!B25</f>
        <v>10.100683753228346</v>
      </c>
      <c r="C25" s="42">
        <f>'Nort India Micronutrient Market'!C25+'West India Micronutrien Market'!C25+'South India Micronutrie Market '!C25+'East India Micronutrient Market'!C25</f>
        <v>0</v>
      </c>
      <c r="D25" s="42">
        <f>'Nort India Micronutrient Market'!D25+'West India Micronutrien Market'!D25+'South India Micronutrie Market '!D25+'East India Micronutrient Market'!D25</f>
        <v>11.945199971709924</v>
      </c>
      <c r="E25" s="42">
        <f>'Nort India Micronutrient Market'!E25+'West India Micronutrien Market'!E25+'South India Micronutrie Market '!E25+'East India Micronutrient Market'!E25</f>
        <v>0</v>
      </c>
      <c r="F25" s="42">
        <f>'Nort India Micronutrient Market'!F25+'West India Micronutrien Market'!F25+'South India Micronutrie Market '!F25+'East India Micronutrient Market'!F25</f>
        <v>14.440957986707881</v>
      </c>
      <c r="G25" s="42">
        <f>'Nort India Micronutrient Market'!G25+'West India Micronutrien Market'!G25+'South India Micronutrie Market '!G25+'East India Micronutrient Market'!G25</f>
        <v>0</v>
      </c>
      <c r="H25" s="42">
        <f>'Nort India Micronutrient Market'!H25+'West India Micronutrien Market'!H25+'South India Micronutrie Market '!H25+'East India Micronutrient Market'!H25</f>
        <v>0</v>
      </c>
      <c r="I25" s="42">
        <f>'Nort India Micronutrient Market'!I25+'West India Micronutrien Market'!I25+'South India Micronutrie Market '!I25+'East India Micronutrient Market'!I25</f>
        <v>0</v>
      </c>
      <c r="J25" s="42">
        <f>'Nort India Micronutrient Market'!J25+'West India Micronutrien Market'!J25+'South India Micronutrie Market '!J25+'East India Micronutrient Market'!J25</f>
        <v>20.97192475495606</v>
      </c>
      <c r="K25" s="42">
        <f>'Nort India Micronutrient Market'!K25+'West India Micronutrien Market'!K25+'South India Micronutrie Market '!K25+'East India Micronutrient Market'!K25</f>
        <v>0</v>
      </c>
      <c r="L25" s="42">
        <f>'Nort India Micronutrient Market'!L25+'West India Micronutrien Market'!L25+'South India Micronutrie Market '!L25+'East India Micronutrient Market'!L25</f>
        <v>25.345908761972481</v>
      </c>
      <c r="M25" s="42"/>
      <c r="N25" s="42"/>
      <c r="O25" s="42"/>
      <c r="P25" s="42"/>
      <c r="Q25" s="42"/>
      <c r="R25" s="42"/>
      <c r="S25" s="42"/>
      <c r="T25" s="42"/>
      <c r="U25" s="40">
        <f t="shared" si="23"/>
        <v>9.3481167194384485E-2</v>
      </c>
      <c r="V25" s="40">
        <f t="shared" si="24"/>
        <v>9.8294082786536841E-2</v>
      </c>
      <c r="W25" s="35"/>
      <c r="X25" s="26">
        <v>2.12E-2</v>
      </c>
      <c r="Y25" s="26">
        <v>0.02</v>
      </c>
      <c r="Z25" s="26">
        <v>2.1400000000000002E-2</v>
      </c>
      <c r="AA25" s="26">
        <v>0.02</v>
      </c>
      <c r="AB25" s="26">
        <v>2.1700000000000001E-2</v>
      </c>
      <c r="AC25" s="26">
        <v>0.02</v>
      </c>
      <c r="AD25" s="26">
        <v>0.02</v>
      </c>
      <c r="AE25" s="26">
        <v>0.02</v>
      </c>
      <c r="AF25" s="26">
        <v>2.24E-2</v>
      </c>
      <c r="AG25" s="26">
        <v>0.02</v>
      </c>
      <c r="AH25" s="26">
        <v>2.2800000000000001E-2</v>
      </c>
      <c r="AI25" s="26"/>
      <c r="AJ25" s="26"/>
      <c r="AK25" s="26"/>
      <c r="AL25" s="26"/>
      <c r="AM25" s="26"/>
      <c r="AN25" s="26"/>
      <c r="AO25" s="26"/>
      <c r="AP25" s="26"/>
    </row>
    <row r="26" spans="1:45" x14ac:dyDescent="0.25">
      <c r="A26" s="39" t="s">
        <v>174</v>
      </c>
      <c r="B26" s="42">
        <f>'Nort India Micronutrient Market'!B26+'West India Micronutrien Market'!B26+'South India Micronutrie Market '!B26+'East India Micronutrient Market'!B26</f>
        <v>10.90645329883464</v>
      </c>
      <c r="C26" s="42">
        <f>'Nort India Micronutrient Market'!C26+'West India Micronutrien Market'!C26+'South India Micronutrie Market '!C26+'East India Micronutrient Market'!C26</f>
        <v>144.97364840062502</v>
      </c>
      <c r="D26" s="42">
        <f>'Nort India Micronutrient Market'!D26+'West India Micronutrien Market'!D26+'South India Micronutrie Market '!D26+'East India Micronutrient Market'!D26</f>
        <v>15.349086876986263</v>
      </c>
      <c r="E26" s="42">
        <f>'Nort India Micronutrient Market'!E26+'West India Micronutrien Market'!E26+'South India Micronutrie Market '!E26+'East India Micronutrient Market'!E26</f>
        <v>172.78662132514737</v>
      </c>
      <c r="F26" s="42">
        <f>'Nort India Micronutrient Market'!F26+'West India Micronutrien Market'!F26+'South India Micronutrie Market '!F26+'East India Micronutrient Market'!F26</f>
        <v>18.518740387078836</v>
      </c>
      <c r="G26" s="42">
        <f>'Nort India Micronutrient Market'!G26+'West India Micronutrien Market'!G26+'South India Micronutrie Market '!G26+'East India Micronutrient Market'!G26</f>
        <v>203.21965833745662</v>
      </c>
      <c r="H26" s="42">
        <f>'Nort India Micronutrient Market'!H26+'West India Micronutrien Market'!H26+'South India Micronutrie Market '!H26+'East India Micronutrient Market'!H26</f>
        <v>222.39235753067271</v>
      </c>
      <c r="I26" s="42">
        <f>'Nort India Micronutrient Market'!I26+'West India Micronutrien Market'!I26+'South India Micronutrie Market '!I26+'East India Micronutrient Market'!I26</f>
        <v>241.46175283323009</v>
      </c>
      <c r="J26" s="42">
        <f>'Nort India Micronutrient Market'!J26+'West India Micronutrien Market'!J26+'South India Micronutrie Market '!J26+'East India Micronutrient Market'!J26</f>
        <v>28.144364891036833</v>
      </c>
      <c r="K26" s="42">
        <f>'Nort India Micronutrient Market'!K26+'West India Micronutrien Market'!K26+'South India Micronutrie Market '!K26+'East India Micronutrient Market'!K26</f>
        <v>287.18945229075416</v>
      </c>
      <c r="L26" s="42">
        <f>'Nort India Micronutrient Market'!L26+'West India Micronutrien Market'!L26+'South India Micronutrie Market '!L26+'East India Micronutrient Market'!L26</f>
        <v>34.671037124440375</v>
      </c>
      <c r="M26" s="42">
        <f>SUM('Nort India Micronutrient Market'!M26,'West India Micronutrien Market'!M26,'South India Micronutrie Market '!M26,'East India Micronutrient Market'!M26)</f>
        <v>103.91776774748314</v>
      </c>
      <c r="N26" s="42">
        <f>SUM('Nort India Micronutrient Market'!N26,'West India Micronutrien Market'!N26,'South India Micronutrie Market '!N26,'East India Micronutrient Market'!N26)</f>
        <v>110.66780172846745</v>
      </c>
      <c r="O26" s="42">
        <f>SUM('Nort India Micronutrient Market'!O26,'West India Micronutrien Market'!O26,'South India Micronutrie Market '!O26,'East India Micronutrient Market'!O26)</f>
        <v>117.86182321047801</v>
      </c>
      <c r="P26" s="42">
        <f>SUM('Nort India Micronutrient Market'!P26,'West India Micronutrien Market'!P26,'South India Micronutrie Market '!P26,'East India Micronutrient Market'!P26)</f>
        <v>125.53066712963398</v>
      </c>
      <c r="Q26" s="42">
        <f>SUM('Nort India Micronutrient Market'!Q26,'West India Micronutrien Market'!Q26,'South India Micronutrie Market '!Q26,'East India Micronutrient Market'!Q26)</f>
        <v>133.06585006934679</v>
      </c>
      <c r="R26" s="42">
        <f>SUM('Nort India Micronutrient Market'!R26,'West India Micronutrien Market'!R26,'South India Micronutrie Market '!R26,'East India Micronutrient Market'!R26)</f>
        <v>141.22098842997224</v>
      </c>
      <c r="S26" s="42">
        <f>SUM('Nort India Micronutrient Market'!S26,'West India Micronutrien Market'!S26,'South India Micronutrie Market '!S26,'East India Micronutrient Market'!S26)</f>
        <v>149.30658525859553</v>
      </c>
      <c r="T26" s="42">
        <f>SUM('Nort India Micronutrient Market'!T26,'West India Micronutrien Market'!T26,'South India Micronutrie Market '!T26,'East India Micronutrient Market'!T26)</f>
        <v>157.9150798584287</v>
      </c>
      <c r="U26" s="40">
        <f t="shared" si="23"/>
        <v>0.14151592560214499</v>
      </c>
      <c r="V26" s="40">
        <f t="shared" si="24"/>
        <v>0.11017786737193336</v>
      </c>
      <c r="W26" s="35">
        <f t="shared" si="25"/>
        <v>5.9054821743065311E-2</v>
      </c>
      <c r="X26" s="26">
        <f>1-SUM(X20:X25)</f>
        <v>2.5899999999999923E-2</v>
      </c>
      <c r="Y26" s="26">
        <f t="shared" ref="Y26:AH26" si="34">1-SUM(Y20:Y25)</f>
        <v>0.96</v>
      </c>
      <c r="Z26" s="26">
        <f t="shared" si="34"/>
        <v>2.3700000000000054E-2</v>
      </c>
      <c r="AA26" s="26">
        <f t="shared" si="34"/>
        <v>0.96</v>
      </c>
      <c r="AB26" s="26">
        <f t="shared" si="34"/>
        <v>2.0299999999999874E-2</v>
      </c>
      <c r="AC26" s="26">
        <f t="shared" si="34"/>
        <v>0.96</v>
      </c>
      <c r="AD26" s="26">
        <f t="shared" si="34"/>
        <v>0.96</v>
      </c>
      <c r="AE26" s="26">
        <f t="shared" si="34"/>
        <v>0.96</v>
      </c>
      <c r="AF26" s="26">
        <f t="shared" si="34"/>
        <v>1.4899999999999913E-2</v>
      </c>
      <c r="AG26" s="26">
        <f t="shared" si="34"/>
        <v>0.96</v>
      </c>
      <c r="AH26" s="26">
        <f t="shared" si="34"/>
        <v>1.2299999999999978E-2</v>
      </c>
      <c r="AI26" s="26">
        <f t="shared" si="26"/>
        <v>7.6782769230769293E-2</v>
      </c>
      <c r="AJ26" s="26">
        <f t="shared" si="27"/>
        <v>7.6419681528662478E-2</v>
      </c>
      <c r="AK26" s="26">
        <f t="shared" si="28"/>
        <v>7.6122246835443094E-2</v>
      </c>
      <c r="AL26" s="26">
        <f t="shared" si="29"/>
        <v>7.6180316899185682E-2</v>
      </c>
      <c r="AM26" s="26">
        <f t="shared" si="30"/>
        <v>7.595686792452834E-2</v>
      </c>
      <c r="AN26" s="26">
        <f t="shared" si="31"/>
        <v>7.6207220125786262E-2</v>
      </c>
      <c r="AO26" s="26">
        <f t="shared" si="32"/>
        <v>7.5792212500000067E-2</v>
      </c>
      <c r="AP26" s="26">
        <f t="shared" si="33"/>
        <v>7.5975856250000057E-2</v>
      </c>
    </row>
    <row r="27" spans="1:45" x14ac:dyDescent="0.25">
      <c r="A27" s="27" t="s">
        <v>101</v>
      </c>
      <c r="B27" s="34">
        <f>SUM(B20:B26)</f>
        <v>355.67716535433061</v>
      </c>
      <c r="C27" s="34">
        <f t="shared" ref="C27:T27" si="35">SUM(C20:C26)</f>
        <v>407.26011265499994</v>
      </c>
      <c r="D27" s="34">
        <f t="shared" si="35"/>
        <v>410.9114503816794</v>
      </c>
      <c r="E27" s="34">
        <f t="shared" si="35"/>
        <v>482.50107947603885</v>
      </c>
      <c r="F27" s="34">
        <f t="shared" si="35"/>
        <v>488.89489953632153</v>
      </c>
      <c r="G27" s="34">
        <f t="shared" si="35"/>
        <v>563.58429515552825</v>
      </c>
      <c r="H27" s="34">
        <f t="shared" si="35"/>
        <v>614.57376555677638</v>
      </c>
      <c r="I27" s="34">
        <f t="shared" si="35"/>
        <v>664.90562672995247</v>
      </c>
      <c r="J27" s="34">
        <f t="shared" si="35"/>
        <v>684.59590856688283</v>
      </c>
      <c r="K27" s="34">
        <f t="shared" si="35"/>
        <v>786.43853246656454</v>
      </c>
      <c r="L27" s="34">
        <f t="shared" si="35"/>
        <v>814.07885364503068</v>
      </c>
      <c r="M27" s="34">
        <f t="shared" si="35"/>
        <v>867.56383432950906</v>
      </c>
      <c r="N27" s="34">
        <f t="shared" si="35"/>
        <v>922.393868659134</v>
      </c>
      <c r="O27" s="34">
        <f t="shared" si="35"/>
        <v>979.95124606346394</v>
      </c>
      <c r="P27" s="34">
        <f t="shared" si="35"/>
        <v>1040.2182476963671</v>
      </c>
      <c r="Q27" s="34">
        <f t="shared" si="35"/>
        <v>1101.799167959992</v>
      </c>
      <c r="R27" s="34">
        <f t="shared" si="35"/>
        <v>1165.4831598680796</v>
      </c>
      <c r="S27" s="34">
        <f t="shared" si="35"/>
        <v>1231.2164100846394</v>
      </c>
      <c r="T27" s="34">
        <f t="shared" si="35"/>
        <v>1299.0564342803029</v>
      </c>
      <c r="X27" s="43">
        <v>1</v>
      </c>
      <c r="Y27" s="43">
        <v>1</v>
      </c>
      <c r="Z27" s="43">
        <v>1</v>
      </c>
      <c r="AA27" s="43">
        <v>1</v>
      </c>
      <c r="AB27" s="43">
        <v>1</v>
      </c>
      <c r="AC27" s="43">
        <v>1</v>
      </c>
      <c r="AD27" s="43">
        <v>1</v>
      </c>
      <c r="AE27" s="43">
        <v>1</v>
      </c>
      <c r="AF27" s="43">
        <v>1</v>
      </c>
      <c r="AG27" s="43">
        <v>1</v>
      </c>
      <c r="AH27" s="43">
        <v>1</v>
      </c>
      <c r="AI27" s="43">
        <v>1</v>
      </c>
      <c r="AJ27" s="43">
        <v>1</v>
      </c>
      <c r="AK27" s="43">
        <v>1</v>
      </c>
      <c r="AL27" s="43">
        <v>1</v>
      </c>
      <c r="AM27" s="43">
        <v>1</v>
      </c>
      <c r="AN27" s="43">
        <v>1</v>
      </c>
      <c r="AO27" s="43">
        <v>1</v>
      </c>
      <c r="AP27" s="43">
        <v>1</v>
      </c>
    </row>
    <row r="28" spans="1:45" x14ac:dyDescent="0.25">
      <c r="B28" s="1"/>
      <c r="C28" s="1"/>
      <c r="D28" s="1"/>
      <c r="E28" s="1"/>
      <c r="F28" s="1"/>
      <c r="G28" s="1"/>
      <c r="H28" s="1"/>
      <c r="I28" s="1"/>
      <c r="J28" s="1"/>
      <c r="K28" s="1"/>
      <c r="L28" s="1"/>
      <c r="M28" s="1"/>
      <c r="N28" s="1"/>
      <c r="O28" s="1"/>
      <c r="P28" s="1"/>
      <c r="Q28" s="1"/>
      <c r="R28" s="1"/>
      <c r="S28" s="1"/>
      <c r="T28" s="1"/>
    </row>
    <row r="30" spans="1:45" x14ac:dyDescent="0.25">
      <c r="A30" s="27" t="s">
        <v>121</v>
      </c>
      <c r="B30" s="28"/>
      <c r="X30" s="44"/>
    </row>
    <row r="31" spans="1:45" x14ac:dyDescent="0.25">
      <c r="A31" s="39" t="s">
        <v>123</v>
      </c>
      <c r="B31" s="42">
        <f>B$5*X31</f>
        <v>0.13311893700000002</v>
      </c>
      <c r="C31" s="42">
        <f t="shared" ref="C31:T31" si="36">C$5*Y31</f>
        <v>0.14558623200000001</v>
      </c>
      <c r="D31" s="42">
        <f t="shared" si="36"/>
        <v>0.15858141240000001</v>
      </c>
      <c r="E31" s="42">
        <f t="shared" si="36"/>
        <v>0.17388332500000001</v>
      </c>
      <c r="F31" s="42">
        <f t="shared" si="36"/>
        <v>0.18681563900000003</v>
      </c>
      <c r="G31" s="42">
        <f t="shared" si="36"/>
        <v>0.20462593020240005</v>
      </c>
      <c r="H31" s="42">
        <f t="shared" si="36"/>
        <v>0.22362382603129338</v>
      </c>
      <c r="I31" s="42">
        <f t="shared" si="36"/>
        <v>0.24411239950298905</v>
      </c>
      <c r="J31" s="42">
        <f t="shared" si="36"/>
        <v>0.26574530335828433</v>
      </c>
      <c r="K31" s="42">
        <f t="shared" si="36"/>
        <v>0.29065014925237742</v>
      </c>
      <c r="L31" s="42">
        <f t="shared" si="36"/>
        <v>0.31881253205228277</v>
      </c>
      <c r="M31" s="42">
        <f t="shared" si="36"/>
        <v>658.15821650972691</v>
      </c>
      <c r="N31" s="42">
        <f t="shared" si="36"/>
        <v>703.80496966429246</v>
      </c>
      <c r="O31" s="42">
        <f t="shared" si="36"/>
        <v>753.10429201472482</v>
      </c>
      <c r="P31" s="42">
        <f t="shared" si="36"/>
        <v>801.65943178453404</v>
      </c>
      <c r="Q31" s="42">
        <f t="shared" si="36"/>
        <v>852.80577759104926</v>
      </c>
      <c r="R31" s="42">
        <f t="shared" si="36"/>
        <v>902.2832633582309</v>
      </c>
      <c r="S31" s="42">
        <f t="shared" si="36"/>
        <v>959.36382673795094</v>
      </c>
      <c r="T31" s="42">
        <f t="shared" si="36"/>
        <v>1011.8090755322423</v>
      </c>
      <c r="U31" s="40">
        <f t="shared" ref="U31:U34" si="37">(F31/B31)^(1/4)-1</f>
        <v>8.8412064810731383E-2</v>
      </c>
      <c r="V31" s="40">
        <f t="shared" ref="V31:V34" si="38">(L31/F31)^(1/6)-1</f>
        <v>9.3168290907884366E-2</v>
      </c>
      <c r="W31" s="35">
        <f>(T31/P31)^(1/4)-1</f>
        <v>5.9929954859522239E-2</v>
      </c>
      <c r="X31" s="33">
        <v>0.29470000000000002</v>
      </c>
      <c r="Y31" s="33">
        <v>0.2949</v>
      </c>
      <c r="Z31" s="33">
        <v>0.29460000000000003</v>
      </c>
      <c r="AA31" s="33">
        <v>0.29499999999999998</v>
      </c>
      <c r="AB31" s="33">
        <v>0.29530000000000006</v>
      </c>
      <c r="AC31" s="33">
        <v>0.29540000000000005</v>
      </c>
      <c r="AD31" s="33">
        <v>0.29560000000000003</v>
      </c>
      <c r="AE31" s="33">
        <v>0.29599999999999999</v>
      </c>
      <c r="AF31" s="33">
        <v>0.29580000000000001</v>
      </c>
      <c r="AG31" s="33">
        <v>0.29570000000000002</v>
      </c>
      <c r="AH31" s="33">
        <v>0.2959</v>
      </c>
      <c r="AI31" s="33">
        <v>0.48630000000000001</v>
      </c>
      <c r="AJ31" s="33">
        <v>0.48599999999999999</v>
      </c>
      <c r="AK31" s="33">
        <v>0.4864</v>
      </c>
      <c r="AL31" s="33">
        <v>0.48649999999999999</v>
      </c>
      <c r="AM31" s="33">
        <v>0.48680000000000001</v>
      </c>
      <c r="AN31" s="33">
        <v>0.4869</v>
      </c>
      <c r="AO31" s="33">
        <v>0.48699999999999999</v>
      </c>
      <c r="AP31" s="33">
        <v>0.48680000000000001</v>
      </c>
      <c r="AQ31" s="53"/>
    </row>
    <row r="32" spans="1:45" x14ac:dyDescent="0.25">
      <c r="A32" s="39" t="s">
        <v>125</v>
      </c>
      <c r="B32" s="42">
        <f>B$5*X32</f>
        <v>9.2013326999999978E-2</v>
      </c>
      <c r="C32" s="42">
        <f t="shared" ref="C32:C34" si="39">C$5*Y32</f>
        <v>0.10046387999999998</v>
      </c>
      <c r="D32" s="42">
        <f t="shared" ref="D32:D34" si="40">D$5*Z32</f>
        <v>0.10970431719999994</v>
      </c>
      <c r="E32" s="42">
        <f t="shared" ref="E32:E34" si="41">E$5*AA32</f>
        <v>0.12024474000000002</v>
      </c>
      <c r="F32" s="42">
        <f t="shared" ref="F32:F34" si="42">F$5*AB32</f>
        <v>0.12911978300000002</v>
      </c>
      <c r="G32" s="42">
        <f t="shared" ref="G32:G34" si="43">G$5*AC32</f>
        <v>0.1415202354108</v>
      </c>
      <c r="H32" s="42">
        <f t="shared" ref="H32:H34" si="44">H$5*AD32</f>
        <v>0.15485723000204918</v>
      </c>
      <c r="I32" s="42">
        <f t="shared" ref="I32:I34" si="45">I$5*AE32</f>
        <v>0.16898186033162996</v>
      </c>
      <c r="J32" s="42">
        <f t="shared" ref="J32:J34" si="46">J$5*AF32</f>
        <v>0.18399133917436314</v>
      </c>
      <c r="K32" s="42">
        <f t="shared" ref="K32:K34" si="47">K$5*AG32</f>
        <v>0.20169567340746647</v>
      </c>
      <c r="L32" s="42">
        <f t="shared" ref="L32:L34" si="48">L$5*AH32</f>
        <v>0.22098158271011559</v>
      </c>
      <c r="M32" s="42">
        <f t="shared" ref="M32:M34" si="49">M$5*AI32</f>
        <v>471.79509412973636</v>
      </c>
      <c r="N32" s="42">
        <f t="shared" ref="N32:N34" si="50">N$5*AJ32</f>
        <v>504.97282494226084</v>
      </c>
      <c r="O32" s="42">
        <f t="shared" ref="O32:O34" si="51">O$5*AK32</f>
        <v>540.36471610431533</v>
      </c>
      <c r="P32" s="42">
        <f t="shared" ref="P32:P34" si="52">P$5*AL32</f>
        <v>574.75603249012431</v>
      </c>
      <c r="Q32" s="42">
        <f t="shared" ref="Q32:Q34" si="53">Q$5*AM32</f>
        <v>611.57456236038479</v>
      </c>
      <c r="R32" s="42">
        <f t="shared" ref="R32:R34" si="54">R$5*AN32</f>
        <v>647.10888388723401</v>
      </c>
      <c r="S32" s="42">
        <f t="shared" ref="S32:S34" si="55">S$5*AO32</f>
        <v>688.10222726810321</v>
      </c>
      <c r="T32" s="42">
        <f t="shared" ref="T32:T34" si="56">T$5*AP32</f>
        <v>726.64020707903023</v>
      </c>
      <c r="U32" s="40">
        <f t="shared" si="37"/>
        <v>8.839243209582448E-2</v>
      </c>
      <c r="V32" s="40">
        <f t="shared" si="38"/>
        <v>9.3689095468800332E-2</v>
      </c>
      <c r="W32" s="35">
        <f t="shared" ref="W32:W34" si="57">(T32/P32)^(1/4)-1</f>
        <v>6.0373758872527272E-2</v>
      </c>
      <c r="X32" s="33">
        <v>0.20369999999999994</v>
      </c>
      <c r="Y32" s="33">
        <v>0.20349999999999996</v>
      </c>
      <c r="Z32" s="33">
        <v>0.20379999999999993</v>
      </c>
      <c r="AA32" s="33">
        <v>0.20400000000000001</v>
      </c>
      <c r="AB32" s="33">
        <v>0.2041</v>
      </c>
      <c r="AC32" s="33">
        <v>0.20429999999999998</v>
      </c>
      <c r="AD32" s="33">
        <v>0.20469999999999994</v>
      </c>
      <c r="AE32" s="33">
        <v>0.20490000000000003</v>
      </c>
      <c r="AF32" s="33">
        <v>0.20479999999999993</v>
      </c>
      <c r="AG32" s="33">
        <v>0.20519999999999999</v>
      </c>
      <c r="AH32" s="33">
        <v>0.2051</v>
      </c>
      <c r="AI32" s="33">
        <v>0.34860000000000002</v>
      </c>
      <c r="AJ32" s="33">
        <v>0.34870000000000001</v>
      </c>
      <c r="AK32" s="33">
        <v>0.34899999999999998</v>
      </c>
      <c r="AL32" s="33">
        <v>0.3488</v>
      </c>
      <c r="AM32" s="33">
        <v>0.34910000000000002</v>
      </c>
      <c r="AN32" s="33">
        <v>0.34920000000000001</v>
      </c>
      <c r="AO32" s="33">
        <v>0.3493</v>
      </c>
      <c r="AP32" s="33">
        <v>0.34960000000000002</v>
      </c>
      <c r="AQ32" s="53"/>
    </row>
    <row r="33" spans="1:43" x14ac:dyDescent="0.25">
      <c r="A33" s="39" t="s">
        <v>124</v>
      </c>
      <c r="B33" s="42">
        <f>B$5*X33</f>
        <v>0.13533231599999998</v>
      </c>
      <c r="C33" s="42">
        <f t="shared" si="39"/>
        <v>0.14785715999999999</v>
      </c>
      <c r="D33" s="42">
        <f t="shared" si="40"/>
        <v>0.1610575648</v>
      </c>
      <c r="E33" s="42">
        <f t="shared" si="41"/>
        <v>0.17647683900000002</v>
      </c>
      <c r="F33" s="42">
        <f t="shared" si="42"/>
        <v>0.18953594799999998</v>
      </c>
      <c r="G33" s="42">
        <f t="shared" si="43"/>
        <v>0.20760457441320002</v>
      </c>
      <c r="H33" s="42">
        <f t="shared" si="44"/>
        <v>0.22680116050129145</v>
      </c>
      <c r="I33" s="42">
        <f t="shared" si="45"/>
        <v>0.24741121571248889</v>
      </c>
      <c r="J33" s="42">
        <f t="shared" si="46"/>
        <v>0.26960840276477738</v>
      </c>
      <c r="K33" s="42">
        <f t="shared" si="47"/>
        <v>0.29507329998499726</v>
      </c>
      <c r="L33" s="42">
        <f t="shared" si="48"/>
        <v>0.32333775217603938</v>
      </c>
      <c r="M33" s="42">
        <f t="shared" si="49"/>
        <v>149.27997384540998</v>
      </c>
      <c r="N33" s="42">
        <f t="shared" si="50"/>
        <v>160.02150030432986</v>
      </c>
      <c r="O33" s="42">
        <f t="shared" si="51"/>
        <v>170.62519115958611</v>
      </c>
      <c r="P33" s="42">
        <f t="shared" si="52"/>
        <v>181.42385085195724</v>
      </c>
      <c r="Q33" s="42">
        <f t="shared" si="53"/>
        <v>192.87986054390822</v>
      </c>
      <c r="R33" s="42">
        <f t="shared" si="54"/>
        <v>203.47238101608903</v>
      </c>
      <c r="S33" s="42">
        <f t="shared" si="55"/>
        <v>216.10310429805588</v>
      </c>
      <c r="T33" s="42">
        <f t="shared" si="56"/>
        <v>227.80253631539389</v>
      </c>
      <c r="U33" s="40">
        <f t="shared" si="37"/>
        <v>8.7858775435244896E-2</v>
      </c>
      <c r="V33" s="40">
        <f t="shared" si="38"/>
        <v>9.3102289247758208E-2</v>
      </c>
      <c r="W33" s="35">
        <f t="shared" si="57"/>
        <v>5.8561375568684459E-2</v>
      </c>
      <c r="X33" s="33">
        <v>0.29959999999999998</v>
      </c>
      <c r="Y33" s="33">
        <v>0.29949999999999999</v>
      </c>
      <c r="Z33" s="33">
        <v>0.29920000000000002</v>
      </c>
      <c r="AA33" s="33">
        <v>0.2994</v>
      </c>
      <c r="AB33" s="33">
        <v>0.29959999999999998</v>
      </c>
      <c r="AC33" s="33">
        <v>0.29970000000000002</v>
      </c>
      <c r="AD33" s="33">
        <v>0.29980000000000001</v>
      </c>
      <c r="AE33" s="33">
        <v>0.3</v>
      </c>
      <c r="AF33" s="33">
        <v>0.30010000000000003</v>
      </c>
      <c r="AG33" s="33">
        <v>0.30020000000000002</v>
      </c>
      <c r="AH33" s="33">
        <v>0.30009999999999998</v>
      </c>
      <c r="AI33" s="33">
        <v>0.1103</v>
      </c>
      <c r="AJ33" s="33">
        <v>0.1105</v>
      </c>
      <c r="AK33" s="33">
        <v>0.11020000000000001</v>
      </c>
      <c r="AL33" s="33">
        <v>0.1101</v>
      </c>
      <c r="AM33" s="33">
        <v>0.11009999999999999</v>
      </c>
      <c r="AN33" s="33">
        <v>0.10979999999999999</v>
      </c>
      <c r="AO33" s="33">
        <v>0.10969999999999999</v>
      </c>
      <c r="AP33" s="33">
        <v>0.10959999999999999</v>
      </c>
      <c r="AQ33" s="53"/>
    </row>
    <row r="34" spans="1:43" x14ac:dyDescent="0.25">
      <c r="A34" s="3" t="s">
        <v>131</v>
      </c>
      <c r="B34" s="42">
        <f>B$5*X34</f>
        <v>9.1245420000000035E-2</v>
      </c>
      <c r="C34" s="42">
        <f t="shared" si="39"/>
        <v>9.9772728000000033E-2</v>
      </c>
      <c r="D34" s="42">
        <f t="shared" si="40"/>
        <v>0.1089507056</v>
      </c>
      <c r="E34" s="42">
        <f t="shared" si="41"/>
        <v>0.11883009600000001</v>
      </c>
      <c r="F34" s="42">
        <f t="shared" si="42"/>
        <v>0.12715862999999997</v>
      </c>
      <c r="G34" s="42">
        <f t="shared" si="43"/>
        <v>0.13895721597359992</v>
      </c>
      <c r="H34" s="42">
        <f t="shared" si="44"/>
        <v>0.15122599060776568</v>
      </c>
      <c r="I34" s="42">
        <f t="shared" si="45"/>
        <v>0.16419857682785519</v>
      </c>
      <c r="J34" s="42">
        <f t="shared" si="46"/>
        <v>0.17905016551489547</v>
      </c>
      <c r="K34" s="42">
        <f t="shared" si="47"/>
        <v>0.1955032623817986</v>
      </c>
      <c r="L34" s="42">
        <f t="shared" si="48"/>
        <v>0.21430149586076064</v>
      </c>
      <c r="M34" s="42">
        <f t="shared" si="49"/>
        <v>74.166297069161175</v>
      </c>
      <c r="N34" s="42">
        <f t="shared" si="50"/>
        <v>79.359078883957196</v>
      </c>
      <c r="O34" s="42">
        <f t="shared" si="51"/>
        <v>84.228769501647037</v>
      </c>
      <c r="P34" s="42">
        <f t="shared" si="52"/>
        <v>89.970411049199654</v>
      </c>
      <c r="Q34" s="42">
        <f t="shared" si="53"/>
        <v>94.6004765610448</v>
      </c>
      <c r="R34" s="42">
        <f t="shared" si="54"/>
        <v>100.2536959286922</v>
      </c>
      <c r="S34" s="42">
        <f t="shared" si="55"/>
        <v>106.37709783131272</v>
      </c>
      <c r="T34" s="42">
        <f t="shared" si="56"/>
        <v>112.23847592181804</v>
      </c>
      <c r="U34" s="40">
        <f t="shared" si="37"/>
        <v>8.6509908891719167E-2</v>
      </c>
      <c r="V34" s="40">
        <f t="shared" si="38"/>
        <v>9.0887319958927959E-2</v>
      </c>
      <c r="W34" s="35">
        <f t="shared" si="57"/>
        <v>5.6843094514128056E-2</v>
      </c>
      <c r="X34" s="33">
        <f>X35-SUM(X31:X33)</f>
        <v>0.20200000000000007</v>
      </c>
      <c r="Y34" s="33">
        <f t="shared" ref="Y34:AP34" si="58">Y35-SUM(Y31:Y33)</f>
        <v>0.20210000000000006</v>
      </c>
      <c r="Z34" s="33">
        <f t="shared" si="58"/>
        <v>0.20240000000000002</v>
      </c>
      <c r="AA34" s="33">
        <f t="shared" si="58"/>
        <v>0.2016</v>
      </c>
      <c r="AB34" s="33">
        <f t="shared" si="58"/>
        <v>0.20099999999999996</v>
      </c>
      <c r="AC34" s="33">
        <f t="shared" si="58"/>
        <v>0.20059999999999989</v>
      </c>
      <c r="AD34" s="33">
        <f t="shared" si="58"/>
        <v>0.19989999999999997</v>
      </c>
      <c r="AE34" s="33">
        <f t="shared" si="58"/>
        <v>0.19910000000000005</v>
      </c>
      <c r="AF34" s="33">
        <f t="shared" si="58"/>
        <v>0.19930000000000003</v>
      </c>
      <c r="AG34" s="33">
        <f t="shared" si="58"/>
        <v>0.19889999999999997</v>
      </c>
      <c r="AH34" s="33">
        <f t="shared" si="58"/>
        <v>0.19890000000000008</v>
      </c>
      <c r="AI34" s="33">
        <f t="shared" si="58"/>
        <v>5.4800000000000071E-2</v>
      </c>
      <c r="AJ34" s="33">
        <f t="shared" si="58"/>
        <v>5.479999999999996E-2</v>
      </c>
      <c r="AK34" s="33">
        <f t="shared" si="58"/>
        <v>5.4400000000000115E-2</v>
      </c>
      <c r="AL34" s="33">
        <f t="shared" si="58"/>
        <v>5.4600000000000093E-2</v>
      </c>
      <c r="AM34" s="33">
        <f t="shared" si="58"/>
        <v>5.3999999999999937E-2</v>
      </c>
      <c r="AN34" s="33">
        <f t="shared" si="58"/>
        <v>5.4099999999999926E-2</v>
      </c>
      <c r="AO34" s="33">
        <f t="shared" si="58"/>
        <v>5.3999999999999937E-2</v>
      </c>
      <c r="AP34" s="33">
        <f t="shared" si="58"/>
        <v>5.3999999999999937E-2</v>
      </c>
    </row>
    <row r="35" spans="1:43" x14ac:dyDescent="0.25">
      <c r="A35" s="27" t="s">
        <v>101</v>
      </c>
      <c r="B35" s="34">
        <f>SUM(B31:B34)</f>
        <v>0.45171</v>
      </c>
      <c r="C35" s="34">
        <f t="shared" ref="C35:T35" si="59">SUM(C31:C34)</f>
        <v>0.49368000000000001</v>
      </c>
      <c r="D35" s="34">
        <f t="shared" si="59"/>
        <v>0.53829399999999994</v>
      </c>
      <c r="E35" s="34">
        <f t="shared" si="59"/>
        <v>0.58943500000000004</v>
      </c>
      <c r="F35" s="34">
        <f t="shared" si="59"/>
        <v>0.63262999999999991</v>
      </c>
      <c r="G35" s="34">
        <f t="shared" si="59"/>
        <v>0.69270795600000001</v>
      </c>
      <c r="H35" s="34">
        <f t="shared" si="59"/>
        <v>0.75650820714239975</v>
      </c>
      <c r="I35" s="34">
        <f t="shared" si="59"/>
        <v>0.82470405237496314</v>
      </c>
      <c r="J35" s="34">
        <f t="shared" si="59"/>
        <v>0.89839521081232032</v>
      </c>
      <c r="K35" s="34">
        <f t="shared" si="59"/>
        <v>0.98292238502663976</v>
      </c>
      <c r="L35" s="34">
        <f t="shared" si="59"/>
        <v>1.0774333627991983</v>
      </c>
      <c r="M35" s="34">
        <f t="shared" si="59"/>
        <v>1353.3995815540345</v>
      </c>
      <c r="N35" s="34">
        <f t="shared" si="59"/>
        <v>1448.1583737948404</v>
      </c>
      <c r="O35" s="34">
        <f t="shared" si="59"/>
        <v>1548.3229687802734</v>
      </c>
      <c r="P35" s="34">
        <f t="shared" si="59"/>
        <v>1647.8097261758153</v>
      </c>
      <c r="Q35" s="34">
        <f t="shared" si="59"/>
        <v>1751.8606770563872</v>
      </c>
      <c r="R35" s="34">
        <f t="shared" si="59"/>
        <v>1853.1182241902461</v>
      </c>
      <c r="S35" s="34">
        <f t="shared" si="59"/>
        <v>1969.9462561354226</v>
      </c>
      <c r="T35" s="34">
        <f t="shared" si="59"/>
        <v>2078.4902948484846</v>
      </c>
      <c r="U35" s="1"/>
      <c r="V35" s="1"/>
      <c r="W35" s="1"/>
      <c r="X35" s="35">
        <v>1</v>
      </c>
      <c r="Y35" s="35">
        <v>1</v>
      </c>
      <c r="Z35" s="35">
        <v>1</v>
      </c>
      <c r="AA35" s="35">
        <v>1</v>
      </c>
      <c r="AB35" s="35">
        <v>1</v>
      </c>
      <c r="AC35" s="35">
        <v>1</v>
      </c>
      <c r="AD35" s="35">
        <v>1</v>
      </c>
      <c r="AE35" s="35">
        <v>1</v>
      </c>
      <c r="AF35" s="35">
        <v>1</v>
      </c>
      <c r="AG35" s="35">
        <v>1</v>
      </c>
      <c r="AH35" s="35">
        <v>1</v>
      </c>
      <c r="AI35" s="35">
        <v>1</v>
      </c>
      <c r="AJ35" s="35">
        <v>1</v>
      </c>
      <c r="AK35" s="35">
        <v>1</v>
      </c>
      <c r="AL35" s="35">
        <v>1</v>
      </c>
      <c r="AM35" s="35">
        <v>1</v>
      </c>
      <c r="AN35" s="35">
        <v>1</v>
      </c>
      <c r="AO35" s="35">
        <v>1</v>
      </c>
      <c r="AP35" s="35">
        <v>1</v>
      </c>
    </row>
    <row r="36" spans="1:43" x14ac:dyDescent="0.25">
      <c r="B36" s="14"/>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row>
    <row r="37" spans="1:43" x14ac:dyDescent="0.25">
      <c r="A37" s="27" t="s">
        <v>122</v>
      </c>
      <c r="B37" s="14"/>
      <c r="C37" s="1"/>
      <c r="D37" s="1"/>
      <c r="E37" s="1"/>
      <c r="F37" s="1"/>
      <c r="G37" s="1"/>
      <c r="H37" s="1"/>
      <c r="I37" s="1"/>
      <c r="J37" s="1"/>
      <c r="K37" s="1"/>
      <c r="L37" s="1"/>
      <c r="M37" s="1"/>
      <c r="N37" s="1"/>
      <c r="O37" s="1"/>
      <c r="P37" s="1"/>
      <c r="Q37" s="1"/>
      <c r="R37" s="1"/>
      <c r="S37" s="1"/>
      <c r="T37" s="1"/>
      <c r="U37" s="1"/>
      <c r="V37" s="1"/>
      <c r="W37" s="1"/>
      <c r="X37" s="47"/>
      <c r="Y37" s="1"/>
      <c r="Z37" s="1"/>
      <c r="AA37" s="1"/>
      <c r="AB37" s="1"/>
      <c r="AC37" s="1"/>
      <c r="AD37" s="1"/>
      <c r="AE37" s="1"/>
      <c r="AF37" s="1"/>
      <c r="AG37" s="1"/>
      <c r="AH37" s="1"/>
      <c r="AI37" s="1"/>
      <c r="AJ37" s="1"/>
      <c r="AK37" s="1"/>
      <c r="AL37" s="1"/>
      <c r="AM37" s="1"/>
      <c r="AN37" s="1"/>
      <c r="AO37" s="1"/>
      <c r="AP37" s="1"/>
    </row>
    <row r="38" spans="1:43" x14ac:dyDescent="0.25">
      <c r="A38" s="39" t="s">
        <v>123</v>
      </c>
      <c r="B38" s="42">
        <f>B$3*X38</f>
        <v>108.41040000000001</v>
      </c>
      <c r="C38" s="42">
        <f t="shared" ref="C38:T38" si="60">C$3*Y38</f>
        <v>117.6346875</v>
      </c>
      <c r="D38" s="42">
        <f t="shared" si="60"/>
        <v>125.20471893129769</v>
      </c>
      <c r="E38" s="42">
        <f t="shared" si="60"/>
        <v>139.40823139534885</v>
      </c>
      <c r="F38" s="42">
        <f t="shared" si="60"/>
        <v>149.30850231839258</v>
      </c>
      <c r="G38" s="42">
        <f t="shared" si="60"/>
        <v>163.03719611556238</v>
      </c>
      <c r="H38" s="42">
        <f t="shared" si="60"/>
        <v>177.89581455648587</v>
      </c>
      <c r="I38" s="42">
        <f t="shared" si="60"/>
        <v>192.7037484213559</v>
      </c>
      <c r="J38" s="42">
        <f t="shared" si="60"/>
        <v>209.41788843060951</v>
      </c>
      <c r="K38" s="42">
        <f t="shared" si="60"/>
        <v>227.71035253117162</v>
      </c>
      <c r="L38" s="42">
        <f t="shared" si="60"/>
        <v>249.10812921537942</v>
      </c>
      <c r="M38" s="42">
        <f t="shared" si="60"/>
        <v>474.03687907764379</v>
      </c>
      <c r="N38" s="42">
        <f t="shared" si="60"/>
        <v>503.71929167475315</v>
      </c>
      <c r="O38" s="42">
        <f t="shared" si="60"/>
        <v>535.54335597368311</v>
      </c>
      <c r="P38" s="42">
        <f t="shared" si="60"/>
        <v>568.58329419083429</v>
      </c>
      <c r="Q38" s="42">
        <f t="shared" si="60"/>
        <v>602.57396495731973</v>
      </c>
      <c r="R38" s="42">
        <f t="shared" si="60"/>
        <v>637.51928844783959</v>
      </c>
      <c r="S38" s="42">
        <f t="shared" si="60"/>
        <v>673.59849795730622</v>
      </c>
      <c r="T38" s="42">
        <f t="shared" si="60"/>
        <v>710.45396390789779</v>
      </c>
      <c r="U38" s="40">
        <f t="shared" ref="U38" si="61">(F38/B38)^(1/4)-1</f>
        <v>8.3311611294820676E-2</v>
      </c>
      <c r="V38" s="40">
        <f t="shared" ref="V38" si="62">(L38/F38)^(1/6)-1</f>
        <v>8.9056872980506352E-2</v>
      </c>
      <c r="W38" s="35">
        <f>(T38/P38)^(1/4)-1</f>
        <v>5.7268910098740022E-2</v>
      </c>
      <c r="X38" s="33">
        <v>0.30480000000000007</v>
      </c>
      <c r="Y38" s="33">
        <v>0.30500000000000005</v>
      </c>
      <c r="Z38" s="33">
        <v>0.30469999999999997</v>
      </c>
      <c r="AA38" s="33">
        <v>0.30510000000000004</v>
      </c>
      <c r="AB38" s="33">
        <v>0.3054</v>
      </c>
      <c r="AC38" s="33">
        <v>0.30549999999999999</v>
      </c>
      <c r="AD38" s="33">
        <v>0.30569999999999997</v>
      </c>
      <c r="AE38" s="33">
        <v>0.30610000000000004</v>
      </c>
      <c r="AF38" s="33">
        <v>0.30590000000000006</v>
      </c>
      <c r="AG38" s="33">
        <v>0.30580000000000007</v>
      </c>
      <c r="AH38" s="33">
        <v>0.30600000000000005</v>
      </c>
      <c r="AI38" s="33">
        <v>0.5464</v>
      </c>
      <c r="AJ38" s="33">
        <v>0.54610000000000003</v>
      </c>
      <c r="AK38" s="33">
        <v>0.54649999999999999</v>
      </c>
      <c r="AL38" s="33">
        <v>0.54659999999999997</v>
      </c>
      <c r="AM38" s="33">
        <v>0.54690000000000005</v>
      </c>
      <c r="AN38" s="33">
        <v>0.54700000000000004</v>
      </c>
      <c r="AO38" s="33">
        <v>0.54710000000000003</v>
      </c>
      <c r="AP38" s="33">
        <v>0.54690000000000005</v>
      </c>
      <c r="AQ38" s="53"/>
    </row>
    <row r="39" spans="1:43" x14ac:dyDescent="0.25">
      <c r="A39" s="39" t="s">
        <v>125</v>
      </c>
      <c r="B39" s="42">
        <f>B$3*X39</f>
        <v>64.697676377952746</v>
      </c>
      <c r="C39" s="42">
        <f t="shared" ref="C39:C41" si="63">C$3*Y39</f>
        <v>70.079418750000002</v>
      </c>
      <c r="D39" s="42">
        <f t="shared" ref="D39:D41" si="64">D$3*Z39</f>
        <v>74.785883969465644</v>
      </c>
      <c r="E39" s="42">
        <f t="shared" ref="E39:E41" si="65">E$3*AA39</f>
        <v>83.251982170542647</v>
      </c>
      <c r="F39" s="42">
        <f t="shared" ref="F39:F41" si="66">F$3*AB39</f>
        <v>89.125540185471408</v>
      </c>
      <c r="G39" s="42">
        <f t="shared" ref="G39:G41" si="67">G$3*AC39</f>
        <v>97.395379021571642</v>
      </c>
      <c r="H39" s="42">
        <f t="shared" ref="H39:H41" si="68">H$3*AD39</f>
        <v>106.43488545103457</v>
      </c>
      <c r="I39" s="42">
        <f t="shared" ref="I39:I41" si="69">I$3*AE39</f>
        <v>115.2697038090502</v>
      </c>
      <c r="J39" s="42">
        <f t="shared" ref="J39:J41" si="70">J$3*AF39</f>
        <v>125.28105126773956</v>
      </c>
      <c r="K39" s="42">
        <f t="shared" ref="K39:K41" si="71">K$3*AG39</f>
        <v>136.56664046506498</v>
      </c>
      <c r="L39" s="42">
        <f t="shared" ref="L39:L41" si="72">L$3*AH39</f>
        <v>149.22065387313413</v>
      </c>
      <c r="M39" s="42">
        <f t="shared" ref="M39:M41" si="73">M$3*AI39</f>
        <v>254.71674175914393</v>
      </c>
      <c r="N39" s="42">
        <f t="shared" ref="N39:N41" si="74">N$3*AJ39</f>
        <v>270.90707922518772</v>
      </c>
      <c r="O39" s="42">
        <f t="shared" ref="O39:O41" si="75">O$3*AK39</f>
        <v>288.10566634265842</v>
      </c>
      <c r="P39" s="42">
        <f t="shared" ref="P39:P41" si="76">P$3*AL39</f>
        <v>305.61612117319265</v>
      </c>
      <c r="Q39" s="42">
        <f t="shared" ref="Q39:Q41" si="77">Q$3*AM39</f>
        <v>324.03913529703368</v>
      </c>
      <c r="R39" s="42">
        <f t="shared" ref="R39:R41" si="78">R$3*AN39</f>
        <v>342.88514563318904</v>
      </c>
      <c r="S39" s="42">
        <f t="shared" ref="S39:S41" si="79">S$3*AO39</f>
        <v>362.34698948790935</v>
      </c>
      <c r="T39" s="42">
        <f t="shared" ref="T39:T41" si="80">T$3*AP39</f>
        <v>382.7020255389773</v>
      </c>
      <c r="U39" s="40">
        <f t="shared" ref="U39:U41" si="81">(F39/B39)^(1/4)-1</f>
        <v>8.3373910867181822E-2</v>
      </c>
      <c r="V39" s="40">
        <f t="shared" ref="V39:V41" si="82">(L39/F39)^(1/6)-1</f>
        <v>8.9693751544938083E-2</v>
      </c>
      <c r="W39" s="35">
        <f t="shared" ref="W39:W41" si="83">(T39/P39)^(1/4)-1</f>
        <v>5.7842777806894397E-2</v>
      </c>
      <c r="X39" s="33">
        <v>0.18190000000000001</v>
      </c>
      <c r="Y39" s="33">
        <v>0.18170000000000003</v>
      </c>
      <c r="Z39" s="33">
        <v>0.182</v>
      </c>
      <c r="AA39" s="33">
        <v>0.18220000000000003</v>
      </c>
      <c r="AB39" s="33">
        <v>0.18230000000000002</v>
      </c>
      <c r="AC39" s="33">
        <v>0.1825</v>
      </c>
      <c r="AD39" s="33">
        <v>0.18290000000000001</v>
      </c>
      <c r="AE39" s="33">
        <v>0.18310000000000004</v>
      </c>
      <c r="AF39" s="33">
        <v>0.183</v>
      </c>
      <c r="AG39" s="33">
        <v>0.18340000000000001</v>
      </c>
      <c r="AH39" s="33">
        <v>0.18330000000000002</v>
      </c>
      <c r="AI39" s="33">
        <v>0.29360000000000003</v>
      </c>
      <c r="AJ39" s="33">
        <v>0.29370000000000002</v>
      </c>
      <c r="AK39" s="33">
        <v>0.29399999999999998</v>
      </c>
      <c r="AL39" s="33">
        <v>0.29380000000000001</v>
      </c>
      <c r="AM39" s="33">
        <v>0.29410000000000003</v>
      </c>
      <c r="AN39" s="33">
        <v>0.29420000000000002</v>
      </c>
      <c r="AO39" s="33">
        <v>0.29430000000000001</v>
      </c>
      <c r="AP39" s="33">
        <v>0.29460000000000003</v>
      </c>
      <c r="AQ39" s="53"/>
    </row>
    <row r="40" spans="1:43" x14ac:dyDescent="0.25">
      <c r="A40" s="39" t="s">
        <v>124</v>
      </c>
      <c r="B40" s="42">
        <f>B$3*X40</f>
        <v>112.82079685039371</v>
      </c>
      <c r="C40" s="42">
        <f t="shared" si="63"/>
        <v>122.30150625</v>
      </c>
      <c r="D40" s="42">
        <f t="shared" si="64"/>
        <v>130.17674748091599</v>
      </c>
      <c r="E40" s="42">
        <f t="shared" si="65"/>
        <v>144.8456550387597</v>
      </c>
      <c r="F40" s="42">
        <f t="shared" si="66"/>
        <v>155.0774621329212</v>
      </c>
      <c r="G40" s="42">
        <f t="shared" si="67"/>
        <v>169.06770451525421</v>
      </c>
      <c r="H40" s="42">
        <f t="shared" si="68"/>
        <v>184.47161666472368</v>
      </c>
      <c r="I40" s="42">
        <f t="shared" si="69"/>
        <v>199.628744280993</v>
      </c>
      <c r="J40" s="42">
        <f t="shared" si="70"/>
        <v>217.15382219741525</v>
      </c>
      <c r="K40" s="42">
        <f t="shared" si="71"/>
        <v>236.05030004048851</v>
      </c>
      <c r="L40" s="42">
        <f t="shared" si="72"/>
        <v>258.30722026156826</v>
      </c>
      <c r="M40" s="42">
        <f t="shared" si="73"/>
        <v>84.587473847127143</v>
      </c>
      <c r="N40" s="42">
        <f t="shared" si="74"/>
        <v>90.025641581131495</v>
      </c>
      <c r="O40" s="42">
        <f t="shared" si="75"/>
        <v>95.741236740400439</v>
      </c>
      <c r="P40" s="42">
        <f t="shared" si="76"/>
        <v>101.94138827424399</v>
      </c>
      <c r="Q40" s="42">
        <f t="shared" si="77"/>
        <v>108.30685821046721</v>
      </c>
      <c r="R40" s="42">
        <f t="shared" si="78"/>
        <v>114.80009124700585</v>
      </c>
      <c r="S40" s="42">
        <f t="shared" si="79"/>
        <v>121.39793803434543</v>
      </c>
      <c r="T40" s="42">
        <f t="shared" si="80"/>
        <v>128.34677570689394</v>
      </c>
      <c r="U40" s="40">
        <f t="shared" si="81"/>
        <v>8.2779140447670763E-2</v>
      </c>
      <c r="V40" s="40">
        <f t="shared" si="82"/>
        <v>8.8757877104060245E-2</v>
      </c>
      <c r="W40" s="35">
        <f t="shared" si="83"/>
        <v>5.9274712707880095E-2</v>
      </c>
      <c r="X40" s="33">
        <v>0.31720000000000004</v>
      </c>
      <c r="Y40" s="33">
        <v>0.31710000000000005</v>
      </c>
      <c r="Z40" s="33">
        <v>0.31679999999999997</v>
      </c>
      <c r="AA40" s="33">
        <v>0.317</v>
      </c>
      <c r="AB40" s="33">
        <v>0.31720000000000004</v>
      </c>
      <c r="AC40" s="33">
        <v>0.31679999999999997</v>
      </c>
      <c r="AD40" s="33">
        <v>0.317</v>
      </c>
      <c r="AE40" s="33">
        <v>0.31710000000000005</v>
      </c>
      <c r="AF40" s="33">
        <v>0.31720000000000004</v>
      </c>
      <c r="AG40" s="33">
        <v>0.317</v>
      </c>
      <c r="AH40" s="33">
        <v>0.31730000000000003</v>
      </c>
      <c r="AI40" s="33">
        <v>9.7500000000000003E-2</v>
      </c>
      <c r="AJ40" s="33">
        <v>9.7600000000000006E-2</v>
      </c>
      <c r="AK40" s="33">
        <v>9.7699999999999995E-2</v>
      </c>
      <c r="AL40" s="33">
        <v>9.8000000000000004E-2</v>
      </c>
      <c r="AM40" s="33">
        <v>9.8299999999999998E-2</v>
      </c>
      <c r="AN40" s="33">
        <v>9.8500000000000004E-2</v>
      </c>
      <c r="AO40" s="33">
        <v>9.8599999999999993E-2</v>
      </c>
      <c r="AP40" s="33">
        <v>9.8799999999999999E-2</v>
      </c>
      <c r="AQ40" s="53"/>
    </row>
    <row r="41" spans="1:43" x14ac:dyDescent="0.25">
      <c r="A41" s="3" t="s">
        <v>131</v>
      </c>
      <c r="B41" s="42">
        <f>B$3*X41</f>
        <v>69.748292125984221</v>
      </c>
      <c r="C41" s="42">
        <f t="shared" si="63"/>
        <v>75.671887499999968</v>
      </c>
      <c r="D41" s="42">
        <f t="shared" si="64"/>
        <v>80.744100000000046</v>
      </c>
      <c r="E41" s="42">
        <f t="shared" si="65"/>
        <v>89.42048798449612</v>
      </c>
      <c r="F41" s="42">
        <f t="shared" si="66"/>
        <v>95.383394899536285</v>
      </c>
      <c r="G41" s="42">
        <f t="shared" si="67"/>
        <v>104.17303005485363</v>
      </c>
      <c r="H41" s="42">
        <f t="shared" si="68"/>
        <v>113.12707343729427</v>
      </c>
      <c r="I41" s="42">
        <f t="shared" si="69"/>
        <v>121.94288163742766</v>
      </c>
      <c r="J41" s="42">
        <f t="shared" si="70"/>
        <v>132.74314667111855</v>
      </c>
      <c r="K41" s="42">
        <f t="shared" si="71"/>
        <v>144.31087743800211</v>
      </c>
      <c r="L41" s="42">
        <f t="shared" si="72"/>
        <v>157.44285029494887</v>
      </c>
      <c r="M41" s="42">
        <f t="shared" si="73"/>
        <v>54.222739645594224</v>
      </c>
      <c r="N41" s="42">
        <f t="shared" si="74"/>
        <v>57.741856178061681</v>
      </c>
      <c r="O41" s="42">
        <f t="shared" si="75"/>
        <v>60.560987006722044</v>
      </c>
      <c r="P41" s="42">
        <f t="shared" si="76"/>
        <v>64.077444058096205</v>
      </c>
      <c r="Q41" s="42">
        <f t="shared" si="77"/>
        <v>66.879209495171494</v>
      </c>
      <c r="R41" s="42">
        <f t="shared" si="78"/>
        <v>70.27863454004509</v>
      </c>
      <c r="S41" s="42">
        <f t="shared" si="79"/>
        <v>73.872984605078287</v>
      </c>
      <c r="T41" s="42">
        <f t="shared" si="80"/>
        <v>77.553669126533904</v>
      </c>
      <c r="U41" s="40">
        <f t="shared" si="81"/>
        <v>8.1396101298275569E-2</v>
      </c>
      <c r="V41" s="40">
        <f t="shared" si="82"/>
        <v>8.7113847954485069E-2</v>
      </c>
      <c r="W41" s="35">
        <f t="shared" si="83"/>
        <v>4.8876348194319963E-2</v>
      </c>
      <c r="X41" s="33">
        <f>X42-SUM(X38:X40)</f>
        <v>0.19609999999999994</v>
      </c>
      <c r="Y41" s="33">
        <f t="shared" ref="Y41" si="84">Y42-SUM(Y38:Y40)</f>
        <v>0.19619999999999993</v>
      </c>
      <c r="Z41" s="33">
        <f t="shared" ref="Z41" si="85">Z42-SUM(Z38:Z40)</f>
        <v>0.19650000000000012</v>
      </c>
      <c r="AA41" s="33">
        <f t="shared" ref="AA41" si="86">AA42-SUM(AA38:AA40)</f>
        <v>0.19569999999999999</v>
      </c>
      <c r="AB41" s="33">
        <f t="shared" ref="AB41" si="87">AB42-SUM(AB38:AB40)</f>
        <v>0.19509999999999994</v>
      </c>
      <c r="AC41" s="33">
        <f t="shared" ref="AC41" si="88">AC42-SUM(AC38:AC40)</f>
        <v>0.19520000000000004</v>
      </c>
      <c r="AD41" s="33">
        <f t="shared" ref="AD41" si="89">AD42-SUM(AD38:AD40)</f>
        <v>0.19440000000000002</v>
      </c>
      <c r="AE41" s="33">
        <f t="shared" ref="AE41" si="90">AE42-SUM(AE38:AE40)</f>
        <v>0.19369999999999987</v>
      </c>
      <c r="AF41" s="33">
        <f t="shared" ref="AF41" si="91">AF42-SUM(AF38:AF40)</f>
        <v>0.19389999999999996</v>
      </c>
      <c r="AG41" s="33">
        <f t="shared" ref="AG41" si="92">AG42-SUM(AG38:AG40)</f>
        <v>0.19379999999999997</v>
      </c>
      <c r="AH41" s="33">
        <f t="shared" ref="AH41" si="93">AH42-SUM(AH38:AH40)</f>
        <v>0.19339999999999991</v>
      </c>
      <c r="AI41" s="33">
        <f t="shared" ref="AI41" si="94">AI42-SUM(AI38:AI40)</f>
        <v>6.2499999999999889E-2</v>
      </c>
      <c r="AJ41" s="33">
        <f t="shared" ref="AJ41" si="95">AJ42-SUM(AJ38:AJ40)</f>
        <v>6.2599999999999878E-2</v>
      </c>
      <c r="AK41" s="33">
        <f t="shared" ref="AK41" si="96">AK42-SUM(AK38:AK40)</f>
        <v>6.1799999999999966E-2</v>
      </c>
      <c r="AL41" s="33">
        <f t="shared" ref="AL41" si="97">AL42-SUM(AL38:AL40)</f>
        <v>6.1599999999999988E-2</v>
      </c>
      <c r="AM41" s="33">
        <f t="shared" ref="AM41" si="98">AM42-SUM(AM38:AM40)</f>
        <v>6.0699999999999976E-2</v>
      </c>
      <c r="AN41" s="33">
        <f t="shared" ref="AN41" si="99">AN42-SUM(AN38:AN40)</f>
        <v>6.0299999999999909E-2</v>
      </c>
      <c r="AO41" s="33">
        <f t="shared" ref="AO41" si="100">AO42-SUM(AO38:AO40)</f>
        <v>5.9999999999999942E-2</v>
      </c>
      <c r="AP41" s="33">
        <f t="shared" ref="AP41" si="101">AP42-SUM(AP38:AP40)</f>
        <v>5.9699999999999864E-2</v>
      </c>
      <c r="AQ41" s="44"/>
    </row>
    <row r="42" spans="1:43" x14ac:dyDescent="0.25">
      <c r="A42" s="27" t="s">
        <v>101</v>
      </c>
      <c r="B42" s="34">
        <f>SUM(B38:B41)</f>
        <v>355.67716535433067</v>
      </c>
      <c r="C42" s="34">
        <f t="shared" ref="C42:T42" si="102">SUM(C38:C41)</f>
        <v>385.68749999999994</v>
      </c>
      <c r="D42" s="34">
        <f t="shared" si="102"/>
        <v>410.9114503816794</v>
      </c>
      <c r="E42" s="34">
        <f t="shared" si="102"/>
        <v>456.9263565891473</v>
      </c>
      <c r="F42" s="34">
        <f t="shared" si="102"/>
        <v>488.89489953632142</v>
      </c>
      <c r="G42" s="34">
        <f t="shared" si="102"/>
        <v>533.67330970724186</v>
      </c>
      <c r="H42" s="34">
        <f t="shared" si="102"/>
        <v>581.92939010953842</v>
      </c>
      <c r="I42" s="34">
        <f t="shared" si="102"/>
        <v>629.54507814882686</v>
      </c>
      <c r="J42" s="34">
        <f t="shared" si="102"/>
        <v>684.59590856688294</v>
      </c>
      <c r="K42" s="34">
        <f t="shared" si="102"/>
        <v>744.63817047472719</v>
      </c>
      <c r="L42" s="34">
        <f t="shared" si="102"/>
        <v>814.07885364503068</v>
      </c>
      <c r="M42" s="34">
        <f t="shared" si="102"/>
        <v>867.56383432950906</v>
      </c>
      <c r="N42" s="34">
        <f t="shared" si="102"/>
        <v>922.393868659134</v>
      </c>
      <c r="O42" s="34">
        <f t="shared" si="102"/>
        <v>979.95124606346405</v>
      </c>
      <c r="P42" s="34">
        <f t="shared" si="102"/>
        <v>1040.2182476963671</v>
      </c>
      <c r="Q42" s="34">
        <f t="shared" si="102"/>
        <v>1101.7991679599922</v>
      </c>
      <c r="R42" s="34">
        <f t="shared" si="102"/>
        <v>1165.4831598680794</v>
      </c>
      <c r="S42" s="34">
        <f t="shared" si="102"/>
        <v>1231.2164100846394</v>
      </c>
      <c r="T42" s="34">
        <f t="shared" si="102"/>
        <v>1299.0564342803027</v>
      </c>
      <c r="U42" s="1"/>
      <c r="V42" s="1"/>
      <c r="W42" s="1"/>
      <c r="X42" s="35">
        <v>1</v>
      </c>
      <c r="Y42" s="35">
        <v>1</v>
      </c>
      <c r="Z42" s="35">
        <v>1</v>
      </c>
      <c r="AA42" s="35">
        <v>1</v>
      </c>
      <c r="AB42" s="35">
        <v>1</v>
      </c>
      <c r="AC42" s="35">
        <v>1</v>
      </c>
      <c r="AD42" s="35">
        <v>1</v>
      </c>
      <c r="AE42" s="35">
        <v>1</v>
      </c>
      <c r="AF42" s="35">
        <v>1</v>
      </c>
      <c r="AG42" s="35">
        <v>1</v>
      </c>
      <c r="AH42" s="35">
        <v>1</v>
      </c>
      <c r="AI42" s="35">
        <v>1</v>
      </c>
      <c r="AJ42" s="35">
        <v>1</v>
      </c>
      <c r="AK42" s="35">
        <v>1</v>
      </c>
      <c r="AL42" s="35">
        <v>1</v>
      </c>
      <c r="AM42" s="35">
        <v>1</v>
      </c>
      <c r="AN42" s="35">
        <v>1</v>
      </c>
      <c r="AO42" s="35">
        <v>1</v>
      </c>
      <c r="AP42" s="35">
        <v>1</v>
      </c>
    </row>
    <row r="46" spans="1:43" x14ac:dyDescent="0.25">
      <c r="A46" s="27" t="s">
        <v>172</v>
      </c>
      <c r="B46" s="32">
        <f>'Nort India Micronutrient Market'!B20+'West India Micronutrien Market'!B20+'South India Micronutrie Market '!B20+'East India Micronutrient Market'!B20</f>
        <v>143.23410037062987</v>
      </c>
      <c r="C46" s="32">
        <f>'Nort India Micronutrient Market'!C20+'West India Micronutrien Market'!C20+'South India Micronutrie Market '!C20+'East India Micronutrient Market'!C20</f>
        <v>58.363065584999973</v>
      </c>
      <c r="D46" s="32">
        <f>'Nort India Micronutrient Market'!D20+'West India Micronutrien Market'!D20+'South India Micronutrie Market '!D20+'East India Micronutrient Market'!D20</f>
        <v>166.95342090882446</v>
      </c>
      <c r="E46" s="32">
        <f>'Nort India Micronutrient Market'!E20+'West India Micronutrien Market'!E20+'South India Micronutrie Market '!E20+'East India Micronutrient Market'!E20</f>
        <v>68.058107037015489</v>
      </c>
      <c r="F46" s="32">
        <f>'Nort India Micronutrient Market'!F20+'West India Micronutrien Market'!F20+'South India Micronutrie Market '!F20+'East India Micronutrient Market'!F20</f>
        <v>197.14288374459042</v>
      </c>
      <c r="G46" s="32">
        <f>'Nort India Micronutrient Market'!G20+'West India Micronutrien Market'!G20+'South India Micronutrie Market '!G20+'East India Micronutrient Market'!G20</f>
        <v>79.347364207436613</v>
      </c>
      <c r="H46" s="32">
        <f>'Nort India Micronutrient Market'!H20+'West India Micronutrien Market'!H20+'South India Micronutrie Market '!H20+'East India Micronutrient Market'!H20</f>
        <v>86.106689404678207</v>
      </c>
      <c r="I46" s="32">
        <f>'Nort India Micronutrient Market'!I20+'West India Micronutrien Market'!I20+'South India Micronutrie Market '!I20+'East India Micronutrient Market'!I20</f>
        <v>93.294425584140299</v>
      </c>
      <c r="J46" s="32">
        <f>'Nort India Micronutrient Market'!J20+'West India Micronutrien Market'!J20+'South India Micronutrie Market '!J20+'East India Micronutrient Market'!J20</f>
        <v>275.75436937989559</v>
      </c>
      <c r="K46" s="32">
        <f>'Nort India Micronutrient Market'!K20+'West India Micronutrien Market'!K20+'South India Micronutrie Market '!K20+'East India Micronutrient Market'!K20</f>
        <v>110.12376460781014</v>
      </c>
      <c r="L46" s="32">
        <f>'Nort India Micronutrient Market'!L20+'West India Micronutrien Market'!L20+'South India Micronutrie Market '!L20+'East India Micronutrient Market'!L20</f>
        <v>327.051929960275</v>
      </c>
      <c r="X46" s="50">
        <f>B46/B$3</f>
        <v>0.40270816999999992</v>
      </c>
      <c r="Y46" s="50">
        <f t="shared" ref="Y46:AH52" si="103">C46/C$3</f>
        <v>0.15132215999999996</v>
      </c>
      <c r="Z46" s="50">
        <f t="shared" si="103"/>
        <v>0.40630024000000009</v>
      </c>
      <c r="AA46" s="50">
        <f t="shared" si="103"/>
        <v>0.14894764999999996</v>
      </c>
      <c r="AB46" s="50">
        <f t="shared" si="103"/>
        <v>0.40324185000000001</v>
      </c>
      <c r="AC46" s="50">
        <f t="shared" si="103"/>
        <v>0.14868153000000009</v>
      </c>
      <c r="AD46" s="50">
        <f t="shared" si="103"/>
        <v>0.14796758999999995</v>
      </c>
      <c r="AE46" s="50">
        <f t="shared" si="103"/>
        <v>0.14819339999999992</v>
      </c>
      <c r="AF46" s="50">
        <f t="shared" si="103"/>
        <v>0.40279873999999999</v>
      </c>
      <c r="AG46" s="50">
        <f t="shared" si="103"/>
        <v>0.14788896000000004</v>
      </c>
      <c r="AH46" s="50">
        <f t="shared" si="103"/>
        <v>0.40174477999999997</v>
      </c>
    </row>
    <row r="47" spans="1:43" x14ac:dyDescent="0.25">
      <c r="A47" s="39" t="s">
        <v>178</v>
      </c>
      <c r="B47" s="32">
        <f>'Nort India Micronutrient Market'!B21+'West India Micronutrien Market'!B21+'South India Micronutrie Market '!B21+'East India Micronutrient Market'!B21</f>
        <v>73.244292779055115</v>
      </c>
      <c r="C47" s="32">
        <f>'Nort India Micronutrient Market'!C21+'West India Micronutrien Market'!C21+'South India Micronutrie Market '!C21+'East India Micronutrient Market'!C21</f>
        <v>81.58002604124998</v>
      </c>
      <c r="D47" s="32">
        <f>'Nort India Micronutrient Market'!D21+'West India Micronutrien Market'!D21+'South India Micronutrie Market '!D21+'East India Micronutrient Market'!D21</f>
        <v>81.301057598076326</v>
      </c>
      <c r="E47" s="32">
        <f>'Nort India Micronutrient Market'!E21+'West India Micronutrien Market'!E21+'South India Micronutrie Market '!E21+'East India Micronutrient Market'!E21</f>
        <v>97.034772760387597</v>
      </c>
      <c r="F47" s="32">
        <f>'Nort India Micronutrient Market'!F21+'West India Micronutrien Market'!F21+'South India Micronutrie Market '!F21+'East India Micronutrient Market'!F21</f>
        <v>97.016675424111284</v>
      </c>
      <c r="G47" s="32">
        <f>'Nort India Micronutrient Market'!G21+'West India Micronutrien Market'!G21+'South India Micronutrie Market '!G21+'East India Micronutrient Market'!G21</f>
        <v>113.83151899146553</v>
      </c>
      <c r="H47" s="32">
        <f>'Nort India Micronutrient Market'!H21+'West India Micronutrien Market'!H21+'South India Micronutrie Market '!H21+'East India Micronutrient Market'!H21</f>
        <v>124.46091063717859</v>
      </c>
      <c r="I47" s="32">
        <f>'Nort India Micronutrient Market'!I21+'West India Micronutrien Market'!I21+'South India Micronutrie Market '!I21+'East India Micronutrient Market'!I21</f>
        <v>134.88452794524412</v>
      </c>
      <c r="J47" s="32">
        <f>'Nort India Micronutrient Market'!J21+'West India Micronutrien Market'!J21+'South India Micronutrie Market '!J21+'East India Micronutrient Market'!J21</f>
        <v>136.37913823090358</v>
      </c>
      <c r="K47" s="32">
        <f>'Nort India Micronutrient Market'!K21+'West India Micronutrien Market'!K21+'South India Micronutrie Market '!K21+'East India Micronutrient Market'!K21</f>
        <v>160.2006368939453</v>
      </c>
      <c r="L47" s="32">
        <f>'Nort India Micronutrient Market'!L21+'West India Micronutrien Market'!L21+'South India Micronutrie Market '!L21+'East India Micronutrient Market'!L21</f>
        <v>162.65326430824152</v>
      </c>
      <c r="X47" s="50">
        <f t="shared" ref="X47:X52" si="104">B47/B$3</f>
        <v>0.20592914000000001</v>
      </c>
      <c r="Y47" s="50">
        <f t="shared" si="103"/>
        <v>0.21151845999999999</v>
      </c>
      <c r="Z47" s="50">
        <f t="shared" si="103"/>
        <v>0.19785542</v>
      </c>
      <c r="AA47" s="50">
        <f t="shared" si="103"/>
        <v>0.21236413999999998</v>
      </c>
      <c r="AB47" s="50">
        <f t="shared" si="103"/>
        <v>0.19844075999999999</v>
      </c>
      <c r="AC47" s="50">
        <f t="shared" si="103"/>
        <v>0.21329812999999997</v>
      </c>
      <c r="AD47" s="50">
        <f t="shared" si="103"/>
        <v>0.21387631000000001</v>
      </c>
      <c r="AE47" s="50">
        <f t="shared" si="103"/>
        <v>0.21425714000000001</v>
      </c>
      <c r="AF47" s="50">
        <f t="shared" si="103"/>
        <v>0.19921115</v>
      </c>
      <c r="AG47" s="50">
        <f t="shared" si="103"/>
        <v>0.21513890000000002</v>
      </c>
      <c r="AH47" s="50">
        <f t="shared" si="103"/>
        <v>0.19980038</v>
      </c>
    </row>
    <row r="48" spans="1:43" x14ac:dyDescent="0.25">
      <c r="A48" s="39" t="s">
        <v>180</v>
      </c>
      <c r="B48" s="32">
        <f>'Nort India Micronutrient Market'!B22+'West India Micronutrien Market'!B22+'South India Micronutrie Market '!B22+'East India Micronutrient Market'!B22</f>
        <v>58.675578247559059</v>
      </c>
      <c r="C48" s="32">
        <f>'Nort India Micronutrient Market'!C22+'West India Micronutrien Market'!C22+'South India Micronutrie Market '!C22+'East India Micronutrient Market'!C22</f>
        <v>72.258487558124997</v>
      </c>
      <c r="D48" s="32">
        <f>'Nort India Micronutrient Market'!D22+'West India Micronutrien Market'!D22+'South India Micronutrie Market '!D22+'East India Micronutrient Market'!D22</f>
        <v>64.28029993682442</v>
      </c>
      <c r="E48" s="32">
        <f>'Nort India Micronutrient Market'!E22+'West India Micronutrien Market'!E22+'South India Micronutrie Market '!E22+'East India Micronutrient Market'!E22</f>
        <v>84.846659724302327</v>
      </c>
      <c r="F48" s="32">
        <f>'Nort India Micronutrient Market'!F22+'West India Micronutrien Market'!F22+'South India Micronutrie Market '!F22+'East India Micronutrient Market'!F22</f>
        <v>75.582232345904174</v>
      </c>
      <c r="G48" s="32">
        <f>'Nort India Micronutrient Market'!G22+'West India Micronutrien Market'!G22+'South India Micronutrie Market '!G22+'East India Micronutrient Market'!G22</f>
        <v>98.120107376154067</v>
      </c>
      <c r="H48" s="32">
        <f>'Nort India Micronutrient Market'!H22+'West India Micronutrien Market'!H22+'South India Micronutrie Market '!H22+'East India Micronutrient Market'!H22</f>
        <v>106.75953221918888</v>
      </c>
      <c r="I48" s="32">
        <f>'Nort India Micronutrient Market'!I22+'West India Micronutrien Market'!I22+'South India Micronutrie Market '!I22+'East India Micronutrient Market'!I22</f>
        <v>115.04058717330869</v>
      </c>
      <c r="J48" s="32">
        <f>'Nort India Micronutrient Market'!J22+'West India Micronutrien Market'!J22+'South India Micronutrie Market '!J22+'East India Micronutrient Market'!J22</f>
        <v>103.30611820118307</v>
      </c>
      <c r="K48" s="32">
        <f>'Nort India Micronutrient Market'!K22+'West India Micronutrien Market'!K22+'South India Micronutrie Market '!K22+'East India Micronutrient Market'!K22</f>
        <v>134.90928439627595</v>
      </c>
      <c r="L48" s="32">
        <f>'Nort India Micronutrient Market'!L22+'West India Micronutrien Market'!L22+'South India Micronutrie Market '!L22+'East India Micronutrient Market'!L22</f>
        <v>121.40770682387138</v>
      </c>
      <c r="X48" s="50">
        <f t="shared" si="104"/>
        <v>0.16496864000000003</v>
      </c>
      <c r="Y48" s="50">
        <f t="shared" si="103"/>
        <v>0.18734983000000002</v>
      </c>
      <c r="Z48" s="50">
        <f t="shared" si="103"/>
        <v>0.15643346</v>
      </c>
      <c r="AA48" s="50">
        <f t="shared" si="103"/>
        <v>0.18569000999999999</v>
      </c>
      <c r="AB48" s="50">
        <f t="shared" si="103"/>
        <v>0.15459812000000001</v>
      </c>
      <c r="AC48" s="50">
        <f t="shared" si="103"/>
        <v>0.18385799999999999</v>
      </c>
      <c r="AD48" s="50">
        <f t="shared" si="103"/>
        <v>0.18345787999999999</v>
      </c>
      <c r="AE48" s="50">
        <f t="shared" si="103"/>
        <v>0.18273606000000001</v>
      </c>
      <c r="AF48" s="50">
        <f t="shared" si="103"/>
        <v>0.15090086999999999</v>
      </c>
      <c r="AG48" s="50">
        <f t="shared" si="103"/>
        <v>0.18117427999999999</v>
      </c>
      <c r="AH48" s="50">
        <f t="shared" si="103"/>
        <v>0.14913506999999998</v>
      </c>
    </row>
    <row r="49" spans="1:34" x14ac:dyDescent="0.25">
      <c r="A49" s="39" t="s">
        <v>179</v>
      </c>
      <c r="B49" s="32">
        <f>'Nort India Micronutrient Market'!B23+'West India Micronutrien Market'!B23+'South India Micronutrie Market '!B23+'East India Micronutrient Market'!B23</f>
        <v>46.355760637795271</v>
      </c>
      <c r="C49" s="32">
        <f>'Nort India Micronutrient Market'!C23+'West India Micronutrien Market'!C23+'South India Micronutrie Market '!C23+'East India Micronutrient Market'!C23</f>
        <v>50.084885069999999</v>
      </c>
      <c r="D49" s="32">
        <f>'Nort India Micronutrient Market'!D23+'West India Micronutrien Market'!D23+'South India Micronutrie Market '!D23+'East India Micronutrient Market'!D23</f>
        <v>55.326662706442733</v>
      </c>
      <c r="E49" s="32">
        <f>'Nort India Micronutrient Market'!E23+'West India Micronutrien Market'!E23+'South India Micronutrie Market '!E23+'East India Micronutrient Market'!E23</f>
        <v>59.774918629186047</v>
      </c>
      <c r="F49" s="32">
        <f>'Nort India Micronutrient Market'!F23+'West India Micronutrien Market'!F23+'South India Micronutrie Market '!F23+'East India Micronutrient Market'!F23</f>
        <v>66.469114083771245</v>
      </c>
      <c r="G49" s="32">
        <f>'Nort India Micronutrient Market'!G23+'West India Micronutrien Market'!G23+'South India Micronutrie Market '!G23+'East India Micronutrient Market'!G23</f>
        <v>69.065646243015422</v>
      </c>
      <c r="H49" s="32">
        <f>'Nort India Micronutrient Market'!H23+'West India Micronutrien Market'!H23+'South India Micronutrie Market '!H23+'East India Micronutrient Market'!H23</f>
        <v>74.854275765058048</v>
      </c>
      <c r="I49" s="32">
        <f>'Nort India Micronutrient Market'!I23+'West India Micronutrien Market'!I23+'South India Micronutrie Market '!I23+'East India Micronutrient Market'!I23</f>
        <v>80.224333194029228</v>
      </c>
      <c r="J49" s="32">
        <f>'Nort India Micronutrient Market'!J23+'West India Micronutrien Market'!J23+'South India Micronutrie Market '!J23+'East India Micronutrient Market'!J23</f>
        <v>91.125589263147631</v>
      </c>
      <c r="K49" s="32">
        <f>'Nort India Micronutrient Market'!K23+'West India Micronutrien Market'!K23+'South India Micronutrie Market '!K23+'East India Micronutrient Market'!K23</f>
        <v>94.015394277778995</v>
      </c>
      <c r="L49" s="32">
        <f>'Nort India Micronutrient Market'!L23+'West India Micronutrien Market'!L23+'South India Micronutrie Market '!L23+'East India Micronutrient Market'!L23</f>
        <v>107.58288133786635</v>
      </c>
      <c r="X49" s="50">
        <f t="shared" si="104"/>
        <v>0.130331</v>
      </c>
      <c r="Y49" s="50">
        <f t="shared" si="103"/>
        <v>0.12985872000000001</v>
      </c>
      <c r="Z49" s="50">
        <f t="shared" si="103"/>
        <v>0.13464375999999997</v>
      </c>
      <c r="AA49" s="50">
        <f t="shared" si="103"/>
        <v>0.13081958999999999</v>
      </c>
      <c r="AB49" s="50">
        <f t="shared" si="103"/>
        <v>0.13595787999999998</v>
      </c>
      <c r="AC49" s="50">
        <f t="shared" si="103"/>
        <v>0.12941558999999997</v>
      </c>
      <c r="AD49" s="50">
        <f t="shared" si="103"/>
        <v>0.12863119999999997</v>
      </c>
      <c r="AE49" s="50">
        <f t="shared" si="103"/>
        <v>0.12743222999999995</v>
      </c>
      <c r="AF49" s="50">
        <f t="shared" si="103"/>
        <v>0.13310858000000003</v>
      </c>
      <c r="AG49" s="50">
        <f t="shared" si="103"/>
        <v>0.12625648</v>
      </c>
      <c r="AH49" s="50">
        <f t="shared" si="103"/>
        <v>0.13215289999999996</v>
      </c>
    </row>
    <row r="50" spans="1:34" x14ac:dyDescent="0.25">
      <c r="A50" s="39" t="s">
        <v>177</v>
      </c>
      <c r="B50" s="32">
        <f>'Nort India Micronutrient Market'!B24+'West India Micronutrien Market'!B24+'South India Micronutrie Market '!B24+'East India Micronutrient Market'!B24</f>
        <v>13.160296267228347</v>
      </c>
      <c r="C50" s="32">
        <f>'Nort India Micronutrient Market'!C24+'West India Micronutrien Market'!C24+'South India Micronutrie Market '!C24+'East India Micronutrient Market'!C24</f>
        <v>0</v>
      </c>
      <c r="D50" s="32">
        <f>'Nort India Micronutrient Market'!D24+'West India Micronutrien Market'!D24+'South India Micronutrie Market '!D24+'East India Micronutrient Market'!D24</f>
        <v>15.755722382815268</v>
      </c>
      <c r="E50" s="32">
        <f>'Nort India Micronutrient Market'!E24+'West India Micronutrien Market'!E24+'South India Micronutrie Market '!E24+'East India Micronutrient Market'!E24</f>
        <v>0</v>
      </c>
      <c r="F50" s="32">
        <f>'Nort India Micronutrient Market'!F24+'West India Micronutrien Market'!F24+'South India Micronutrie Market '!F24+'East India Micronutrient Market'!F24</f>
        <v>19.72429556415765</v>
      </c>
      <c r="G50" s="32">
        <f>'Nort India Micronutrient Market'!G24+'West India Micronutrien Market'!G24+'South India Micronutrie Market '!G24+'East India Micronutrient Market'!G24</f>
        <v>0</v>
      </c>
      <c r="H50" s="32">
        <f>'Nort India Micronutrient Market'!H24+'West India Micronutrien Market'!H24+'South India Micronutrie Market '!H24+'East India Micronutrient Market'!H24</f>
        <v>0</v>
      </c>
      <c r="I50" s="32">
        <f>'Nort India Micronutrient Market'!I24+'West India Micronutrien Market'!I24+'South India Micronutrie Market '!I24+'East India Micronutrient Market'!I24</f>
        <v>0</v>
      </c>
      <c r="J50" s="32">
        <f>'Nort India Micronutrient Market'!J24+'West India Micronutrien Market'!J24+'South India Micronutrie Market '!J24+'East India Micronutrient Market'!J24</f>
        <v>28.914403845760106</v>
      </c>
      <c r="K50" s="32">
        <f>'Nort India Micronutrient Market'!K24+'West India Micronutrien Market'!K24+'South India Micronutrie Market '!K24+'East India Micronutrient Market'!K24</f>
        <v>0</v>
      </c>
      <c r="L50" s="32">
        <f>'Nort India Micronutrient Market'!L24+'West India Micronutrien Market'!L24+'South India Micronutrie Market '!L24+'East India Micronutrient Market'!L24</f>
        <v>35.366125328363509</v>
      </c>
      <c r="X50" s="50">
        <f t="shared" si="104"/>
        <v>3.7000678000000002E-2</v>
      </c>
      <c r="Y50" s="50">
        <f t="shared" si="103"/>
        <v>0</v>
      </c>
      <c r="Z50" s="50">
        <f t="shared" si="103"/>
        <v>3.8343352000000004E-2</v>
      </c>
      <c r="AA50" s="50">
        <f t="shared" si="103"/>
        <v>0</v>
      </c>
      <c r="AB50" s="50">
        <f t="shared" si="103"/>
        <v>4.0344654000000001E-2</v>
      </c>
      <c r="AC50" s="50">
        <f t="shared" si="103"/>
        <v>0</v>
      </c>
      <c r="AD50" s="50">
        <f t="shared" si="103"/>
        <v>0</v>
      </c>
      <c r="AE50" s="50">
        <f t="shared" si="103"/>
        <v>0</v>
      </c>
      <c r="AF50" s="50">
        <f t="shared" si="103"/>
        <v>4.2235724000000009E-2</v>
      </c>
      <c r="AG50" s="50">
        <f t="shared" si="103"/>
        <v>0</v>
      </c>
      <c r="AH50" s="50">
        <f t="shared" si="103"/>
        <v>4.3443120000000002E-2</v>
      </c>
    </row>
    <row r="51" spans="1:34" x14ac:dyDescent="0.25">
      <c r="A51" s="39" t="s">
        <v>176</v>
      </c>
      <c r="B51" s="32">
        <f>'Nort India Micronutrient Market'!B25+'West India Micronutrien Market'!B25+'South India Micronutrie Market '!B25+'East India Micronutrient Market'!B25</f>
        <v>10.100683753228346</v>
      </c>
      <c r="C51" s="32">
        <f>'Nort India Micronutrient Market'!C25+'West India Micronutrien Market'!C25+'South India Micronutrie Market '!C25+'East India Micronutrient Market'!C25</f>
        <v>0</v>
      </c>
      <c r="D51" s="32">
        <f>'Nort India Micronutrient Market'!D25+'West India Micronutrien Market'!D25+'South India Micronutrie Market '!D25+'East India Micronutrient Market'!D25</f>
        <v>11.945199971709924</v>
      </c>
      <c r="E51" s="32">
        <f>'Nort India Micronutrient Market'!E25+'West India Micronutrien Market'!E25+'South India Micronutrie Market '!E25+'East India Micronutrient Market'!E25</f>
        <v>0</v>
      </c>
      <c r="F51" s="32">
        <f>'Nort India Micronutrient Market'!F25+'West India Micronutrien Market'!F25+'South India Micronutrie Market '!F25+'East India Micronutrient Market'!F25</f>
        <v>14.440957986707881</v>
      </c>
      <c r="G51" s="32">
        <f>'Nort India Micronutrient Market'!G25+'West India Micronutrien Market'!G25+'South India Micronutrie Market '!G25+'East India Micronutrient Market'!G25</f>
        <v>0</v>
      </c>
      <c r="H51" s="32">
        <f>'Nort India Micronutrient Market'!H25+'West India Micronutrien Market'!H25+'South India Micronutrie Market '!H25+'East India Micronutrient Market'!H25</f>
        <v>0</v>
      </c>
      <c r="I51" s="32">
        <f>'Nort India Micronutrient Market'!I25+'West India Micronutrien Market'!I25+'South India Micronutrie Market '!I25+'East India Micronutrient Market'!I25</f>
        <v>0</v>
      </c>
      <c r="J51" s="32">
        <f>'Nort India Micronutrient Market'!J25+'West India Micronutrien Market'!J25+'South India Micronutrie Market '!J25+'East India Micronutrient Market'!J25</f>
        <v>20.97192475495606</v>
      </c>
      <c r="K51" s="32">
        <f>'Nort India Micronutrient Market'!K25+'West India Micronutrien Market'!K25+'South India Micronutrie Market '!K25+'East India Micronutrient Market'!K25</f>
        <v>0</v>
      </c>
      <c r="L51" s="32">
        <f>'Nort India Micronutrient Market'!L25+'West India Micronutrien Market'!L25+'South India Micronutrie Market '!L25+'East India Micronutrient Market'!L25</f>
        <v>25.345908761972481</v>
      </c>
      <c r="X51" s="50">
        <f t="shared" si="104"/>
        <v>2.839846E-2</v>
      </c>
      <c r="Y51" s="50">
        <f t="shared" si="103"/>
        <v>0</v>
      </c>
      <c r="Z51" s="50">
        <f t="shared" si="103"/>
        <v>2.9070010000000004E-2</v>
      </c>
      <c r="AA51" s="50">
        <f t="shared" si="103"/>
        <v>0</v>
      </c>
      <c r="AB51" s="50">
        <f t="shared" si="103"/>
        <v>2.9537959999999999E-2</v>
      </c>
      <c r="AC51" s="50">
        <f t="shared" si="103"/>
        <v>0</v>
      </c>
      <c r="AD51" s="50">
        <f t="shared" si="103"/>
        <v>0</v>
      </c>
      <c r="AE51" s="50">
        <f t="shared" si="103"/>
        <v>0</v>
      </c>
      <c r="AF51" s="50">
        <f t="shared" si="103"/>
        <v>3.0634020000000001E-2</v>
      </c>
      <c r="AG51" s="50">
        <f t="shared" si="103"/>
        <v>0</v>
      </c>
      <c r="AH51" s="50">
        <f t="shared" si="103"/>
        <v>3.1134464000000008E-2</v>
      </c>
    </row>
    <row r="52" spans="1:34" x14ac:dyDescent="0.25">
      <c r="A52" s="39" t="s">
        <v>173</v>
      </c>
      <c r="B52" s="32">
        <f>'Nort India Micronutrient Market'!B26+'West India Micronutrien Market'!B26+'South India Micronutrie Market '!B26+'East India Micronutrient Market'!B26</f>
        <v>10.90645329883464</v>
      </c>
      <c r="C52" s="32">
        <f>'Nort India Micronutrient Market'!C26+'West India Micronutrien Market'!C26+'South India Micronutrie Market '!C26+'East India Micronutrient Market'!C26</f>
        <v>144.97364840062502</v>
      </c>
      <c r="D52" s="32">
        <f>'Nort India Micronutrient Market'!D26+'West India Micronutrien Market'!D26+'South India Micronutrie Market '!D26+'East India Micronutrient Market'!D26</f>
        <v>15.349086876986263</v>
      </c>
      <c r="E52" s="32">
        <f>'Nort India Micronutrient Market'!E26+'West India Micronutrien Market'!E26+'South India Micronutrie Market '!E26+'East India Micronutrient Market'!E26</f>
        <v>172.78662132514737</v>
      </c>
      <c r="F52" s="32">
        <f>'Nort India Micronutrient Market'!F26+'West India Micronutrien Market'!F26+'South India Micronutrie Market '!F26+'East India Micronutrient Market'!F26</f>
        <v>18.518740387078836</v>
      </c>
      <c r="G52" s="32">
        <f>'Nort India Micronutrient Market'!G26+'West India Micronutrien Market'!G26+'South India Micronutrie Market '!G26+'East India Micronutrient Market'!G26</f>
        <v>203.21965833745662</v>
      </c>
      <c r="H52" s="32">
        <f>'Nort India Micronutrient Market'!H26+'West India Micronutrien Market'!H26+'South India Micronutrie Market '!H26+'East India Micronutrient Market'!H26</f>
        <v>222.39235753067271</v>
      </c>
      <c r="I52" s="32">
        <f>'Nort India Micronutrient Market'!I26+'West India Micronutrien Market'!I26+'South India Micronutrie Market '!I26+'East India Micronutrient Market'!I26</f>
        <v>241.46175283323009</v>
      </c>
      <c r="J52" s="32">
        <f>'Nort India Micronutrient Market'!J26+'West India Micronutrien Market'!J26+'South India Micronutrie Market '!J26+'East India Micronutrient Market'!J26</f>
        <v>28.144364891036833</v>
      </c>
      <c r="K52" s="32">
        <f>'Nort India Micronutrient Market'!K26+'West India Micronutrien Market'!K26+'South India Micronutrie Market '!K26+'East India Micronutrient Market'!K26</f>
        <v>287.18945229075416</v>
      </c>
      <c r="L52" s="32">
        <f>'Nort India Micronutrient Market'!L26+'West India Micronutrien Market'!L26+'South India Micronutrie Market '!L26+'East India Micronutrient Market'!L26</f>
        <v>34.671037124440375</v>
      </c>
      <c r="X52" s="50">
        <f t="shared" si="104"/>
        <v>3.0663911999999988E-2</v>
      </c>
      <c r="Y52" s="50">
        <f t="shared" si="103"/>
        <v>0.37588371000000009</v>
      </c>
      <c r="Z52" s="50">
        <f t="shared" si="103"/>
        <v>3.7353758000000015E-2</v>
      </c>
      <c r="AA52" s="50">
        <f t="shared" si="103"/>
        <v>0.37814982400000013</v>
      </c>
      <c r="AB52" s="50">
        <f t="shared" si="103"/>
        <v>3.7878776000000024E-2</v>
      </c>
      <c r="AC52" s="50">
        <f t="shared" si="103"/>
        <v>0.38079412000000001</v>
      </c>
      <c r="AD52" s="50">
        <f t="shared" si="103"/>
        <v>0.3821638180000001</v>
      </c>
      <c r="AE52" s="50">
        <f t="shared" si="103"/>
        <v>0.38354958400000017</v>
      </c>
      <c r="AF52" s="50">
        <f t="shared" si="103"/>
        <v>4.1110916000000046E-2</v>
      </c>
      <c r="AG52" s="50">
        <f t="shared" si="103"/>
        <v>0.38567651199999997</v>
      </c>
      <c r="AH52" s="50">
        <f t="shared" si="103"/>
        <v>4.2589286000000025E-2</v>
      </c>
    </row>
    <row r="53" spans="1:34" x14ac:dyDescent="0.25">
      <c r="A53" s="39" t="s">
        <v>174</v>
      </c>
      <c r="B53" s="32">
        <f>SUM(B46:B52)</f>
        <v>355.67716535433061</v>
      </c>
      <c r="C53" s="32">
        <f t="shared" ref="C53:L53" si="105">SUM(C46:C52)</f>
        <v>407.26011265499994</v>
      </c>
      <c r="D53" s="32">
        <f t="shared" si="105"/>
        <v>410.9114503816794</v>
      </c>
      <c r="E53" s="32">
        <f t="shared" si="105"/>
        <v>482.50107947603885</v>
      </c>
      <c r="F53" s="32">
        <f t="shared" si="105"/>
        <v>488.89489953632153</v>
      </c>
      <c r="G53" s="32">
        <f t="shared" si="105"/>
        <v>563.58429515552825</v>
      </c>
      <c r="H53" s="32">
        <f t="shared" si="105"/>
        <v>614.57376555677638</v>
      </c>
      <c r="I53" s="32">
        <f t="shared" si="105"/>
        <v>664.90562672995247</v>
      </c>
      <c r="J53" s="32">
        <f t="shared" si="105"/>
        <v>684.59590856688283</v>
      </c>
      <c r="K53" s="32">
        <f t="shared" si="105"/>
        <v>786.43853246656454</v>
      </c>
      <c r="L53" s="32">
        <f t="shared" si="105"/>
        <v>814.07885364503068</v>
      </c>
      <c r="X53" s="50">
        <f t="shared" ref="X53" si="106">B53/B$3</f>
        <v>0.99999999999999989</v>
      </c>
      <c r="Y53" s="50">
        <f t="shared" ref="Y53" si="107">C53/C$3</f>
        <v>1.0559328800000001</v>
      </c>
      <c r="Z53" s="50">
        <f t="shared" ref="Z53" si="108">D53/D$3</f>
        <v>1.0000000000000002</v>
      </c>
      <c r="AA53" s="50">
        <f t="shared" ref="AA53" si="109">E53/E$3</f>
        <v>1.0559712140000002</v>
      </c>
      <c r="AB53" s="50">
        <f t="shared" ref="AB53" si="110">F53/F$3</f>
        <v>1.0000000000000002</v>
      </c>
      <c r="AC53" s="50">
        <f t="shared" ref="AC53" si="111">G53/G$3</f>
        <v>1.0560473699999999</v>
      </c>
      <c r="AD53" s="50">
        <f t="shared" ref="AD53" si="112">H53/H$3</f>
        <v>1.056096798</v>
      </c>
      <c r="AE53" s="50">
        <f t="shared" ref="AE53" si="113">I53/I$3</f>
        <v>1.0561684140000001</v>
      </c>
      <c r="AF53" s="50">
        <f t="shared" ref="AF53" si="114">J53/J$3</f>
        <v>1</v>
      </c>
      <c r="AG53" s="50">
        <f t="shared" ref="AG53" si="115">K53/K$3</f>
        <v>1.0561351320000001</v>
      </c>
      <c r="AH53" s="50">
        <f t="shared" ref="AH53" si="116">L53/L$3</f>
        <v>1</v>
      </c>
    </row>
    <row r="54" spans="1:34" x14ac:dyDescent="0.25">
      <c r="A54" s="27" t="s">
        <v>101</v>
      </c>
    </row>
    <row r="56" spans="1:34" x14ac:dyDescent="0.25">
      <c r="A56" s="27" t="s">
        <v>116</v>
      </c>
      <c r="B56" s="32">
        <f>'Nort India Micronutrient Market'!B10+'West India Micronutrien Market'!B10+'South India Micronutrie Market '!B10+'East India Micronutrient Market'!B10</f>
        <v>0.17285562629369999</v>
      </c>
      <c r="C56" s="32">
        <f>'Nort India Micronutrient Market'!C10+'West India Micronutrien Market'!C10+'South India Micronutrie Market '!C10+'East India Micronutrient Market'!C10</f>
        <v>7.7348232244799961E-2</v>
      </c>
      <c r="D56" s="32">
        <f>'Nort India Micronutrient Market'!D10+'West India Micronutrien Market'!D10+'South India Micronutrie Market '!D10+'East India Micronutrient Market'!D10</f>
        <v>0.20797017757875999</v>
      </c>
      <c r="E56" s="32">
        <f>'Nort India Micronutrient Market'!E10+'West India Micronutrien Market'!E10+'South India Micronutrie Market '!E10+'East India Micronutrient Market'!E10</f>
        <v>9.0928105714599985E-2</v>
      </c>
      <c r="F56" s="32">
        <f>'Nort India Micronutrient Market'!F10+'West India Micronutrien Market'!F10+'South India Micronutrie Market '!F10+'East India Micronutrient Market'!F10</f>
        <v>0.24246609466289998</v>
      </c>
      <c r="G56" s="32">
        <f>'Nort India Micronutrient Market'!G10+'West India Micronutrien Market'!G10+'South India Micronutrie Market '!G10+'East India Micronutrient Market'!G10</f>
        <v>0.10669100407055204</v>
      </c>
      <c r="H56" s="32">
        <f>'Nort India Micronutrient Market'!H10+'West India Micronutrien Market'!H10+'South India Micronutrie Market '!H10+'East India Micronutrient Market'!H10</f>
        <v>0.11596873648684229</v>
      </c>
      <c r="I56" s="32">
        <f>'Nort India Micronutrient Market'!I10+'West India Micronutrien Market'!I10+'South India Micronutrie Market '!I10+'East India Micronutrient Market'!I10</f>
        <v>0.12663102281195049</v>
      </c>
      <c r="J56" s="32">
        <f>'Nort India Micronutrient Market'!J10+'West India Micronutrien Market'!J10+'South India Micronutrie Market '!J10+'East India Micronutrient Market'!J10</f>
        <v>0.34393413887528257</v>
      </c>
      <c r="K56" s="32">
        <f>'Nort India Micronutrient Market'!K10+'West India Micronutrien Market'!K10+'South India Micronutrie Market '!K10+'East India Micronutrient Market'!K10</f>
        <v>0.15059000008934542</v>
      </c>
      <c r="L56" s="32">
        <f>'Nort India Micronutrient Market'!L10+'West India Micronutrien Market'!L10+'South India Micronutrie Market '!L10+'East India Micronutrient Market'!L10</f>
        <v>0.41134522438155213</v>
      </c>
      <c r="X56" s="50">
        <f>B56/B$5</f>
        <v>0.38266947000000001</v>
      </c>
      <c r="Y56" s="50">
        <f t="shared" ref="Y56:AH56" si="117">C56/C$5</f>
        <v>0.15667685999999992</v>
      </c>
      <c r="Z56" s="50">
        <f t="shared" si="117"/>
        <v>0.38635054000000002</v>
      </c>
      <c r="AA56" s="50">
        <f t="shared" si="117"/>
        <v>0.15426315999999995</v>
      </c>
      <c r="AB56" s="50">
        <f t="shared" si="117"/>
        <v>0.38326682999999995</v>
      </c>
      <c r="AC56" s="50">
        <f t="shared" si="117"/>
        <v>0.15402017999999995</v>
      </c>
      <c r="AD56" s="50">
        <f t="shared" si="117"/>
        <v>0.15329474999999987</v>
      </c>
      <c r="AE56" s="50">
        <f t="shared" si="117"/>
        <v>0.15354723000000001</v>
      </c>
      <c r="AF56" s="50">
        <f t="shared" si="117"/>
        <v>0.3828316699999999</v>
      </c>
      <c r="AG56" s="50">
        <f t="shared" si="117"/>
        <v>0.15320640000000005</v>
      </c>
      <c r="AH56" s="50">
        <f t="shared" si="117"/>
        <v>0.38178251999999996</v>
      </c>
    </row>
    <row r="57" spans="1:34" x14ac:dyDescent="0.25">
      <c r="A57" s="39" t="s">
        <v>178</v>
      </c>
      <c r="B57" s="32">
        <f>'Nort India Micronutrient Market'!B11+'West India Micronutrien Market'!B11+'South India Micronutrie Market '!B11+'East India Micronutrient Market'!B11</f>
        <v>9.0572277240900015E-2</v>
      </c>
      <c r="C57" s="32">
        <f>'Nort India Micronutrient Market'!C11+'West India Micronutrien Market'!C11+'South India Micronutrie Market '!C11+'East India Micronutrient Market'!C11</f>
        <v>9.9673078692000011E-2</v>
      </c>
      <c r="D57" s="32">
        <f>'Nort India Micronutrient Market'!D11+'West India Micronutrien Market'!D11+'South India Micronutrie Market '!D11+'East India Micronutrient Market'!D11</f>
        <v>0.10353505885655997</v>
      </c>
      <c r="E57" s="32">
        <f>'Nort India Micronutrient Market'!E11+'West India Micronutrien Market'!E11+'South India Micronutrie Market '!E11+'East India Micronutrient Market'!E11</f>
        <v>0.11951145928260001</v>
      </c>
      <c r="F57" s="32">
        <f>'Nort India Micronutrient Market'!F11+'West India Micronutrien Market'!F11+'South India Micronutrie Market '!F11+'East India Micronutrient Market'!F11</f>
        <v>0.1220621437411</v>
      </c>
      <c r="G57" s="32">
        <f>'Nort India Micronutrient Market'!G11+'West India Micronutrien Market'!G11+'South India Micronutrie Market '!G11+'East India Micronutrient Market'!G11</f>
        <v>0.1411060999593054</v>
      </c>
      <c r="H57" s="32">
        <f>'Nort India Micronutrient Market'!H11+'West India Micronutrien Market'!H11+'South India Micronutrie Market '!H11+'East India Micronutrient Market'!H11</f>
        <v>0.15454310509919747</v>
      </c>
      <c r="I57" s="32">
        <f>'Nort India Micronutrient Market'!I11+'West India Micronutrien Market'!I11+'South India Micronutrie Market '!I11+'East India Micronutrient Market'!I11</f>
        <v>0.16878418701731618</v>
      </c>
      <c r="J57" s="32">
        <f>'Nort India Micronutrient Market'!J11+'West India Micronutrien Market'!J11+'South India Micronutrie Market '!J11+'East India Micronutrient Market'!J11</f>
        <v>0.17408965839049101</v>
      </c>
      <c r="K57" s="32">
        <f>'Nort India Micronutrient Market'!K11+'West India Micronutrien Market'!K11+'South India Micronutrie Market '!K11+'East India Micronutrient Market'!K11</f>
        <v>0.20207035359141479</v>
      </c>
      <c r="L57" s="32">
        <f>'Nort India Micronutrient Market'!L11+'West India Micronutrien Market'!L11+'South India Micronutrie Market '!L11+'East India Micronutrient Market'!L11</f>
        <v>0.20944980265374216</v>
      </c>
      <c r="X57" s="50">
        <f t="shared" ref="X57:X63" si="118">B57/B$5</f>
        <v>0.20050979000000002</v>
      </c>
      <c r="Y57" s="50">
        <f t="shared" ref="Y57:Y63" si="119">C57/C$5</f>
        <v>0.20189815000000003</v>
      </c>
      <c r="Z57" s="50">
        <f t="shared" ref="Z57:Z63" si="120">D57/D$5</f>
        <v>0.19233923999999997</v>
      </c>
      <c r="AA57" s="50">
        <f t="shared" ref="AA57:AA63" si="121">E57/E$5</f>
        <v>0.20275596000000001</v>
      </c>
      <c r="AB57" s="50">
        <f t="shared" ref="AB57:AB63" si="122">F57/F$5</f>
        <v>0.19294396999999999</v>
      </c>
      <c r="AC57" s="50">
        <f t="shared" ref="AC57:AC63" si="123">G57/G$5</f>
        <v>0.20370215</v>
      </c>
      <c r="AD57" s="50">
        <f t="shared" ref="AD57:AD63" si="124">H57/H$5</f>
        <v>0.20428476999999998</v>
      </c>
      <c r="AE57" s="50">
        <f t="shared" ref="AE57:AE63" si="125">I57/I$5</f>
        <v>0.20466031000000001</v>
      </c>
      <c r="AF57" s="50">
        <f t="shared" ref="AF57:AF63" si="126">J57/J$5</f>
        <v>0.19377848</v>
      </c>
      <c r="AG57" s="50">
        <f t="shared" ref="AG57:AG63" si="127">K57/K$5</f>
        <v>0.20558119</v>
      </c>
      <c r="AH57" s="50">
        <f t="shared" ref="AH57:AH63" si="128">L57/L$5</f>
        <v>0.19439699000000002</v>
      </c>
    </row>
    <row r="58" spans="1:34" x14ac:dyDescent="0.25">
      <c r="A58" s="39" t="s">
        <v>180</v>
      </c>
      <c r="B58" s="32">
        <f>'Nort India Micronutrient Market'!B12+'West India Micronutrien Market'!B12+'South India Micronutrie Market '!B12+'East India Micronutrient Market'!B12</f>
        <v>7.5281898709710013E-2</v>
      </c>
      <c r="C58" s="32">
        <f>'Nort India Micronutrient Market'!C12+'West India Micronutrien Market'!C12+'South India Micronutrie Market '!C12+'East India Micronutrient Market'!C12</f>
        <v>8.3610595134000015E-2</v>
      </c>
      <c r="D58" s="32">
        <f>'Nort India Micronutrient Market'!D12+'West India Micronutrien Market'!D12+'South India Micronutrie Market '!D12+'East India Micronutrient Market'!D12</f>
        <v>8.5058846156636003E-2</v>
      </c>
      <c r="E58" s="32">
        <f>'Nort India Micronutrient Market'!E12+'West India Micronutrien Market'!E12+'South India Micronutrie Market '!E12+'East India Micronutrient Market'!E12</f>
        <v>9.8836413645200002E-2</v>
      </c>
      <c r="F58" s="32">
        <f>'Nort India Micronutrient Market'!F12+'West India Micronutrien Market'!F12+'South India Micronutrie Market '!F12+'East India Micronutrient Market'!F12</f>
        <v>9.8793818123690008E-2</v>
      </c>
      <c r="G58" s="32">
        <f>'Nort India Micronutrient Market'!G12+'West India Micronutrien Market'!G12+'South India Micronutrie Market '!G12+'East India Micronutrient Market'!G12</f>
        <v>0.11484467476969246</v>
      </c>
      <c r="H58" s="32">
        <f>'Nort India Micronutrient Market'!H12+'West India Micronutrien Market'!H12+'South India Micronutrie Market '!H12+'East India Micronutrient Market'!H12</f>
        <v>0.125111085971092</v>
      </c>
      <c r="I58" s="32">
        <f>'Nort India Micronutrient Market'!I12+'West India Micronutrien Market'!I12+'South India Micronutrie Market '!I12+'East India Micronutrient Market'!I12</f>
        <v>0.13576115396087107</v>
      </c>
      <c r="J58" s="32">
        <f>'Nort India Micronutrient Market'!J12+'West India Micronutrien Market'!J12+'South India Micronutrie Market '!J12+'East India Micronutrient Market'!J12</f>
        <v>0.13695946407066037</v>
      </c>
      <c r="K58" s="32">
        <f>'Nort India Micronutrient Market'!K12+'West India Micronutrien Market'!K12+'South India Micronutrie Market '!K12+'East India Micronutrient Market'!K12</f>
        <v>0.16028250533338889</v>
      </c>
      <c r="L58" s="32">
        <f>'Nort India Micronutrient Market'!L12+'West India Micronutrien Market'!L12+'South India Micronutrie Market '!L12+'East India Micronutrient Market'!L12</f>
        <v>0.16234576605616477</v>
      </c>
      <c r="X58" s="50">
        <f t="shared" si="118"/>
        <v>0.16665980100000002</v>
      </c>
      <c r="Y58" s="50">
        <f t="shared" si="119"/>
        <v>0.16936192500000002</v>
      </c>
      <c r="Z58" s="50">
        <f t="shared" si="120"/>
        <v>0.15801559400000004</v>
      </c>
      <c r="AA58" s="50">
        <f t="shared" si="121"/>
        <v>0.16767991999999998</v>
      </c>
      <c r="AB58" s="50">
        <f t="shared" si="122"/>
        <v>0.15616366300000001</v>
      </c>
      <c r="AC58" s="50">
        <f t="shared" si="123"/>
        <v>0.16579089900000002</v>
      </c>
      <c r="AD58" s="50">
        <f t="shared" si="124"/>
        <v>0.165379681</v>
      </c>
      <c r="AE58" s="50">
        <f t="shared" si="125"/>
        <v>0.164618027</v>
      </c>
      <c r="AF58" s="50">
        <f t="shared" si="126"/>
        <v>0.15244901399999999</v>
      </c>
      <c r="AG58" s="50">
        <f t="shared" si="127"/>
        <v>0.163067306</v>
      </c>
      <c r="AH58" s="50">
        <f t="shared" si="128"/>
        <v>0.15067824300000002</v>
      </c>
    </row>
    <row r="59" spans="1:34" x14ac:dyDescent="0.25">
      <c r="A59" s="39" t="s">
        <v>179</v>
      </c>
      <c r="B59" s="32">
        <f>'Nort India Micronutrient Market'!B13+'West India Micronutrien Market'!B13+'South India Micronutrie Market '!B13+'East India Micronutrient Market'!B13</f>
        <v>6.0566022121500002E-2</v>
      </c>
      <c r="C59" s="32">
        <f>'Nort India Micronutrient Market'!C13+'West India Micronutrien Market'!C13+'South India Micronutrie Market '!C13+'East India Micronutrient Market'!C13</f>
        <v>6.6961348212000019E-2</v>
      </c>
      <c r="D59" s="32">
        <f>'Nort India Micronutrient Market'!D13+'West India Micronutrien Market'!D13+'South India Micronutrie Market '!D13+'East India Micronutrient Market'!D13</f>
        <v>7.4512324191399984E-2</v>
      </c>
      <c r="E59" s="32">
        <f>'Nort India Micronutrient Market'!E13+'West India Micronutrien Market'!E13+'South India Micronutrie Market '!E13+'East India Micronutrient Market'!E13</f>
        <v>8.0538264645300006E-2</v>
      </c>
      <c r="F59" s="32">
        <f>'Nort India Micronutrient Market'!F13+'West India Micronutrien Market'!F13+'South India Micronutrie Market '!F13+'East India Micronutrient Market'!F13</f>
        <v>8.8406714866200012E-2</v>
      </c>
      <c r="G59" s="32">
        <f>'Nort India Micronutrient Market'!G13+'West India Micronutrien Market'!G13+'South India Micronutrie Market '!G13+'East India Micronutrient Market'!G13</f>
        <v>9.3678221888068819E-2</v>
      </c>
      <c r="H59" s="32">
        <f>'Nort India Micronutrient Market'!H13+'West India Micronutrien Market'!H13+'South India Micronutrie Market '!H13+'East India Micronutrient Market'!H13</f>
        <v>0.1017276283541102</v>
      </c>
      <c r="I59" s="32">
        <f>'Nort India Micronutrient Market'!I13+'West India Micronutrien Market'!I13+'South India Micronutrie Market '!I13+'East India Micronutrient Market'!I13</f>
        <v>0.10991668805318347</v>
      </c>
      <c r="J59" s="32">
        <f>'Nort India Micronutrient Market'!J13+'West India Micronutrien Market'!J13+'South India Micronutrie Market '!J13+'East India Micronutrient Market'!J13</f>
        <v>0.1229686710035303</v>
      </c>
      <c r="K59" s="32">
        <f>'Nort India Micronutrient Market'!K13+'West India Micronutrien Market'!K13+'South India Micronutrie Market '!K13+'East India Micronutrient Market'!K13</f>
        <v>0.12983012888104717</v>
      </c>
      <c r="L59" s="32">
        <f>'Nort India Micronutrient Market'!L13+'West India Micronutrien Market'!L13+'South India Micronutrie Market '!L13+'East India Micronutrient Market'!L13</f>
        <v>0.14642129772169252</v>
      </c>
      <c r="X59" s="50">
        <f t="shared" si="118"/>
        <v>0.13408165</v>
      </c>
      <c r="Y59" s="50">
        <f t="shared" si="119"/>
        <v>0.13563715000000004</v>
      </c>
      <c r="Z59" s="50">
        <f t="shared" si="120"/>
        <v>0.13842309999999999</v>
      </c>
      <c r="AA59" s="50">
        <f t="shared" si="121"/>
        <v>0.13663638</v>
      </c>
      <c r="AB59" s="50">
        <f t="shared" si="122"/>
        <v>0.13974474000000001</v>
      </c>
      <c r="AC59" s="50">
        <f t="shared" si="123"/>
        <v>0.13523480000000002</v>
      </c>
      <c r="AD59" s="50">
        <f t="shared" si="124"/>
        <v>0.13446996</v>
      </c>
      <c r="AE59" s="50">
        <f t="shared" si="125"/>
        <v>0.13328016000000001</v>
      </c>
      <c r="AF59" s="50">
        <f t="shared" si="126"/>
        <v>0.13687592000000001</v>
      </c>
      <c r="AG59" s="50">
        <f t="shared" si="127"/>
        <v>0.13208584000000004</v>
      </c>
      <c r="AH59" s="50">
        <f t="shared" si="128"/>
        <v>0.13589824</v>
      </c>
    </row>
    <row r="60" spans="1:34" x14ac:dyDescent="0.25">
      <c r="A60" s="39" t="s">
        <v>177</v>
      </c>
      <c r="B60" s="32">
        <f>'Nort India Micronutrient Market'!B14+'West India Micronutrien Market'!B14+'South India Micronutrie Market '!B14+'East India Micronutrient Market'!B14</f>
        <v>1.9844907673499997E-2</v>
      </c>
      <c r="C60" s="32">
        <f>'Nort India Micronutrient Market'!C14+'West India Micronutrien Market'!C14+'South India Micronutrie Market '!C14+'East India Micronutrient Market'!C14</f>
        <v>0</v>
      </c>
      <c r="D60" s="32">
        <f>'Nort India Micronutrient Market'!D14+'West India Micronutrien Market'!D14+'South India Micronutrie Market '!D14+'East India Micronutrient Market'!D14</f>
        <v>2.420140756124E-2</v>
      </c>
      <c r="E60" s="32">
        <f>'Nort India Micronutrient Market'!E14+'West India Micronutrien Market'!E14+'South India Micronutrie Market '!E14+'East India Micronutrient Market'!E14</f>
        <v>0</v>
      </c>
      <c r="F60" s="32">
        <f>'Nort India Micronutrient Market'!F14+'West India Micronutrien Market'!F14+'South India Micronutrie Market '!F14+'East India Micronutrient Market'!F14</f>
        <v>2.9379147410999992E-2</v>
      </c>
      <c r="G60" s="32">
        <f>'Nort India Micronutrient Market'!G14+'West India Micronutrien Market'!G14+'South India Micronutrie Market '!G14+'East India Micronutrient Market'!G14</f>
        <v>0</v>
      </c>
      <c r="H60" s="32">
        <f>'Nort India Micronutrient Market'!H14+'West India Micronutrien Market'!H14+'South India Micronutrie Market '!H14+'East India Micronutrient Market'!H14</f>
        <v>0</v>
      </c>
      <c r="I60" s="32">
        <f>'Nort India Micronutrient Market'!I14+'West India Micronutrien Market'!I14+'South India Micronutrie Market '!I14+'East India Micronutrient Market'!I14</f>
        <v>0</v>
      </c>
      <c r="J60" s="32">
        <f>'Nort India Micronutrient Market'!J14+'West India Micronutrien Market'!J14+'South India Micronutrie Market '!J14+'East India Micronutrient Market'!J14</f>
        <v>4.31705670972602E-2</v>
      </c>
      <c r="K60" s="32">
        <f>'Nort India Micronutrient Market'!K14+'West India Micronutrien Market'!K14+'South India Micronutrie Market '!K14+'East India Micronutrient Market'!K14</f>
        <v>0</v>
      </c>
      <c r="L60" s="32">
        <f>'Nort India Micronutrient Market'!L14+'West India Micronutrien Market'!L14+'South India Micronutrie Market '!L14+'East India Micronutrient Market'!L14</f>
        <v>5.3016283018899997E-2</v>
      </c>
      <c r="X60" s="50">
        <f t="shared" si="118"/>
        <v>4.3932849999999996E-2</v>
      </c>
      <c r="Y60" s="50">
        <f t="shared" si="119"/>
        <v>0</v>
      </c>
      <c r="Z60" s="50">
        <f t="shared" si="120"/>
        <v>4.4959460000000007E-2</v>
      </c>
      <c r="AA60" s="50">
        <f t="shared" si="121"/>
        <v>0</v>
      </c>
      <c r="AB60" s="50">
        <f t="shared" si="122"/>
        <v>4.6439699999999987E-2</v>
      </c>
      <c r="AC60" s="50">
        <f t="shared" si="123"/>
        <v>0</v>
      </c>
      <c r="AD60" s="50">
        <f t="shared" si="124"/>
        <v>0</v>
      </c>
      <c r="AE60" s="50">
        <f t="shared" si="125"/>
        <v>0</v>
      </c>
      <c r="AF60" s="50">
        <f t="shared" si="126"/>
        <v>4.8052979999999988E-2</v>
      </c>
      <c r="AG60" s="50">
        <f t="shared" si="127"/>
        <v>0</v>
      </c>
      <c r="AH60" s="50">
        <f t="shared" si="128"/>
        <v>4.9206089999999994E-2</v>
      </c>
    </row>
    <row r="61" spans="1:34" x14ac:dyDescent="0.25">
      <c r="A61" s="39" t="s">
        <v>176</v>
      </c>
      <c r="B61" s="32">
        <f>'Nort India Micronutrient Market'!B15+'West India Micronutrien Market'!B15+'South India Micronutrie Market '!B15+'East India Micronutrient Market'!B15</f>
        <v>1.35427310613E-2</v>
      </c>
      <c r="C61" s="32">
        <f>'Nort India Micronutrient Market'!C15+'West India Micronutrien Market'!C15+'South India Micronutrie Market '!C15+'East India Micronutrient Market'!C15</f>
        <v>0</v>
      </c>
      <c r="D61" s="32">
        <f>'Nort India Micronutrient Market'!D15+'West India Micronutrien Market'!D15+'South India Micronutrie Market '!D15+'East India Micronutrient Market'!D15</f>
        <v>1.6729768416560001E-2</v>
      </c>
      <c r="E61" s="32">
        <f>'Nort India Micronutrient Market'!E15+'West India Micronutrien Market'!E15+'South India Micronutrie Market '!E15+'East India Micronutrient Market'!E15</f>
        <v>0</v>
      </c>
      <c r="F61" s="32">
        <f>'Nort India Micronutrient Market'!F15+'West India Micronutrien Market'!F15+'South India Micronutrie Market '!F15+'East India Micronutrient Market'!F15</f>
        <v>2.0137119003999997E-2</v>
      </c>
      <c r="G61" s="32">
        <f>'Nort India Micronutrient Market'!G15+'West India Micronutrien Market'!G15+'South India Micronutrie Market '!G15+'East India Micronutrient Market'!G15</f>
        <v>0</v>
      </c>
      <c r="H61" s="32">
        <f>'Nort India Micronutrient Market'!H15+'West India Micronutrien Market'!H15+'South India Micronutrie Market '!H15+'East India Micronutrient Market'!H15</f>
        <v>0</v>
      </c>
      <c r="I61" s="32">
        <f>'Nort India Micronutrient Market'!I15+'West India Micronutrien Market'!I15+'South India Micronutrie Market '!I15+'East India Micronutrient Market'!I15</f>
        <v>0</v>
      </c>
      <c r="J61" s="32">
        <f>'Nort India Micronutrient Market'!J15+'West India Micronutrien Market'!J15+'South India Micronutrie Market '!J15+'East India Micronutrient Market'!J15</f>
        <v>2.9076111800335334E-2</v>
      </c>
      <c r="K61" s="32">
        <f>'Nort India Micronutrient Market'!K15+'West India Micronutrien Market'!K15+'South India Micronutrie Market '!K15+'East India Micronutrient Market'!K15</f>
        <v>0</v>
      </c>
      <c r="L61" s="32">
        <f>'Nort India Micronutrient Market'!L15+'West India Micronutrien Market'!L15+'South India Micronutrie Market '!L15+'East India Micronutrient Market'!L15</f>
        <v>3.5473898726947339E-2</v>
      </c>
      <c r="X61" s="50">
        <f t="shared" si="118"/>
        <v>2.9981030000000002E-2</v>
      </c>
      <c r="Y61" s="50">
        <f t="shared" si="119"/>
        <v>0</v>
      </c>
      <c r="Z61" s="50">
        <f t="shared" si="120"/>
        <v>3.1079240000000005E-2</v>
      </c>
      <c r="AA61" s="50">
        <f t="shared" si="121"/>
        <v>0</v>
      </c>
      <c r="AB61" s="50">
        <f t="shared" si="122"/>
        <v>3.1830799999999992E-2</v>
      </c>
      <c r="AC61" s="50">
        <f t="shared" si="123"/>
        <v>0</v>
      </c>
      <c r="AD61" s="50">
        <f t="shared" si="124"/>
        <v>0</v>
      </c>
      <c r="AE61" s="50">
        <f t="shared" si="125"/>
        <v>0</v>
      </c>
      <c r="AF61" s="50">
        <f t="shared" si="126"/>
        <v>3.236449999999999E-2</v>
      </c>
      <c r="AG61" s="50">
        <f t="shared" si="127"/>
        <v>0</v>
      </c>
      <c r="AH61" s="50">
        <f t="shared" si="128"/>
        <v>3.2924448000000002E-2</v>
      </c>
    </row>
    <row r="62" spans="1:34" x14ac:dyDescent="0.25">
      <c r="A62" s="39" t="s">
        <v>173</v>
      </c>
      <c r="B62" s="32">
        <f>'Nort India Micronutrient Market'!B16+'West India Micronutrien Market'!B16+'South India Micronutrie Market '!B16+'East India Micronutrient Market'!B16</f>
        <v>1.9046536899390037E-2</v>
      </c>
      <c r="C62" s="32">
        <f>'Nort India Micronutrient Market'!C16+'West India Micronutrien Market'!C16+'South India Micronutrie Market '!C16+'East India Micronutrient Market'!C16</f>
        <v>0.19181790023880008</v>
      </c>
      <c r="D62" s="32">
        <f>'Nort India Micronutrient Market'!D16+'West India Micronutrien Market'!D16+'South India Micronutrie Market '!D16+'East India Micronutrient Market'!D16</f>
        <v>2.628641723884402E-2</v>
      </c>
      <c r="E62" s="32">
        <f>'Nort India Micronutrient Market'!E16+'West India Micronutrien Market'!E16+'South India Micronutrie Market '!E16+'East India Micronutrient Market'!E16</f>
        <v>0.23035979196230011</v>
      </c>
      <c r="F62" s="32">
        <f>'Nort India Micronutrient Market'!F16+'West India Micronutrien Market'!F16+'South India Micronutrie Market '!F16+'East India Micronutrient Market'!F16</f>
        <v>3.1384962191110061E-2</v>
      </c>
      <c r="G62" s="32">
        <f>'Nort India Micronutrient Market'!G16+'West India Micronutrien Market'!G16+'South India Micronutrie Market '!G16+'East India Micronutrient Market'!G16</f>
        <v>0.27256207914920327</v>
      </c>
      <c r="H62" s="32">
        <f>'Nort India Micronutrient Market'!H16+'West India Micronutrien Market'!H16+'South India Micronutrie Market '!H16+'East India Micronutrient Market'!H16</f>
        <v>0.29869540278498041</v>
      </c>
      <c r="I62" s="32">
        <f>'Nort India Micronutrient Market'!I16+'West India Micronutrien Market'!I16+'South India Micronutrie Market '!I16+'East India Micronutrient Market'!I16</f>
        <v>0.32676957794133898</v>
      </c>
      <c r="J62" s="32">
        <f>'Nort India Micronutrient Market'!J16+'West India Micronutrien Market'!J16+'South India Micronutrie Market '!J16+'East India Micronutrient Market'!J16</f>
        <v>4.8196599574760517E-2</v>
      </c>
      <c r="K62" s="32">
        <f>'Nort India Micronutrient Market'!K16+'West India Micronutrien Market'!K16+'South India Micronutrie Market '!K16+'East India Micronutrient Market'!K16</f>
        <v>0.39154872834131532</v>
      </c>
      <c r="L62" s="32">
        <f>'Nort India Micronutrient Market'!L16+'West India Micronutrien Market'!L16+'South India Micronutrie Market '!L16+'East India Micronutrient Market'!L16</f>
        <v>5.9381090240199469E-2</v>
      </c>
      <c r="X62" s="50">
        <f t="shared" si="118"/>
        <v>4.2165409000000084E-2</v>
      </c>
      <c r="Y62" s="50">
        <f t="shared" si="119"/>
        <v>0.38854703500000015</v>
      </c>
      <c r="Z62" s="50">
        <f t="shared" si="120"/>
        <v>4.8832826000000044E-2</v>
      </c>
      <c r="AA62" s="50">
        <f t="shared" si="121"/>
        <v>0.39081458000000013</v>
      </c>
      <c r="AB62" s="50">
        <f t="shared" si="122"/>
        <v>4.9610297000000095E-2</v>
      </c>
      <c r="AC62" s="50">
        <f t="shared" si="123"/>
        <v>0.39347329100000011</v>
      </c>
      <c r="AD62" s="50">
        <f t="shared" si="124"/>
        <v>0.3948343190000001</v>
      </c>
      <c r="AE62" s="50">
        <f t="shared" si="125"/>
        <v>0.39622647300000013</v>
      </c>
      <c r="AF62" s="50">
        <f t="shared" si="126"/>
        <v>5.3647436000000062E-2</v>
      </c>
      <c r="AG62" s="50">
        <f t="shared" si="127"/>
        <v>0.39835162400000007</v>
      </c>
      <c r="AH62" s="50">
        <f t="shared" si="128"/>
        <v>5.5113469000000088E-2</v>
      </c>
    </row>
    <row r="63" spans="1:34" x14ac:dyDescent="0.25">
      <c r="A63" s="39" t="s">
        <v>174</v>
      </c>
      <c r="B63" s="32">
        <f>SUM(B56:B62)</f>
        <v>0.45171000000000006</v>
      </c>
      <c r="C63" s="32">
        <f t="shared" ref="C63:L63" si="129">SUM(C56:C62)</f>
        <v>0.51941115452160003</v>
      </c>
      <c r="D63" s="32">
        <f t="shared" si="129"/>
        <v>0.53829400000000005</v>
      </c>
      <c r="E63" s="32">
        <f t="shared" si="129"/>
        <v>0.62017403525000014</v>
      </c>
      <c r="F63" s="32">
        <f t="shared" si="129"/>
        <v>0.63263000000000003</v>
      </c>
      <c r="G63" s="32">
        <f t="shared" si="129"/>
        <v>0.72888207983682196</v>
      </c>
      <c r="H63" s="32">
        <f t="shared" si="129"/>
        <v>0.7960459586962223</v>
      </c>
      <c r="I63" s="32">
        <f t="shared" si="129"/>
        <v>0.86786262978466022</v>
      </c>
      <c r="J63" s="32">
        <f t="shared" si="129"/>
        <v>0.89839521081232021</v>
      </c>
      <c r="K63" s="32">
        <f t="shared" si="129"/>
        <v>1.0343217162365117</v>
      </c>
      <c r="L63" s="32">
        <f t="shared" si="129"/>
        <v>1.0774333627991985</v>
      </c>
      <c r="X63" s="50">
        <f t="shared" si="118"/>
        <v>1.0000000000000002</v>
      </c>
      <c r="Y63" s="50">
        <f t="shared" si="119"/>
        <v>1.05212112</v>
      </c>
      <c r="Z63" s="50">
        <f t="shared" si="120"/>
        <v>1.0000000000000002</v>
      </c>
      <c r="AA63" s="50">
        <f t="shared" si="121"/>
        <v>1.0521500000000001</v>
      </c>
      <c r="AB63" s="50">
        <f t="shared" si="122"/>
        <v>1</v>
      </c>
      <c r="AC63" s="50">
        <f t="shared" si="123"/>
        <v>1.0522213200000001</v>
      </c>
      <c r="AD63" s="50">
        <f t="shared" si="124"/>
        <v>1.0522634799999999</v>
      </c>
      <c r="AE63" s="50">
        <f t="shared" si="125"/>
        <v>1.0523322000000002</v>
      </c>
      <c r="AF63" s="50">
        <f t="shared" si="126"/>
        <v>0.99999999999999989</v>
      </c>
      <c r="AG63" s="50">
        <f t="shared" si="127"/>
        <v>1.0522923600000003</v>
      </c>
      <c r="AH63" s="50">
        <f t="shared" si="128"/>
        <v>1.0000000000000002</v>
      </c>
    </row>
    <row r="64" spans="1:34" x14ac:dyDescent="0.25">
      <c r="A64" s="27" t="s">
        <v>101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6C0D-CD26-48FF-8E9C-EC52D26ED773}">
  <dimension ref="A1:AQ27"/>
  <sheetViews>
    <sheetView zoomScale="90" zoomScaleNormal="90" workbookViewId="0">
      <selection activeCell="A19" sqref="A19:B27 D19:D27 F19:F27 J19:J27 L19:L27"/>
    </sheetView>
  </sheetViews>
  <sheetFormatPr defaultRowHeight="15" x14ac:dyDescent="0.25"/>
  <cols>
    <col min="1" max="1" width="36.140625" customWidth="1"/>
    <col min="3" max="3" width="0" hidden="1" customWidth="1"/>
    <col min="5" max="5" width="0" hidden="1" customWidth="1"/>
    <col min="7" max="9" width="0" hidden="1" customWidth="1"/>
    <col min="11" max="11" width="0" hidden="1" customWidth="1"/>
    <col min="13" max="20" width="0" hidden="1" customWidth="1"/>
    <col min="21" max="22" width="17.7109375" bestFit="1" customWidth="1"/>
    <col min="23" max="23" width="17.7109375" hidden="1" customWidth="1"/>
    <col min="25" max="25" width="0" hidden="1" customWidth="1"/>
    <col min="27" max="27" width="0" hidden="1" customWidth="1"/>
    <col min="29" max="31" width="0" hidden="1" customWidth="1"/>
    <col min="33" max="33" width="0" hidden="1" customWidth="1"/>
    <col min="35" max="42" width="0" hidden="1" customWidth="1"/>
  </cols>
  <sheetData>
    <row r="1" spans="1:43" x14ac:dyDescent="0.25">
      <c r="A1" s="8" t="s">
        <v>135</v>
      </c>
      <c r="B1" s="7">
        <v>2017</v>
      </c>
      <c r="C1" s="7">
        <v>2018</v>
      </c>
      <c r="D1" s="7">
        <v>2019</v>
      </c>
      <c r="E1" s="7">
        <v>2020</v>
      </c>
      <c r="F1" s="7">
        <v>2021</v>
      </c>
      <c r="G1" s="7" t="s">
        <v>7</v>
      </c>
      <c r="H1" s="7" t="s">
        <v>8</v>
      </c>
      <c r="I1" s="7" t="s">
        <v>9</v>
      </c>
      <c r="J1" s="7" t="s">
        <v>10</v>
      </c>
      <c r="K1" s="7" t="s">
        <v>11</v>
      </c>
      <c r="L1" s="7" t="s">
        <v>12</v>
      </c>
      <c r="M1" s="7" t="s">
        <v>103</v>
      </c>
      <c r="N1" s="7" t="s">
        <v>104</v>
      </c>
      <c r="O1" s="7" t="s">
        <v>105</v>
      </c>
      <c r="P1" s="7" t="s">
        <v>106</v>
      </c>
      <c r="Q1" s="7" t="s">
        <v>107</v>
      </c>
      <c r="R1" s="7" t="s">
        <v>108</v>
      </c>
      <c r="S1" s="7" t="s">
        <v>109</v>
      </c>
      <c r="T1" s="7" t="s">
        <v>110</v>
      </c>
      <c r="U1" s="41" t="s">
        <v>126</v>
      </c>
      <c r="V1" s="41" t="s">
        <v>127</v>
      </c>
      <c r="W1" s="41" t="s">
        <v>128</v>
      </c>
      <c r="X1" s="8">
        <v>2017</v>
      </c>
      <c r="Y1" s="8">
        <v>2018</v>
      </c>
      <c r="Z1" s="8">
        <v>2019</v>
      </c>
      <c r="AA1" s="8">
        <v>2020</v>
      </c>
      <c r="AB1" s="8">
        <v>2021</v>
      </c>
      <c r="AC1" s="8" t="s">
        <v>7</v>
      </c>
      <c r="AD1" s="8" t="s">
        <v>8</v>
      </c>
      <c r="AE1" s="8" t="s">
        <v>9</v>
      </c>
      <c r="AF1" s="8" t="s">
        <v>10</v>
      </c>
      <c r="AG1" s="8" t="s">
        <v>11</v>
      </c>
      <c r="AH1" s="8" t="s">
        <v>12</v>
      </c>
      <c r="AI1" s="8" t="s">
        <v>103</v>
      </c>
      <c r="AJ1" s="8" t="s">
        <v>104</v>
      </c>
      <c r="AK1" s="8" t="s">
        <v>105</v>
      </c>
      <c r="AL1" s="8" t="s">
        <v>106</v>
      </c>
      <c r="AM1" s="8" t="s">
        <v>107</v>
      </c>
      <c r="AN1" s="8" t="s">
        <v>108</v>
      </c>
      <c r="AO1" s="8" t="s">
        <v>109</v>
      </c>
      <c r="AP1" s="8" t="s">
        <v>110</v>
      </c>
    </row>
    <row r="2" spans="1:43" x14ac:dyDescent="0.25">
      <c r="A2" s="9" t="s">
        <v>129</v>
      </c>
      <c r="B2" s="10">
        <f>'India Micronutrients Market'!B38</f>
        <v>108.41040000000001</v>
      </c>
      <c r="C2" s="10">
        <f>'India Micronutrients Market'!C38</f>
        <v>117.6346875</v>
      </c>
      <c r="D2" s="10">
        <f>'India Micronutrients Market'!D38</f>
        <v>125.20471893129769</v>
      </c>
      <c r="E2" s="10">
        <f>'India Micronutrients Market'!E38</f>
        <v>139.40823139534885</v>
      </c>
      <c r="F2" s="10">
        <f>'India Micronutrients Market'!F38</f>
        <v>149.30850231839258</v>
      </c>
      <c r="G2" s="10">
        <f>'India Micronutrients Market'!G38</f>
        <v>163.03719611556238</v>
      </c>
      <c r="H2" s="10">
        <f>'India Micronutrients Market'!H38</f>
        <v>177.89581455648587</v>
      </c>
      <c r="I2" s="10">
        <f>'India Micronutrients Market'!I38</f>
        <v>192.7037484213559</v>
      </c>
      <c r="J2" s="10">
        <f>'India Micronutrients Market'!J38</f>
        <v>209.41788843060951</v>
      </c>
      <c r="K2" s="10">
        <f>'India Micronutrients Market'!K38</f>
        <v>227.71035253117162</v>
      </c>
      <c r="L2" s="10">
        <f>'India Micronutrients Market'!L38</f>
        <v>249.10812921537942</v>
      </c>
      <c r="M2" s="10">
        <f>'India Micronutrients Market'!M38</f>
        <v>474.03687907764379</v>
      </c>
      <c r="N2" s="10">
        <f>'India Micronutrients Market'!N38</f>
        <v>503.71929167475315</v>
      </c>
      <c r="O2" s="10">
        <f>'India Micronutrients Market'!O38</f>
        <v>535.54335597368311</v>
      </c>
      <c r="P2" s="10">
        <f>'India Micronutrients Market'!P38</f>
        <v>568.58329419083429</v>
      </c>
      <c r="Q2" s="10">
        <f>'India Micronutrients Market'!Q38</f>
        <v>602.57396495731973</v>
      </c>
      <c r="R2" s="10">
        <f>'India Micronutrients Market'!R38</f>
        <v>637.51928844783959</v>
      </c>
      <c r="S2" s="10">
        <f>'India Micronutrients Market'!S38</f>
        <v>673.59849795730622</v>
      </c>
      <c r="T2" s="10">
        <f>'India Micronutrients Market'!T38</f>
        <v>710.45396390789779</v>
      </c>
      <c r="U2" s="40">
        <f>(F2/B2)^(1/4)-1</f>
        <v>8.3311611294820676E-2</v>
      </c>
      <c r="V2" s="40">
        <f>(L2/F2)^(1/6)-1</f>
        <v>8.9056872980506352E-2</v>
      </c>
      <c r="W2" s="35">
        <f>(T2/P2)^(1/4)-1</f>
        <v>5.7268910098740022E-2</v>
      </c>
    </row>
    <row r="3" spans="1:43" x14ac:dyDescent="0.25">
      <c r="A3" s="9" t="s">
        <v>93</v>
      </c>
      <c r="B3" s="5"/>
      <c r="C3" s="25">
        <f>C2/B2-1</f>
        <v>8.5086739833078573E-2</v>
      </c>
      <c r="D3" s="25">
        <f t="shared" ref="D3:E3" si="0">D2/C2-1</f>
        <v>6.4352034184625095E-2</v>
      </c>
      <c r="E3" s="25">
        <f t="shared" si="0"/>
        <v>0.11344230940564559</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X3" s="29"/>
      <c r="Y3" s="29"/>
      <c r="Z3" s="29"/>
      <c r="AA3" s="29"/>
      <c r="AB3" s="29"/>
      <c r="AC3" s="29"/>
      <c r="AD3" s="29"/>
      <c r="AE3" s="29"/>
      <c r="AF3" s="29"/>
      <c r="AG3" s="29"/>
      <c r="AH3" s="29"/>
      <c r="AI3" s="29"/>
    </row>
    <row r="4" spans="1:43" x14ac:dyDescent="0.25">
      <c r="A4" s="31" t="s">
        <v>137</v>
      </c>
      <c r="B4" s="34">
        <f>'India Micronutrients Market'!B31</f>
        <v>0.13311893700000002</v>
      </c>
      <c r="C4" s="34">
        <f>'India Micronutrients Market'!C31</f>
        <v>0.14558623200000001</v>
      </c>
      <c r="D4" s="34">
        <f>'India Micronutrients Market'!D31</f>
        <v>0.15858141240000001</v>
      </c>
      <c r="E4" s="34">
        <f>'India Micronutrients Market'!E31</f>
        <v>0.17388332500000001</v>
      </c>
      <c r="F4" s="34">
        <f>'India Micronutrients Market'!F31</f>
        <v>0.18681563900000003</v>
      </c>
      <c r="G4" s="34">
        <f>'India Micronutrients Market'!G31</f>
        <v>0.20462593020240005</v>
      </c>
      <c r="H4" s="34">
        <f>'India Micronutrients Market'!H31</f>
        <v>0.22362382603129338</v>
      </c>
      <c r="I4" s="34">
        <f>'India Micronutrients Market'!I31</f>
        <v>0.24411239950298905</v>
      </c>
      <c r="J4" s="34">
        <f>'India Micronutrients Market'!J31</f>
        <v>0.26574530335828433</v>
      </c>
      <c r="K4" s="34">
        <f>'India Micronutrients Market'!K31</f>
        <v>0.29065014925237742</v>
      </c>
      <c r="L4" s="34">
        <f>'India Micronutrients Market'!L31</f>
        <v>0.31881253205228277</v>
      </c>
      <c r="M4" s="34">
        <f>'India Micronutrients Market'!M31</f>
        <v>658.15821650972691</v>
      </c>
      <c r="N4" s="34">
        <f>'India Micronutrients Market'!N31</f>
        <v>703.80496966429246</v>
      </c>
      <c r="O4" s="34">
        <f>'India Micronutrients Market'!O31</f>
        <v>753.10429201472482</v>
      </c>
      <c r="P4" s="34">
        <f>'India Micronutrients Market'!P31</f>
        <v>801.65943178453404</v>
      </c>
      <c r="Q4" s="34">
        <f>'India Micronutrients Market'!Q31</f>
        <v>852.80577759104926</v>
      </c>
      <c r="R4" s="34">
        <f>'India Micronutrients Market'!R31</f>
        <v>902.2832633582309</v>
      </c>
      <c r="S4" s="34">
        <f>'India Micronutrients Market'!S31</f>
        <v>959.36382673795094</v>
      </c>
      <c r="T4" s="34">
        <f>'India Micronutrients Market'!T31</f>
        <v>1011.8090755322423</v>
      </c>
      <c r="U4" s="40">
        <f>(F4/B4)^(1/4)-1</f>
        <v>8.8412064810731383E-2</v>
      </c>
      <c r="V4" s="40">
        <f>(L4/F4)^(1/6)-1</f>
        <v>9.3168290907884366E-2</v>
      </c>
      <c r="W4" s="35">
        <f>(T4/P4)^(1/4)-1</f>
        <v>5.9929954859522239E-2</v>
      </c>
    </row>
    <row r="5" spans="1:43" x14ac:dyDescent="0.25">
      <c r="A5" s="4" t="s">
        <v>93</v>
      </c>
      <c r="B5" s="4"/>
      <c r="C5" s="37">
        <f>C4/B4-1</f>
        <v>9.3655307659194831E-2</v>
      </c>
      <c r="D5" s="37">
        <f t="shared" ref="D5:T5" si="1">D4/C4-1</f>
        <v>8.9261053201789009E-2</v>
      </c>
      <c r="E5" s="37">
        <f t="shared" si="1"/>
        <v>9.6492472657533135E-2</v>
      </c>
      <c r="F5" s="37">
        <f t="shared" si="1"/>
        <v>7.4373514539131547E-2</v>
      </c>
      <c r="G5" s="37">
        <f t="shared" si="1"/>
        <v>9.5336189720176545E-2</v>
      </c>
      <c r="H5" s="37">
        <f t="shared" si="1"/>
        <v>9.2842074365170113E-2</v>
      </c>
      <c r="I5" s="37">
        <f t="shared" si="1"/>
        <v>9.1620708916895666E-2</v>
      </c>
      <c r="J5" s="37">
        <f t="shared" si="1"/>
        <v>8.8618619534852394E-2</v>
      </c>
      <c r="K5" s="37">
        <f t="shared" si="1"/>
        <v>9.3716974785122531E-2</v>
      </c>
      <c r="L5" s="37">
        <f t="shared" si="1"/>
        <v>9.6894437771134267E-2</v>
      </c>
      <c r="M5" s="37">
        <f t="shared" si="1"/>
        <v>2063.4050981088599</v>
      </c>
      <c r="N5" s="37">
        <f t="shared" si="1"/>
        <v>6.9355288758126354E-2</v>
      </c>
      <c r="O5" s="37">
        <f t="shared" si="1"/>
        <v>7.0046851720793724E-2</v>
      </c>
      <c r="P5" s="37">
        <f t="shared" si="1"/>
        <v>6.4473327644851475E-2</v>
      </c>
      <c r="Q5" s="37">
        <f t="shared" si="1"/>
        <v>6.3800591346703017E-2</v>
      </c>
      <c r="R5" s="37">
        <f t="shared" si="1"/>
        <v>5.8017296631059923E-2</v>
      </c>
      <c r="S5" s="37">
        <f t="shared" si="1"/>
        <v>6.3262354182732405E-2</v>
      </c>
      <c r="T5" s="37">
        <f t="shared" si="1"/>
        <v>5.4666694045174546E-2</v>
      </c>
      <c r="U5" s="4"/>
      <c r="V5" s="4"/>
      <c r="W5" s="4"/>
    </row>
    <row r="6" spans="1:43" x14ac:dyDescent="0.25">
      <c r="A6" s="31" t="s">
        <v>102</v>
      </c>
      <c r="B6" s="34">
        <f>B4/B2</f>
        <v>1.2279166666666667E-3</v>
      </c>
      <c r="C6" s="34">
        <f t="shared" ref="C6:T6" si="2">C4/C2</f>
        <v>1.2376131147540984E-3</v>
      </c>
      <c r="D6" s="34">
        <f t="shared" si="2"/>
        <v>1.2665769609451923E-3</v>
      </c>
      <c r="E6" s="34">
        <f t="shared" si="2"/>
        <v>1.2472959685349066E-3</v>
      </c>
      <c r="F6" s="34">
        <f t="shared" si="2"/>
        <v>1.2512056319580879E-3</v>
      </c>
      <c r="G6" s="34">
        <f t="shared" si="2"/>
        <v>1.2550873977086748E-3</v>
      </c>
      <c r="H6" s="34">
        <f t="shared" si="2"/>
        <v>1.2570493948315341E-3</v>
      </c>
      <c r="I6" s="34">
        <f t="shared" si="2"/>
        <v>1.2667755635413262E-3</v>
      </c>
      <c r="J6" s="34">
        <f t="shared" si="2"/>
        <v>1.2689713631905848E-3</v>
      </c>
      <c r="K6" s="34">
        <f t="shared" si="2"/>
        <v>1.2764028776978415E-3</v>
      </c>
      <c r="L6" s="34">
        <f t="shared" si="2"/>
        <v>1.2798158496732026E-3</v>
      </c>
      <c r="M6" s="34">
        <f t="shared" si="2"/>
        <v>1.3884114202049782</v>
      </c>
      <c r="N6" s="34">
        <f t="shared" si="2"/>
        <v>1.3972166269913935</v>
      </c>
      <c r="O6" s="34">
        <f t="shared" si="2"/>
        <v>1.4062433668801462</v>
      </c>
      <c r="P6" s="34">
        <f t="shared" si="2"/>
        <v>1.4099243505305523</v>
      </c>
      <c r="Q6" s="34">
        <f t="shared" si="2"/>
        <v>1.4152715304443222</v>
      </c>
      <c r="R6" s="34">
        <f t="shared" si="2"/>
        <v>1.4153034734917729</v>
      </c>
      <c r="S6" s="34">
        <f t="shared" si="2"/>
        <v>1.4242368853957228</v>
      </c>
      <c r="T6" s="34">
        <f t="shared" si="2"/>
        <v>1.4241726092521483</v>
      </c>
      <c r="U6" s="40">
        <f>(F6/B6)^(1/4)-1</f>
        <v>4.7082053425187009E-3</v>
      </c>
      <c r="V6" s="40">
        <f>(L6/F6)^(1/6)-1</f>
        <v>3.7752095683725173E-3</v>
      </c>
      <c r="W6" s="35">
        <f>(T6/P6)^(1/4)-1</f>
        <v>2.5169043895687526E-3</v>
      </c>
      <c r="X6" s="29"/>
      <c r="Y6" s="29"/>
      <c r="Z6" s="29"/>
      <c r="AA6" s="29"/>
      <c r="AB6" s="29"/>
      <c r="AC6" s="29"/>
      <c r="AD6" s="29"/>
      <c r="AE6" s="29"/>
      <c r="AF6" s="29"/>
      <c r="AG6" s="29"/>
      <c r="AH6" s="29"/>
      <c r="AI6" s="29"/>
    </row>
    <row r="7" spans="1:43" x14ac:dyDescent="0.25">
      <c r="A7" s="9" t="s">
        <v>93</v>
      </c>
      <c r="B7" s="28"/>
      <c r="C7" s="36">
        <f>C6/B6-1</f>
        <v>7.8966662401886989E-3</v>
      </c>
      <c r="D7" s="36">
        <f t="shared" ref="D7:P7" si="3">D6/C6-1</f>
        <v>2.340298906484084E-2</v>
      </c>
      <c r="E7" s="36">
        <f t="shared" si="3"/>
        <v>-1.5222914204832128E-2</v>
      </c>
      <c r="F7" s="36">
        <f t="shared" si="3"/>
        <v>3.1345113924914347E-3</v>
      </c>
      <c r="G7" s="36">
        <f t="shared" si="3"/>
        <v>3.1024202988216842E-3</v>
      </c>
      <c r="H7" s="36">
        <f t="shared" si="3"/>
        <v>1.563235457898049E-3</v>
      </c>
      <c r="I7" s="36">
        <f t="shared" si="3"/>
        <v>7.7373003398133466E-3</v>
      </c>
      <c r="J7" s="36">
        <f t="shared" si="3"/>
        <v>1.733377018356963E-3</v>
      </c>
      <c r="K7" s="36">
        <f t="shared" si="3"/>
        <v>5.8563295617417577E-3</v>
      </c>
      <c r="L7" s="36">
        <f t="shared" si="3"/>
        <v>2.673898684337539E-3</v>
      </c>
      <c r="M7" s="36">
        <f t="shared" si="3"/>
        <v>1083.8524969897078</v>
      </c>
      <c r="N7" s="36">
        <f t="shared" si="3"/>
        <v>6.3419290984478849E-3</v>
      </c>
      <c r="O7" s="36">
        <f t="shared" si="3"/>
        <v>6.4605156526011953E-3</v>
      </c>
      <c r="P7" s="36">
        <f t="shared" si="3"/>
        <v>2.6176007205442886E-3</v>
      </c>
      <c r="Q7" s="37">
        <v>1.6199999999999999E-2</v>
      </c>
      <c r="R7" s="37">
        <v>1.6500000000000001E-2</v>
      </c>
      <c r="S7" s="37">
        <v>1.6400000000000001E-2</v>
      </c>
      <c r="T7" s="37">
        <v>1.6299999999999999E-2</v>
      </c>
      <c r="X7" s="29"/>
      <c r="Y7" s="29"/>
      <c r="Z7" s="29"/>
      <c r="AA7" s="29"/>
      <c r="AB7" s="29"/>
      <c r="AC7" s="29"/>
      <c r="AD7" s="29"/>
      <c r="AE7" s="29"/>
      <c r="AF7" s="29"/>
      <c r="AG7" s="29"/>
      <c r="AH7" s="29"/>
      <c r="AI7" s="29"/>
    </row>
    <row r="9" spans="1:43" x14ac:dyDescent="0.25">
      <c r="A9" s="27" t="s">
        <v>115</v>
      </c>
      <c r="B9" s="28"/>
      <c r="C9" s="28"/>
      <c r="D9" s="28"/>
      <c r="E9" s="28"/>
      <c r="F9" s="28"/>
      <c r="G9" s="28"/>
      <c r="H9" s="28"/>
      <c r="I9" s="28"/>
      <c r="J9" s="28"/>
      <c r="K9" s="28"/>
      <c r="L9" s="28"/>
      <c r="M9" s="28"/>
      <c r="N9" s="28"/>
      <c r="O9" s="28"/>
      <c r="P9" s="28"/>
      <c r="Q9" s="28"/>
      <c r="R9" s="28"/>
      <c r="S9" s="28"/>
      <c r="T9" s="28"/>
      <c r="X9" s="29">
        <v>0.01</v>
      </c>
    </row>
    <row r="10" spans="1:43" x14ac:dyDescent="0.25">
      <c r="A10" s="39" t="s">
        <v>178</v>
      </c>
      <c r="B10" s="32">
        <f>B$4*X10</f>
        <v>5.3819986229099989E-2</v>
      </c>
      <c r="C10" s="32">
        <f t="shared" ref="C10:T16" si="4">C$4*Y10</f>
        <v>-5.5322768160000008E-2</v>
      </c>
      <c r="D10" s="32">
        <f t="shared" si="4"/>
        <v>6.3781444067279994E-2</v>
      </c>
      <c r="E10" s="32">
        <f t="shared" si="4"/>
        <v>-6.6075663500000006E-2</v>
      </c>
      <c r="F10" s="32">
        <f t="shared" si="4"/>
        <v>7.4744937163899988E-2</v>
      </c>
      <c r="G10" s="32">
        <f t="shared" si="4"/>
        <v>-7.7757853476912026E-2</v>
      </c>
      <c r="H10" s="32">
        <f t="shared" si="4"/>
        <v>-8.4977053891891488E-2</v>
      </c>
      <c r="I10" s="32">
        <f t="shared" si="4"/>
        <v>-9.2762711811135837E-2</v>
      </c>
      <c r="J10" s="32">
        <f t="shared" si="4"/>
        <v>0.10518199106920892</v>
      </c>
      <c r="K10" s="32">
        <f t="shared" si="4"/>
        <v>-0.11044705671590342</v>
      </c>
      <c r="L10" s="32">
        <f t="shared" si="4"/>
        <v>0.1255164938689837</v>
      </c>
      <c r="M10" s="32">
        <f t="shared" si="4"/>
        <v>230.68445488665927</v>
      </c>
      <c r="N10" s="32">
        <f t="shared" si="4"/>
        <v>246.61326137036798</v>
      </c>
      <c r="O10" s="32">
        <f t="shared" si="4"/>
        <v>263.66181263435516</v>
      </c>
      <c r="P10" s="32">
        <f t="shared" si="4"/>
        <v>280.34030329505151</v>
      </c>
      <c r="Q10" s="32">
        <f t="shared" si="4"/>
        <v>298.05561926807172</v>
      </c>
      <c r="R10" s="32">
        <f t="shared" si="4"/>
        <v>314.80663058568672</v>
      </c>
      <c r="S10" s="32">
        <f t="shared" si="4"/>
        <v>334.72203914887103</v>
      </c>
      <c r="T10" s="32">
        <f t="shared" si="4"/>
        <v>352.81782463809287</v>
      </c>
      <c r="U10" s="40">
        <f>(F10/B10)^(1/4)-1</f>
        <v>8.5574291164549843E-2</v>
      </c>
      <c r="V10" s="40">
        <f>(L10/F10)^(1/6)-1</f>
        <v>9.0234287614576525E-2</v>
      </c>
      <c r="W10" s="35">
        <f>(T10/P10)^(1/4)-1</f>
        <v>5.9171398619850102E-2</v>
      </c>
      <c r="X10" s="26">
        <v>0.40429999999999988</v>
      </c>
      <c r="Y10" s="33">
        <v>-0.38</v>
      </c>
      <c r="Z10" s="26">
        <v>0.40219999999999989</v>
      </c>
      <c r="AA10" s="33">
        <v>-0.38</v>
      </c>
      <c r="AB10" s="26">
        <v>0.4000999999999999</v>
      </c>
      <c r="AC10" s="33">
        <v>-0.38</v>
      </c>
      <c r="AD10" s="33">
        <v>-0.38</v>
      </c>
      <c r="AE10" s="33">
        <v>-0.38</v>
      </c>
      <c r="AF10" s="26">
        <v>0.39579999999999993</v>
      </c>
      <c r="AG10" s="33">
        <v>-0.38</v>
      </c>
      <c r="AH10" s="26">
        <v>0.39369999999999994</v>
      </c>
      <c r="AI10" s="33">
        <v>0.35049999999999998</v>
      </c>
      <c r="AJ10" s="26">
        <v>0.35039999999999988</v>
      </c>
      <c r="AK10" s="26">
        <v>0.35010000000000002</v>
      </c>
      <c r="AL10" s="26">
        <v>0.34969999999999996</v>
      </c>
      <c r="AM10" s="26">
        <v>0.34949999999999998</v>
      </c>
      <c r="AN10" s="26">
        <v>0.34889999999999993</v>
      </c>
      <c r="AO10" s="26">
        <v>0.34889999999999993</v>
      </c>
      <c r="AP10" s="26">
        <v>0.34869999999999995</v>
      </c>
      <c r="AQ10" s="29"/>
    </row>
    <row r="11" spans="1:43" x14ac:dyDescent="0.25">
      <c r="A11" s="39" t="s">
        <v>180</v>
      </c>
      <c r="B11" s="32">
        <f t="shared" ref="B11:B16" si="5">B$4*X11</f>
        <v>2.3695170786000006E-2</v>
      </c>
      <c r="C11" s="32">
        <f t="shared" ref="C11:C16" si="6">C$4*Y11</f>
        <v>3.0573108720000002E-2</v>
      </c>
      <c r="D11" s="32">
        <f t="shared" si="4"/>
        <v>2.7973761147360002E-2</v>
      </c>
      <c r="E11" s="32">
        <f t="shared" ref="E11:E16" si="7">E$4*AA11</f>
        <v>3.651549825E-2</v>
      </c>
      <c r="F11" s="32">
        <f t="shared" si="4"/>
        <v>3.2655373697200007E-2</v>
      </c>
      <c r="G11" s="32">
        <f t="shared" ref="G11:G16" si="8">G$4*AC11</f>
        <v>4.2971445342504008E-2</v>
      </c>
      <c r="H11" s="32">
        <f t="shared" ref="H11:H16" si="9">H$4*AD11</f>
        <v>4.6961003466571609E-2</v>
      </c>
      <c r="I11" s="32">
        <f t="shared" ref="I11:I16" si="10">I$4*AE11</f>
        <v>5.1263603895627695E-2</v>
      </c>
      <c r="J11" s="32">
        <f t="shared" si="4"/>
        <v>4.5655043116953252E-2</v>
      </c>
      <c r="K11" s="32">
        <f t="shared" ref="K11:K16" si="11">K$4*AG11</f>
        <v>6.1036531342999259E-2</v>
      </c>
      <c r="L11" s="32">
        <f t="shared" si="4"/>
        <v>5.4293774208503759E-2</v>
      </c>
      <c r="M11" s="32">
        <f t="shared" ref="M11:M16" si="12">M$4*AI11</f>
        <v>97.999758438298329</v>
      </c>
      <c r="N11" s="32">
        <f t="shared" ref="N11:N16" si="13">N$4*AJ11</f>
        <v>105.00770147391243</v>
      </c>
      <c r="O11" s="32">
        <f t="shared" ref="O11:O16" si="14">O$4*AK11</f>
        <v>112.6644020854028</v>
      </c>
      <c r="P11" s="32">
        <f t="shared" ref="P11:P16" si="15">P$4*AL11</f>
        <v>120.16874882450163</v>
      </c>
      <c r="Q11" s="32">
        <f t="shared" ref="Q11:Q16" si="16">Q$4*AM11</f>
        <v>127.92086663865736</v>
      </c>
      <c r="R11" s="32">
        <f t="shared" ref="R11:R16" si="17">R$4*AN11</f>
        <v>135.6131744827421</v>
      </c>
      <c r="S11" s="32">
        <f t="shared" ref="S11:S16" si="18">S$4*AO11</f>
        <v>144.28831954138781</v>
      </c>
      <c r="T11" s="32">
        <f t="shared" ref="T11:T16" si="19">T$4*AP11</f>
        <v>151.9737231449428</v>
      </c>
      <c r="U11" s="40">
        <f t="shared" ref="U11:U16" si="20">(F11/B11)^(1/4)-1</f>
        <v>8.348699700394735E-2</v>
      </c>
      <c r="V11" s="40">
        <f t="shared" ref="V11:V16" si="21">(L11/F11)^(1/6)-1</f>
        <v>8.842680585488738E-2</v>
      </c>
      <c r="W11" s="35">
        <f t="shared" ref="W11:W16" si="22">(T11/P11)^(1/4)-1</f>
        <v>6.04598758424153E-2</v>
      </c>
      <c r="X11" s="26">
        <v>0.17800000000000002</v>
      </c>
      <c r="Y11" s="33">
        <v>0.21</v>
      </c>
      <c r="Z11" s="26">
        <v>0.1764</v>
      </c>
      <c r="AA11" s="33">
        <v>0.21</v>
      </c>
      <c r="AB11" s="26">
        <v>0.17480000000000001</v>
      </c>
      <c r="AC11" s="33">
        <v>0.21</v>
      </c>
      <c r="AD11" s="33">
        <v>0.21</v>
      </c>
      <c r="AE11" s="33">
        <v>0.21</v>
      </c>
      <c r="AF11" s="26">
        <v>0.17180000000000001</v>
      </c>
      <c r="AG11" s="33">
        <v>0.21</v>
      </c>
      <c r="AH11" s="26">
        <v>0.17030000000000001</v>
      </c>
      <c r="AI11" s="33">
        <v>0.14889999999999998</v>
      </c>
      <c r="AJ11" s="26">
        <v>0.1492</v>
      </c>
      <c r="AK11" s="26">
        <v>0.14959999999999996</v>
      </c>
      <c r="AL11" s="26">
        <v>0.14989999999999998</v>
      </c>
      <c r="AM11" s="26">
        <v>0.14999999999999997</v>
      </c>
      <c r="AN11" s="26">
        <v>0.15029999999999999</v>
      </c>
      <c r="AO11" s="26">
        <v>0.15039999999999998</v>
      </c>
      <c r="AP11" s="26">
        <v>0.1502</v>
      </c>
      <c r="AQ11" s="29"/>
    </row>
    <row r="12" spans="1:43" x14ac:dyDescent="0.25">
      <c r="A12" s="39" t="s">
        <v>179</v>
      </c>
      <c r="B12" s="32">
        <f t="shared" si="5"/>
        <v>1.8942824735100006E-2</v>
      </c>
      <c r="C12" s="32">
        <f t="shared" si="6"/>
        <v>2.5710528571200004E-2</v>
      </c>
      <c r="D12" s="32">
        <f t="shared" si="4"/>
        <v>2.2391695430880005E-2</v>
      </c>
      <c r="E12" s="32">
        <f t="shared" si="7"/>
        <v>3.0707795195000002E-2</v>
      </c>
      <c r="F12" s="32">
        <f t="shared" si="4"/>
        <v>2.619155258780001E-2</v>
      </c>
      <c r="G12" s="32">
        <f t="shared" si="8"/>
        <v>3.6136939273743854E-2</v>
      </c>
      <c r="H12" s="32">
        <f t="shared" si="9"/>
        <v>3.9491967677126413E-2</v>
      </c>
      <c r="I12" s="32">
        <f t="shared" si="10"/>
        <v>4.3110249752227867E-2</v>
      </c>
      <c r="J12" s="32">
        <f t="shared" si="4"/>
        <v>3.6699426393779065E-2</v>
      </c>
      <c r="K12" s="32">
        <f t="shared" si="11"/>
        <v>5.1328816357969854E-2</v>
      </c>
      <c r="L12" s="32">
        <f t="shared" si="4"/>
        <v>4.3709198144367967E-2</v>
      </c>
      <c r="M12" s="32">
        <f t="shared" si="12"/>
        <v>48.76952384337077</v>
      </c>
      <c r="N12" s="32">
        <f t="shared" si="13"/>
        <v>52.363089743023345</v>
      </c>
      <c r="O12" s="32">
        <f t="shared" si="14"/>
        <v>56.181580184298483</v>
      </c>
      <c r="P12" s="32">
        <f t="shared" si="15"/>
        <v>59.883959554304695</v>
      </c>
      <c r="Q12" s="32">
        <f t="shared" si="16"/>
        <v>63.875152741569572</v>
      </c>
      <c r="R12" s="32">
        <f t="shared" si="17"/>
        <v>67.851701404538971</v>
      </c>
      <c r="S12" s="32">
        <f t="shared" si="18"/>
        <v>72.431968918715327</v>
      </c>
      <c r="T12" s="32">
        <f t="shared" si="19"/>
        <v>76.695127925343968</v>
      </c>
      <c r="U12" s="40">
        <f t="shared" si="20"/>
        <v>8.4374073937335314E-2</v>
      </c>
      <c r="V12" s="40">
        <f t="shared" si="21"/>
        <v>8.9102109723655287E-2</v>
      </c>
      <c r="W12" s="35">
        <f t="shared" si="22"/>
        <v>6.381060871401445E-2</v>
      </c>
      <c r="X12" s="26">
        <v>0.14230000000000001</v>
      </c>
      <c r="Y12" s="33">
        <v>0.17660000000000001</v>
      </c>
      <c r="Z12" s="26">
        <v>0.14120000000000002</v>
      </c>
      <c r="AA12" s="33">
        <v>0.17660000000000001</v>
      </c>
      <c r="AB12" s="26">
        <v>0.14020000000000002</v>
      </c>
      <c r="AC12" s="33">
        <v>0.17660000000000001</v>
      </c>
      <c r="AD12" s="33">
        <v>0.17660000000000001</v>
      </c>
      <c r="AE12" s="33">
        <v>0.17660000000000001</v>
      </c>
      <c r="AF12" s="26">
        <v>0.1381</v>
      </c>
      <c r="AG12" s="33">
        <v>0.17660000000000001</v>
      </c>
      <c r="AH12" s="26">
        <v>0.1371</v>
      </c>
      <c r="AI12" s="33">
        <v>7.4100000000000013E-2</v>
      </c>
      <c r="AJ12" s="26">
        <v>7.439999999999998E-2</v>
      </c>
      <c r="AK12" s="26">
        <v>7.4600000000000014E-2</v>
      </c>
      <c r="AL12" s="26">
        <v>7.4700000000000003E-2</v>
      </c>
      <c r="AM12" s="26">
        <v>7.489999999999998E-2</v>
      </c>
      <c r="AN12" s="26">
        <v>7.5200000000000003E-2</v>
      </c>
      <c r="AO12" s="26">
        <v>7.5500000000000025E-2</v>
      </c>
      <c r="AP12" s="26">
        <v>7.5799999999999992E-2</v>
      </c>
      <c r="AQ12" s="29"/>
    </row>
    <row r="13" spans="1:43" x14ac:dyDescent="0.25">
      <c r="A13" s="39" t="s">
        <v>177</v>
      </c>
      <c r="B13" s="32">
        <f t="shared" si="5"/>
        <v>1.9036007991000001E-2</v>
      </c>
      <c r="C13" s="32">
        <f t="shared" si="6"/>
        <v>1.9916196537600003E-2</v>
      </c>
      <c r="D13" s="32">
        <f t="shared" si="4"/>
        <v>2.2962588515519997E-2</v>
      </c>
      <c r="E13" s="32">
        <f t="shared" si="7"/>
        <v>2.3787238860000001E-2</v>
      </c>
      <c r="F13" s="32">
        <f t="shared" si="4"/>
        <v>2.7387172677400002E-2</v>
      </c>
      <c r="G13" s="32">
        <f t="shared" si="8"/>
        <v>2.7992827251688328E-2</v>
      </c>
      <c r="H13" s="32">
        <f t="shared" si="9"/>
        <v>3.0591739401080936E-2</v>
      </c>
      <c r="I13" s="32">
        <f t="shared" si="10"/>
        <v>3.3394576252008902E-2</v>
      </c>
      <c r="J13" s="32">
        <f t="shared" si="4"/>
        <v>3.9968093625085958E-2</v>
      </c>
      <c r="K13" s="32">
        <f t="shared" si="11"/>
        <v>3.9760940417725231E-2</v>
      </c>
      <c r="L13" s="32">
        <f t="shared" si="4"/>
        <v>4.8555148631562663E-2</v>
      </c>
      <c r="M13" s="32">
        <f t="shared" si="12"/>
        <v>201.59386171692935</v>
      </c>
      <c r="N13" s="32">
        <f t="shared" si="13"/>
        <v>215.08279872940781</v>
      </c>
      <c r="O13" s="32">
        <f t="shared" si="14"/>
        <v>229.69680906449108</v>
      </c>
      <c r="P13" s="32">
        <f t="shared" si="15"/>
        <v>244.1854629215691</v>
      </c>
      <c r="Q13" s="32">
        <f t="shared" si="16"/>
        <v>259.59407869871541</v>
      </c>
      <c r="R13" s="32">
        <f t="shared" si="17"/>
        <v>274.29411206090219</v>
      </c>
      <c r="S13" s="32">
        <f t="shared" si="18"/>
        <v>291.1669214149681</v>
      </c>
      <c r="T13" s="32">
        <f t="shared" si="19"/>
        <v>306.88169260892909</v>
      </c>
      <c r="U13" s="40">
        <f t="shared" si="20"/>
        <v>9.519847501905776E-2</v>
      </c>
      <c r="V13" s="40">
        <f t="shared" si="21"/>
        <v>0.10014014984318331</v>
      </c>
      <c r="W13" s="35">
        <f t="shared" si="22"/>
        <v>5.8797223625616457E-2</v>
      </c>
      <c r="X13" s="26">
        <v>0.14299999999999999</v>
      </c>
      <c r="Y13" s="33">
        <v>0.1368</v>
      </c>
      <c r="Z13" s="26">
        <v>0.14479999999999998</v>
      </c>
      <c r="AA13" s="33">
        <v>0.1368</v>
      </c>
      <c r="AB13" s="26">
        <v>0.14659999999999998</v>
      </c>
      <c r="AC13" s="33">
        <v>0.1368</v>
      </c>
      <c r="AD13" s="33">
        <v>0.1368</v>
      </c>
      <c r="AE13" s="33">
        <v>0.1368</v>
      </c>
      <c r="AF13" s="26">
        <v>0.15039999999999998</v>
      </c>
      <c r="AG13" s="33">
        <v>0.1368</v>
      </c>
      <c r="AH13" s="26">
        <v>0.15229999999999999</v>
      </c>
      <c r="AI13" s="33">
        <v>0.30630000000000002</v>
      </c>
      <c r="AJ13" s="26">
        <v>0.30560000000000004</v>
      </c>
      <c r="AK13" s="26">
        <v>0.30499999999999999</v>
      </c>
      <c r="AL13" s="26">
        <v>0.30460000000000004</v>
      </c>
      <c r="AM13" s="26">
        <v>0.3044</v>
      </c>
      <c r="AN13" s="26">
        <v>0.30399999999999999</v>
      </c>
      <c r="AO13" s="26">
        <v>0.30349999999999999</v>
      </c>
      <c r="AP13" s="26">
        <v>0.30330000000000001</v>
      </c>
      <c r="AQ13" s="29"/>
    </row>
    <row r="14" spans="1:43" x14ac:dyDescent="0.25">
      <c r="A14" s="39" t="s">
        <v>176</v>
      </c>
      <c r="B14" s="32">
        <f t="shared" si="5"/>
        <v>6.8556252554999994E-3</v>
      </c>
      <c r="C14" s="32"/>
      <c r="D14" s="32">
        <f t="shared" si="4"/>
        <v>8.5633962695999995E-3</v>
      </c>
      <c r="E14" s="32"/>
      <c r="F14" s="32">
        <f t="shared" si="4"/>
        <v>1.0573765167399999E-2</v>
      </c>
      <c r="G14" s="32"/>
      <c r="H14" s="32"/>
      <c r="I14" s="32"/>
      <c r="J14" s="32">
        <f t="shared" si="4"/>
        <v>1.6423059747541963E-2</v>
      </c>
      <c r="K14" s="32"/>
      <c r="L14" s="32">
        <f t="shared" si="4"/>
        <v>2.0531527064166995E-2</v>
      </c>
      <c r="M14" s="32"/>
      <c r="N14" s="32"/>
      <c r="O14" s="32"/>
      <c r="P14" s="32"/>
      <c r="Q14" s="32"/>
      <c r="R14" s="32"/>
      <c r="S14" s="32"/>
      <c r="T14" s="32"/>
      <c r="U14" s="40">
        <f t="shared" si="20"/>
        <v>0.11441166077712706</v>
      </c>
      <c r="V14" s="40">
        <f t="shared" si="21"/>
        <v>0.11694536900587171</v>
      </c>
      <c r="W14" s="35"/>
      <c r="X14" s="26">
        <v>5.149999999999999E-2</v>
      </c>
      <c r="Y14" s="33">
        <v>-0.11879999999999999</v>
      </c>
      <c r="Z14" s="26">
        <v>5.3999999999999992E-2</v>
      </c>
      <c r="AA14" s="33">
        <v>-0.11879999999999999</v>
      </c>
      <c r="AB14" s="26">
        <v>5.6599999999999984E-2</v>
      </c>
      <c r="AC14" s="33">
        <v>-0.11879999999999999</v>
      </c>
      <c r="AD14" s="33">
        <v>-0.11879999999999999</v>
      </c>
      <c r="AE14" s="33">
        <v>-0.11879999999999999</v>
      </c>
      <c r="AF14" s="26">
        <v>6.1799999999999966E-2</v>
      </c>
      <c r="AG14" s="33">
        <v>-0.11879999999999999</v>
      </c>
      <c r="AH14" s="26">
        <v>6.4399999999999957E-2</v>
      </c>
      <c r="AI14" s="33"/>
      <c r="AJ14" s="26"/>
      <c r="AK14" s="26"/>
      <c r="AL14" s="26"/>
      <c r="AM14" s="26"/>
      <c r="AN14" s="26"/>
      <c r="AO14" s="26"/>
      <c r="AP14" s="26"/>
      <c r="AQ14" s="29"/>
    </row>
    <row r="15" spans="1:43" x14ac:dyDescent="0.25">
      <c r="A15" s="39" t="s">
        <v>173</v>
      </c>
      <c r="B15" s="32">
        <f t="shared" si="5"/>
        <v>5.1650147555999991E-3</v>
      </c>
      <c r="C15" s="32"/>
      <c r="D15" s="32">
        <f t="shared" si="4"/>
        <v>6.3115402135199986E-3</v>
      </c>
      <c r="E15" s="32"/>
      <c r="F15" s="32">
        <f t="shared" si="4"/>
        <v>7.6407596350999999E-3</v>
      </c>
      <c r="G15" s="32"/>
      <c r="H15" s="32"/>
      <c r="I15" s="32"/>
      <c r="J15" s="32">
        <f t="shared" si="4"/>
        <v>1.1427048044406222E-2</v>
      </c>
      <c r="K15" s="32"/>
      <c r="L15" s="32">
        <f t="shared" si="4"/>
        <v>1.4059632663505666E-2</v>
      </c>
      <c r="M15" s="32"/>
      <c r="N15" s="32"/>
      <c r="O15" s="32"/>
      <c r="P15" s="32"/>
      <c r="Q15" s="32"/>
      <c r="R15" s="32"/>
      <c r="S15" s="32"/>
      <c r="T15" s="32"/>
      <c r="U15" s="40">
        <f t="shared" si="20"/>
        <v>0.10284948011559392</v>
      </c>
      <c r="V15" s="40">
        <f t="shared" si="21"/>
        <v>0.10697948571211735</v>
      </c>
      <c r="W15" s="35"/>
      <c r="X15" s="26">
        <v>3.8799999999999987E-2</v>
      </c>
      <c r="Y15" s="33">
        <v>-0.04</v>
      </c>
      <c r="Z15" s="26">
        <v>3.9799999999999988E-2</v>
      </c>
      <c r="AA15" s="33">
        <v>-0.04</v>
      </c>
      <c r="AB15" s="26">
        <v>4.0899999999999992E-2</v>
      </c>
      <c r="AC15" s="33">
        <v>-0.04</v>
      </c>
      <c r="AD15" s="33">
        <v>-0.04</v>
      </c>
      <c r="AE15" s="33">
        <v>-0.04</v>
      </c>
      <c r="AF15" s="26">
        <v>4.2999999999999983E-2</v>
      </c>
      <c r="AG15" s="33">
        <v>-0.04</v>
      </c>
      <c r="AH15" s="26">
        <v>4.4099999999999986E-2</v>
      </c>
      <c r="AI15" s="33"/>
      <c r="AJ15" s="26"/>
      <c r="AK15" s="26"/>
      <c r="AL15" s="26"/>
      <c r="AM15" s="26"/>
      <c r="AN15" s="26"/>
      <c r="AO15" s="26"/>
      <c r="AP15" s="26"/>
      <c r="AQ15" s="29"/>
    </row>
    <row r="16" spans="1:43" x14ac:dyDescent="0.25">
      <c r="A16" s="39" t="s">
        <v>174</v>
      </c>
      <c r="B16" s="32">
        <f t="shared" si="5"/>
        <v>5.6043072477000196E-3</v>
      </c>
      <c r="C16" s="32">
        <f t="shared" si="6"/>
        <v>0.14782825997280002</v>
      </c>
      <c r="D16" s="32">
        <f t="shared" si="4"/>
        <v>6.5969867558400312E-3</v>
      </c>
      <c r="E16" s="32">
        <f t="shared" si="7"/>
        <v>0.17656112820500003</v>
      </c>
      <c r="F16" s="32">
        <f t="shared" si="4"/>
        <v>7.6220780712000329E-3</v>
      </c>
      <c r="G16" s="32">
        <f t="shared" si="8"/>
        <v>0.20777716952751704</v>
      </c>
      <c r="H16" s="32">
        <f t="shared" si="9"/>
        <v>0.22706763295217533</v>
      </c>
      <c r="I16" s="32">
        <f t="shared" si="10"/>
        <v>0.24787173045533509</v>
      </c>
      <c r="J16" s="32">
        <f t="shared" si="4"/>
        <v>1.0390641361308954E-2</v>
      </c>
      <c r="K16" s="32">
        <f t="shared" si="11"/>
        <v>0.29512616155086407</v>
      </c>
      <c r="L16" s="32">
        <f t="shared" si="4"/>
        <v>1.2146757471191981E-2</v>
      </c>
      <c r="M16" s="32">
        <f t="shared" si="12"/>
        <v>79.110617624469157</v>
      </c>
      <c r="N16" s="32">
        <f t="shared" si="13"/>
        <v>84.738118347580851</v>
      </c>
      <c r="O16" s="32">
        <f t="shared" si="14"/>
        <v>90.899688046177303</v>
      </c>
      <c r="P16" s="32">
        <f t="shared" si="15"/>
        <v>97.080957189107053</v>
      </c>
      <c r="Q16" s="32">
        <f t="shared" si="16"/>
        <v>103.36006024403524</v>
      </c>
      <c r="R16" s="32">
        <f t="shared" si="17"/>
        <v>109.71764482436102</v>
      </c>
      <c r="S16" s="32">
        <f t="shared" si="18"/>
        <v>116.75457771400866</v>
      </c>
      <c r="T16" s="32">
        <f t="shared" si="19"/>
        <v>123.44070721493357</v>
      </c>
      <c r="U16" s="40">
        <f t="shared" si="20"/>
        <v>7.9910749048191398E-2</v>
      </c>
      <c r="V16" s="40">
        <f t="shared" si="21"/>
        <v>8.0764724724897929E-2</v>
      </c>
      <c r="W16" s="35">
        <f t="shared" si="22"/>
        <v>6.1893806736132317E-2</v>
      </c>
      <c r="X16" s="33">
        <f>1-SUM(X10:X15)</f>
        <v>4.2100000000000137E-2</v>
      </c>
      <c r="Y16" s="33">
        <f t="shared" ref="Y16:AH16" si="23">1-SUM(Y10:Y15)</f>
        <v>1.0154000000000001</v>
      </c>
      <c r="Z16" s="33">
        <f t="shared" si="23"/>
        <v>4.1600000000000192E-2</v>
      </c>
      <c r="AA16" s="33">
        <f t="shared" si="23"/>
        <v>1.0154000000000001</v>
      </c>
      <c r="AB16" s="33">
        <f t="shared" si="23"/>
        <v>4.0800000000000169E-2</v>
      </c>
      <c r="AC16" s="33">
        <f t="shared" si="23"/>
        <v>1.0154000000000001</v>
      </c>
      <c r="AD16" s="33">
        <f t="shared" si="23"/>
        <v>1.0154000000000001</v>
      </c>
      <c r="AE16" s="33">
        <f t="shared" si="23"/>
        <v>1.0154000000000001</v>
      </c>
      <c r="AF16" s="33">
        <f t="shared" si="23"/>
        <v>3.9100000000000135E-2</v>
      </c>
      <c r="AG16" s="33">
        <f t="shared" si="23"/>
        <v>1.0154000000000001</v>
      </c>
      <c r="AH16" s="33">
        <f t="shared" si="23"/>
        <v>3.8100000000000023E-2</v>
      </c>
      <c r="AI16" s="33">
        <f t="shared" ref="AI16:AP16" si="24">AI17-SUM(AI10:AI13)</f>
        <v>0.12019999999999997</v>
      </c>
      <c r="AJ16" s="33">
        <f t="shared" si="24"/>
        <v>0.12040000000000006</v>
      </c>
      <c r="AK16" s="33">
        <f t="shared" si="24"/>
        <v>0.12070000000000003</v>
      </c>
      <c r="AL16" s="33">
        <f t="shared" si="24"/>
        <v>0.12109999999999999</v>
      </c>
      <c r="AM16" s="33">
        <f t="shared" si="24"/>
        <v>0.12120000000000009</v>
      </c>
      <c r="AN16" s="33">
        <f t="shared" si="24"/>
        <v>0.12160000000000015</v>
      </c>
      <c r="AO16" s="33">
        <f t="shared" si="24"/>
        <v>0.12170000000000003</v>
      </c>
      <c r="AP16" s="33">
        <f t="shared" si="24"/>
        <v>0.122</v>
      </c>
    </row>
    <row r="17" spans="1:42" x14ac:dyDescent="0.25">
      <c r="A17" s="27" t="s">
        <v>101</v>
      </c>
      <c r="B17" s="45">
        <f>SUM(B10:B16)</f>
        <v>0.13311893700000002</v>
      </c>
      <c r="C17" s="45">
        <f t="shared" ref="C17:T17" si="25">SUM(C10:C16)</f>
        <v>0.16870532564160001</v>
      </c>
      <c r="D17" s="45">
        <f t="shared" si="25"/>
        <v>0.15858141240000004</v>
      </c>
      <c r="E17" s="45">
        <f t="shared" si="25"/>
        <v>0.20149599701000004</v>
      </c>
      <c r="F17" s="45">
        <f t="shared" si="25"/>
        <v>0.18681563900000003</v>
      </c>
      <c r="G17" s="45">
        <f t="shared" si="25"/>
        <v>0.23712052791854121</v>
      </c>
      <c r="H17" s="45">
        <f t="shared" si="25"/>
        <v>0.25913528960506282</v>
      </c>
      <c r="I17" s="45">
        <f t="shared" si="25"/>
        <v>0.28287744854406371</v>
      </c>
      <c r="J17" s="45">
        <f t="shared" si="25"/>
        <v>0.26574530335828433</v>
      </c>
      <c r="K17" s="45">
        <f t="shared" si="25"/>
        <v>0.33680539295365497</v>
      </c>
      <c r="L17" s="45">
        <f t="shared" si="25"/>
        <v>0.31881253205228277</v>
      </c>
      <c r="M17" s="45">
        <f t="shared" si="25"/>
        <v>658.1582165097268</v>
      </c>
      <c r="N17" s="45">
        <f t="shared" si="25"/>
        <v>703.80496966429246</v>
      </c>
      <c r="O17" s="45">
        <f t="shared" si="25"/>
        <v>753.10429201472482</v>
      </c>
      <c r="P17" s="45">
        <f t="shared" si="25"/>
        <v>801.65943178453392</v>
      </c>
      <c r="Q17" s="45">
        <f t="shared" si="25"/>
        <v>852.80577759104938</v>
      </c>
      <c r="R17" s="45">
        <f t="shared" si="25"/>
        <v>902.28326335823101</v>
      </c>
      <c r="S17" s="45">
        <f t="shared" si="25"/>
        <v>959.36382673795094</v>
      </c>
      <c r="T17" s="45">
        <f t="shared" si="25"/>
        <v>1011.8090755322423</v>
      </c>
      <c r="X17" s="35">
        <v>1</v>
      </c>
      <c r="Y17" s="35">
        <v>1</v>
      </c>
      <c r="Z17" s="35">
        <v>1</v>
      </c>
      <c r="AA17" s="35">
        <v>1</v>
      </c>
      <c r="AB17" s="35">
        <v>1</v>
      </c>
      <c r="AC17" s="35">
        <v>1</v>
      </c>
      <c r="AD17" s="35">
        <v>1</v>
      </c>
      <c r="AE17" s="35">
        <v>1</v>
      </c>
      <c r="AF17" s="35">
        <v>1</v>
      </c>
      <c r="AG17" s="35">
        <v>1</v>
      </c>
      <c r="AH17" s="35">
        <v>1</v>
      </c>
      <c r="AI17" s="35">
        <v>1</v>
      </c>
      <c r="AJ17" s="35">
        <v>1</v>
      </c>
      <c r="AK17" s="35">
        <v>1</v>
      </c>
      <c r="AL17" s="35">
        <v>1</v>
      </c>
      <c r="AM17" s="35">
        <v>1</v>
      </c>
      <c r="AN17" s="35">
        <v>1</v>
      </c>
      <c r="AO17" s="35">
        <v>1</v>
      </c>
      <c r="AP17" s="35">
        <v>1</v>
      </c>
    </row>
    <row r="18" spans="1:42" x14ac:dyDescent="0.25">
      <c r="B18" s="28"/>
    </row>
    <row r="19" spans="1:42" x14ac:dyDescent="0.25">
      <c r="A19" s="27" t="s">
        <v>116</v>
      </c>
      <c r="B19" s="28"/>
      <c r="X19" s="44"/>
    </row>
    <row r="20" spans="1:42" x14ac:dyDescent="0.25">
      <c r="A20" s="39" t="s">
        <v>178</v>
      </c>
      <c r="B20" s="42">
        <f>B$2*X20</f>
        <v>43.505093520000003</v>
      </c>
      <c r="C20" s="42">
        <f t="shared" ref="C20:T26" si="26">C$2*Y20</f>
        <v>-51.759262499999998</v>
      </c>
      <c r="D20" s="42">
        <f t="shared" si="26"/>
        <v>49.981723797374038</v>
      </c>
      <c r="E20" s="42">
        <f t="shared" si="26"/>
        <v>-61.339621813953492</v>
      </c>
      <c r="F20" s="42">
        <f t="shared" si="26"/>
        <v>59.290406270633696</v>
      </c>
      <c r="G20" s="42">
        <f t="shared" si="26"/>
        <v>-71.736366290847442</v>
      </c>
      <c r="H20" s="42">
        <f t="shared" si="26"/>
        <v>-78.274158404853779</v>
      </c>
      <c r="I20" s="42">
        <f t="shared" si="26"/>
        <v>-84.789649305396594</v>
      </c>
      <c r="J20" s="42">
        <f t="shared" si="26"/>
        <v>82.280288364386479</v>
      </c>
      <c r="K20" s="42">
        <f t="shared" si="26"/>
        <v>-100.19255511371551</v>
      </c>
      <c r="L20" s="42">
        <f t="shared" si="26"/>
        <v>97.351456897370255</v>
      </c>
      <c r="M20" s="42">
        <f t="shared" si="26"/>
        <v>185.15880496772763</v>
      </c>
      <c r="N20" s="42">
        <f t="shared" si="26"/>
        <v>196.70238339899103</v>
      </c>
      <c r="O20" s="42">
        <f t="shared" si="26"/>
        <v>208.96901750093113</v>
      </c>
      <c r="P20" s="42">
        <f t="shared" si="26"/>
        <v>221.63376807558717</v>
      </c>
      <c r="Q20" s="42">
        <f t="shared" si="26"/>
        <v>234.76281674737174</v>
      </c>
      <c r="R20" s="42">
        <f t="shared" si="26"/>
        <v>247.99500320620953</v>
      </c>
      <c r="S20" s="42">
        <f t="shared" si="26"/>
        <v>262.02981570539208</v>
      </c>
      <c r="T20" s="42">
        <f t="shared" si="26"/>
        <v>276.2245011673906</v>
      </c>
      <c r="U20" s="40">
        <f>(F20/B20)^(1/4)-1</f>
        <v>8.0465937354449846E-2</v>
      </c>
      <c r="V20" s="40">
        <f>(L20/F20)^(1/6)-1</f>
        <v>8.615799883347508E-2</v>
      </c>
      <c r="W20" s="35">
        <f>(T20/P20)^(1/4)-1</f>
        <v>5.6590172565879504E-2</v>
      </c>
      <c r="X20" s="26">
        <v>0.40129999999999999</v>
      </c>
      <c r="Y20" s="26">
        <v>-0.44</v>
      </c>
      <c r="Z20" s="26">
        <v>0.3992</v>
      </c>
      <c r="AA20" s="26">
        <v>-0.44</v>
      </c>
      <c r="AB20" s="26">
        <v>0.39710000000000001</v>
      </c>
      <c r="AC20" s="26">
        <v>-0.44</v>
      </c>
      <c r="AD20" s="26">
        <v>-0.44</v>
      </c>
      <c r="AE20" s="26">
        <v>-0.44</v>
      </c>
      <c r="AF20" s="26">
        <v>0.39290000000000003</v>
      </c>
      <c r="AG20" s="26">
        <v>-0.44</v>
      </c>
      <c r="AH20" s="26">
        <v>0.39079999999999993</v>
      </c>
      <c r="AI20" s="26">
        <v>0.39059999999999995</v>
      </c>
      <c r="AJ20" s="26">
        <v>0.39049999999999985</v>
      </c>
      <c r="AK20" s="26">
        <v>0.39019999999999999</v>
      </c>
      <c r="AL20" s="26">
        <v>0.38979999999999992</v>
      </c>
      <c r="AM20" s="26">
        <v>0.38959999999999995</v>
      </c>
      <c r="AN20" s="26">
        <v>0.3889999999999999</v>
      </c>
      <c r="AO20" s="26">
        <v>0.3889999999999999</v>
      </c>
      <c r="AP20" s="26">
        <v>0.38879999999999992</v>
      </c>
    </row>
    <row r="21" spans="1:42" x14ac:dyDescent="0.25">
      <c r="A21" s="39" t="s">
        <v>180</v>
      </c>
      <c r="B21" s="42">
        <f t="shared" ref="B21:B26" si="27">B$2*X21</f>
        <v>23.297394960000002</v>
      </c>
      <c r="C21" s="42">
        <f t="shared" ref="C21:C26" si="28">C$2*Y21</f>
        <v>30.490910999999997</v>
      </c>
      <c r="D21" s="42">
        <f t="shared" si="26"/>
        <v>26.7061665480458</v>
      </c>
      <c r="E21" s="42">
        <f t="shared" ref="E21:E26" si="29">E$2*AA21</f>
        <v>36.134613577674422</v>
      </c>
      <c r="F21" s="42">
        <f t="shared" si="26"/>
        <v>31.608609940803706</v>
      </c>
      <c r="G21" s="42">
        <f t="shared" ref="G21:G26" si="30">G$2*AC21</f>
        <v>42.259241233153766</v>
      </c>
      <c r="H21" s="42">
        <f t="shared" ref="H21:H26" si="31">H$2*AD21</f>
        <v>46.110595133041137</v>
      </c>
      <c r="I21" s="42">
        <f t="shared" ref="I21:I26" si="32">I$2*AE21</f>
        <v>49.948811590815446</v>
      </c>
      <c r="J21" s="42">
        <f t="shared" si="26"/>
        <v>43.705513315468195</v>
      </c>
      <c r="K21" s="42">
        <f t="shared" ref="K21:K26" si="33">K$2*AG21</f>
        <v>59.022523376079683</v>
      </c>
      <c r="L21" s="42">
        <f t="shared" si="26"/>
        <v>51.615204373426607</v>
      </c>
      <c r="M21" s="42">
        <f t="shared" ref="M21:M26" si="34">M$2*AI21</f>
        <v>63.426134420588738</v>
      </c>
      <c r="N21" s="42">
        <f t="shared" ref="N21:N26" si="35">N$2*AJ21</f>
        <v>67.548757013584407</v>
      </c>
      <c r="O21" s="42">
        <f t="shared" ref="O21:O26" si="36">O$2*AK21</f>
        <v>72.030581378460369</v>
      </c>
      <c r="P21" s="42">
        <f t="shared" ref="P21:P26" si="37">P$2*AL21</f>
        <v>76.64502805692446</v>
      </c>
      <c r="Q21" s="42">
        <f t="shared" ref="Q21:Q26" si="38">Q$2*AM21</f>
        <v>81.28722787274242</v>
      </c>
      <c r="R21" s="42">
        <f t="shared" ref="R21:R26" si="39">R$2*AN21</f>
        <v>86.192607798147918</v>
      </c>
      <c r="S21" s="42">
        <f t="shared" ref="S21:S26" si="40">S$2*AO21</f>
        <v>91.137876773623532</v>
      </c>
      <c r="T21" s="42">
        <f t="shared" ref="T21:T26" si="41">T$2*AP21</f>
        <v>95.982330523957003</v>
      </c>
      <c r="U21" s="40">
        <f t="shared" ref="U21:U26" si="42">(F21/B21)^(1/4)-1</f>
        <v>7.9256091875845369E-2</v>
      </c>
      <c r="V21" s="40">
        <f t="shared" ref="V21:V26" si="43">(L21/F21)^(1/6)-1</f>
        <v>8.516399487427484E-2</v>
      </c>
      <c r="W21" s="35">
        <f t="shared" ref="W21:W26" si="44">(T21/P21)^(1/4)-1</f>
        <v>5.7856662893187583E-2</v>
      </c>
      <c r="X21" s="26">
        <v>0.21490000000000001</v>
      </c>
      <c r="Y21" s="26">
        <v>0.25919999999999999</v>
      </c>
      <c r="Z21" s="26">
        <v>0.21330000000000002</v>
      </c>
      <c r="AA21" s="26">
        <v>0.25919999999999999</v>
      </c>
      <c r="AB21" s="26">
        <v>0.21169999999999997</v>
      </c>
      <c r="AC21" s="26">
        <v>0.25919999999999999</v>
      </c>
      <c r="AD21" s="26">
        <v>0.25919999999999999</v>
      </c>
      <c r="AE21" s="26">
        <v>0.25919999999999999</v>
      </c>
      <c r="AF21" s="26">
        <v>0.20869999999999997</v>
      </c>
      <c r="AG21" s="26">
        <v>0.25919999999999999</v>
      </c>
      <c r="AH21" s="26">
        <v>0.20719999999999997</v>
      </c>
      <c r="AI21" s="26">
        <v>0.1338</v>
      </c>
      <c r="AJ21" s="26">
        <v>0.13410000000000002</v>
      </c>
      <c r="AK21" s="26">
        <v>0.13449999999999998</v>
      </c>
      <c r="AL21" s="26">
        <v>0.1348</v>
      </c>
      <c r="AM21" s="26">
        <v>0.13489999999999999</v>
      </c>
      <c r="AN21" s="26">
        <v>0.13520000000000001</v>
      </c>
      <c r="AO21" s="26">
        <v>0.1353</v>
      </c>
      <c r="AP21" s="26">
        <v>0.13510000000000003</v>
      </c>
    </row>
    <row r="22" spans="1:42" x14ac:dyDescent="0.25">
      <c r="A22" s="39" t="s">
        <v>179</v>
      </c>
      <c r="B22" s="42">
        <f t="shared" si="27"/>
        <v>18.245470320000003</v>
      </c>
      <c r="C22" s="42">
        <f t="shared" si="28"/>
        <v>31.243773000000001</v>
      </c>
      <c r="D22" s="42">
        <f t="shared" si="26"/>
        <v>20.934229005312975</v>
      </c>
      <c r="E22" s="42">
        <f t="shared" si="29"/>
        <v>37.026826258604657</v>
      </c>
      <c r="F22" s="42">
        <f t="shared" si="26"/>
        <v>24.81507308531685</v>
      </c>
      <c r="G22" s="42">
        <f t="shared" si="30"/>
        <v>43.302679288293369</v>
      </c>
      <c r="H22" s="42">
        <f t="shared" si="31"/>
        <v>47.249128346202646</v>
      </c>
      <c r="I22" s="42">
        <f t="shared" si="32"/>
        <v>51.182115580712129</v>
      </c>
      <c r="J22" s="42">
        <f t="shared" si="26"/>
        <v>34.365475491463016</v>
      </c>
      <c r="K22" s="42">
        <f t="shared" si="33"/>
        <v>60.479869632279183</v>
      </c>
      <c r="L22" s="42">
        <f t="shared" si="26"/>
        <v>40.629535875028381</v>
      </c>
      <c r="M22" s="42">
        <f t="shared" si="34"/>
        <v>25.503184094377232</v>
      </c>
      <c r="N22" s="42">
        <f t="shared" si="35"/>
        <v>27.251213679604138</v>
      </c>
      <c r="O22" s="42">
        <f t="shared" si="36"/>
        <v>29.080004229370989</v>
      </c>
      <c r="P22" s="42">
        <f t="shared" si="37"/>
        <v>30.930931203981377</v>
      </c>
      <c r="Q22" s="42">
        <f t="shared" si="38"/>
        <v>32.900538486669653</v>
      </c>
      <c r="R22" s="42">
        <f t="shared" si="39"/>
        <v>34.999808935786383</v>
      </c>
      <c r="S22" s="42">
        <f t="shared" si="40"/>
        <v>37.182637087243307</v>
      </c>
      <c r="T22" s="42">
        <f t="shared" si="41"/>
        <v>39.430194996888311</v>
      </c>
      <c r="U22" s="40">
        <f t="shared" si="42"/>
        <v>7.9916368610686961E-2</v>
      </c>
      <c r="V22" s="40">
        <f t="shared" si="43"/>
        <v>8.5644701450607652E-2</v>
      </c>
      <c r="W22" s="35">
        <f t="shared" si="44"/>
        <v>6.2573504417273274E-2</v>
      </c>
      <c r="X22" s="26">
        <v>0.16830000000000001</v>
      </c>
      <c r="Y22" s="26">
        <v>0.2656</v>
      </c>
      <c r="Z22" s="26">
        <v>0.16720000000000002</v>
      </c>
      <c r="AA22" s="26">
        <v>0.2656</v>
      </c>
      <c r="AB22" s="26">
        <v>0.16620000000000001</v>
      </c>
      <c r="AC22" s="26">
        <v>0.2656</v>
      </c>
      <c r="AD22" s="26">
        <v>0.2656</v>
      </c>
      <c r="AE22" s="26">
        <v>0.2656</v>
      </c>
      <c r="AF22" s="26">
        <v>0.1641</v>
      </c>
      <c r="AG22" s="26">
        <v>0.2656</v>
      </c>
      <c r="AH22" s="26">
        <v>0.16309999999999999</v>
      </c>
      <c r="AI22" s="26">
        <v>5.3799999999999994E-2</v>
      </c>
      <c r="AJ22" s="26">
        <v>5.4099999999999988E-2</v>
      </c>
      <c r="AK22" s="26">
        <v>5.4299999999999994E-2</v>
      </c>
      <c r="AL22" s="26">
        <v>5.4399999999999983E-2</v>
      </c>
      <c r="AM22" s="26">
        <v>5.4599999999999989E-2</v>
      </c>
      <c r="AN22" s="26">
        <v>5.4899999999999984E-2</v>
      </c>
      <c r="AO22" s="26">
        <v>5.5200000000000006E-2</v>
      </c>
      <c r="AP22" s="26">
        <v>5.5499999999999973E-2</v>
      </c>
    </row>
    <row r="23" spans="1:42" x14ac:dyDescent="0.25">
      <c r="A23" s="39" t="s">
        <v>177</v>
      </c>
      <c r="B23" s="42">
        <f t="shared" si="27"/>
        <v>14.364378000000002</v>
      </c>
      <c r="C23" s="42">
        <f t="shared" si="28"/>
        <v>14.1161625</v>
      </c>
      <c r="D23" s="42">
        <f t="shared" si="26"/>
        <v>16.814993752473281</v>
      </c>
      <c r="E23" s="42">
        <f t="shared" si="29"/>
        <v>16.728987767441861</v>
      </c>
      <c r="F23" s="42">
        <f t="shared" si="26"/>
        <v>20.335818015765067</v>
      </c>
      <c r="G23" s="42">
        <f t="shared" si="30"/>
        <v>19.564463533867485</v>
      </c>
      <c r="H23" s="42">
        <f t="shared" si="31"/>
        <v>21.347497746778306</v>
      </c>
      <c r="I23" s="42">
        <f t="shared" si="32"/>
        <v>23.124449810562705</v>
      </c>
      <c r="J23" s="42">
        <f t="shared" si="26"/>
        <v>29.297562591442269</v>
      </c>
      <c r="K23" s="42">
        <f t="shared" si="33"/>
        <v>27.325242303740595</v>
      </c>
      <c r="L23" s="42">
        <f t="shared" si="26"/>
        <v>35.323532722740801</v>
      </c>
      <c r="M23" s="42">
        <f t="shared" si="34"/>
        <v>140.22010883116704</v>
      </c>
      <c r="N23" s="42">
        <f t="shared" si="35"/>
        <v>148.64756297321966</v>
      </c>
      <c r="O23" s="42">
        <f t="shared" si="36"/>
        <v>157.71751833424966</v>
      </c>
      <c r="P23" s="42">
        <f t="shared" si="37"/>
        <v>167.22034682152437</v>
      </c>
      <c r="Q23" s="42">
        <f t="shared" si="38"/>
        <v>177.09648830095625</v>
      </c>
      <c r="R23" s="42">
        <f t="shared" si="39"/>
        <v>187.11191115944089</v>
      </c>
      <c r="S23" s="42">
        <f t="shared" si="40"/>
        <v>197.3643599014907</v>
      </c>
      <c r="T23" s="42">
        <f t="shared" si="41"/>
        <v>208.02092063223247</v>
      </c>
      <c r="U23" s="40">
        <f t="shared" si="42"/>
        <v>9.0796423755913347E-2</v>
      </c>
      <c r="V23" s="40">
        <f t="shared" si="43"/>
        <v>9.6395086856475354E-2</v>
      </c>
      <c r="W23" s="35">
        <f t="shared" si="44"/>
        <v>5.6098616183016814E-2</v>
      </c>
      <c r="X23" s="26">
        <v>0.13250000000000001</v>
      </c>
      <c r="Y23" s="26">
        <v>0.12</v>
      </c>
      <c r="Z23" s="26">
        <v>0.1343</v>
      </c>
      <c r="AA23" s="26">
        <v>0.12</v>
      </c>
      <c r="AB23" s="26">
        <v>0.13619999999999999</v>
      </c>
      <c r="AC23" s="26">
        <v>0.12</v>
      </c>
      <c r="AD23" s="26">
        <v>0.12</v>
      </c>
      <c r="AE23" s="26">
        <v>0.12</v>
      </c>
      <c r="AF23" s="26">
        <v>0.1399</v>
      </c>
      <c r="AG23" s="26">
        <v>0.12</v>
      </c>
      <c r="AH23" s="26">
        <v>0.14180000000000001</v>
      </c>
      <c r="AI23" s="26">
        <v>0.29580000000000001</v>
      </c>
      <c r="AJ23" s="26">
        <v>0.29510000000000003</v>
      </c>
      <c r="AK23" s="26">
        <v>0.29449999999999998</v>
      </c>
      <c r="AL23" s="26">
        <v>0.29410000000000003</v>
      </c>
      <c r="AM23" s="26">
        <v>0.29389999999999999</v>
      </c>
      <c r="AN23" s="26">
        <v>0.29349999999999998</v>
      </c>
      <c r="AO23" s="26">
        <v>0.29299999999999998</v>
      </c>
      <c r="AP23" s="26">
        <v>0.2928</v>
      </c>
    </row>
    <row r="24" spans="1:42" x14ac:dyDescent="0.25">
      <c r="A24" s="39" t="s">
        <v>176</v>
      </c>
      <c r="B24" s="42">
        <f t="shared" si="27"/>
        <v>5.0042240640000015</v>
      </c>
      <c r="C24" s="42"/>
      <c r="D24" s="42">
        <f t="shared" si="26"/>
        <v>6.0924616231969475</v>
      </c>
      <c r="E24" s="42"/>
      <c r="F24" s="42">
        <f t="shared" si="26"/>
        <v>7.6535538288408045</v>
      </c>
      <c r="G24" s="42"/>
      <c r="H24" s="42"/>
      <c r="I24" s="42"/>
      <c r="J24" s="42">
        <f t="shared" si="26"/>
        <v>11.823733980792216</v>
      </c>
      <c r="K24" s="42"/>
      <c r="L24" s="42">
        <f t="shared" si="26"/>
        <v>14.71232611146031</v>
      </c>
      <c r="M24" s="42"/>
      <c r="N24" s="42"/>
      <c r="O24" s="42"/>
      <c r="P24" s="42"/>
      <c r="Q24" s="42"/>
      <c r="R24" s="42"/>
      <c r="S24" s="42"/>
      <c r="T24" s="42"/>
      <c r="U24" s="40">
        <f t="shared" si="42"/>
        <v>0.11206865167891245</v>
      </c>
      <c r="V24" s="40">
        <f t="shared" si="43"/>
        <v>0.1150723158902367</v>
      </c>
      <c r="W24" s="35"/>
      <c r="X24" s="26">
        <v>4.6160000000000014E-2</v>
      </c>
      <c r="Y24" s="26">
        <v>-0.16454000000000002</v>
      </c>
      <c r="Z24" s="26">
        <v>4.8660000000000016E-2</v>
      </c>
      <c r="AA24" s="26">
        <v>-0.16454000000000002</v>
      </c>
      <c r="AB24" s="26">
        <v>5.1260000000000007E-2</v>
      </c>
      <c r="AC24" s="26">
        <v>-0.16454000000000002</v>
      </c>
      <c r="AD24" s="26">
        <v>-0.16454000000000002</v>
      </c>
      <c r="AE24" s="26">
        <v>-0.16454000000000002</v>
      </c>
      <c r="AF24" s="26">
        <v>5.6460000000000017E-2</v>
      </c>
      <c r="AG24" s="26">
        <v>-0.16454000000000002</v>
      </c>
      <c r="AH24" s="26">
        <v>5.9060000000000008E-2</v>
      </c>
      <c r="AI24" s="26"/>
      <c r="AJ24" s="26"/>
      <c r="AK24" s="26"/>
      <c r="AL24" s="26"/>
      <c r="AM24" s="26"/>
      <c r="AN24" s="26"/>
      <c r="AO24" s="26"/>
      <c r="AP24" s="26"/>
    </row>
    <row r="25" spans="1:42" x14ac:dyDescent="0.25">
      <c r="A25" s="39" t="s">
        <v>173</v>
      </c>
      <c r="B25" s="42">
        <f t="shared" si="27"/>
        <v>3.3065172000000009</v>
      </c>
      <c r="C25" s="42"/>
      <c r="D25" s="42">
        <f t="shared" si="26"/>
        <v>3.9564691182290064</v>
      </c>
      <c r="E25" s="42"/>
      <c r="F25" s="42">
        <f t="shared" si="26"/>
        <v>4.8674571755795979</v>
      </c>
      <c r="G25" s="42"/>
      <c r="H25" s="42"/>
      <c r="I25" s="42"/>
      <c r="J25" s="42">
        <f t="shared" si="26"/>
        <v>7.2877425173852117</v>
      </c>
      <c r="K25" s="42"/>
      <c r="L25" s="42">
        <f t="shared" si="26"/>
        <v>8.9429818388321234</v>
      </c>
      <c r="M25" s="42"/>
      <c r="N25" s="42"/>
      <c r="O25" s="42"/>
      <c r="P25" s="42"/>
      <c r="Q25" s="42"/>
      <c r="R25" s="42"/>
      <c r="S25" s="42"/>
      <c r="T25" s="42"/>
      <c r="U25" s="40">
        <f t="shared" si="42"/>
        <v>0.10149578158207206</v>
      </c>
      <c r="V25" s="40">
        <f t="shared" si="43"/>
        <v>0.10670031848390282</v>
      </c>
      <c r="W25" s="35"/>
      <c r="X25" s="26">
        <v>3.0500000000000006E-2</v>
      </c>
      <c r="Y25" s="26">
        <v>8.2000000000000007E-3</v>
      </c>
      <c r="Z25" s="26">
        <v>3.1599999999999996E-2</v>
      </c>
      <c r="AA25" s="26">
        <v>8.2000000000000007E-3</v>
      </c>
      <c r="AB25" s="26">
        <v>3.2599999999999997E-2</v>
      </c>
      <c r="AC25" s="26">
        <v>8.2000000000000007E-3</v>
      </c>
      <c r="AD25" s="26">
        <v>8.2000000000000007E-3</v>
      </c>
      <c r="AE25" s="26">
        <v>8.2000000000000007E-3</v>
      </c>
      <c r="AF25" s="26">
        <v>3.4800000000000005E-2</v>
      </c>
      <c r="AG25" s="26">
        <v>8.2000000000000007E-3</v>
      </c>
      <c r="AH25" s="26">
        <v>3.5900000000000008E-2</v>
      </c>
      <c r="AI25" s="26"/>
      <c r="AJ25" s="26"/>
      <c r="AK25" s="26"/>
      <c r="AL25" s="26"/>
      <c r="AM25" s="26"/>
      <c r="AN25" s="26"/>
      <c r="AO25" s="26"/>
      <c r="AP25" s="26"/>
    </row>
    <row r="26" spans="1:42" x14ac:dyDescent="0.25">
      <c r="A26" s="39" t="s">
        <v>174</v>
      </c>
      <c r="B26" s="42">
        <f t="shared" si="27"/>
        <v>0.68732193600000135</v>
      </c>
      <c r="C26" s="42">
        <f t="shared" si="28"/>
        <v>111.93411054375001</v>
      </c>
      <c r="D26" s="42">
        <f t="shared" si="26"/>
        <v>0.71867508666564461</v>
      </c>
      <c r="E26" s="42">
        <f t="shared" si="29"/>
        <v>132.65250850193024</v>
      </c>
      <c r="F26" s="42">
        <f t="shared" si="26"/>
        <v>0.73758400145286762</v>
      </c>
      <c r="G26" s="42">
        <f t="shared" si="30"/>
        <v>155.13641359180224</v>
      </c>
      <c r="H26" s="42">
        <f t="shared" si="31"/>
        <v>169.27498338307859</v>
      </c>
      <c r="I26" s="42">
        <f t="shared" si="32"/>
        <v>183.36532477285701</v>
      </c>
      <c r="J26" s="42">
        <f t="shared" si="26"/>
        <v>0.65757216967207399</v>
      </c>
      <c r="K26" s="42">
        <f t="shared" si="33"/>
        <v>216.67550884751105</v>
      </c>
      <c r="L26" s="42">
        <f t="shared" si="26"/>
        <v>0.53309139652091964</v>
      </c>
      <c r="M26" s="42">
        <f t="shared" si="34"/>
        <v>59.728646763783168</v>
      </c>
      <c r="N26" s="42">
        <f t="shared" si="35"/>
        <v>63.569374609353893</v>
      </c>
      <c r="O26" s="42">
        <f t="shared" si="36"/>
        <v>67.746234530670947</v>
      </c>
      <c r="P26" s="42">
        <f t="shared" si="37"/>
        <v>72.153220032816876</v>
      </c>
      <c r="Q26" s="42">
        <f t="shared" si="38"/>
        <v>76.526893549579611</v>
      </c>
      <c r="R26" s="42">
        <f t="shared" si="39"/>
        <v>81.21995734825488</v>
      </c>
      <c r="S26" s="42">
        <f t="shared" si="40"/>
        <v>85.883808489556657</v>
      </c>
      <c r="T26" s="42">
        <f t="shared" si="41"/>
        <v>90.796016587429435</v>
      </c>
      <c r="U26" s="40">
        <f t="shared" si="42"/>
        <v>1.7800877216873179E-2</v>
      </c>
      <c r="V26" s="40">
        <f t="shared" si="43"/>
        <v>-5.2676383561530482E-2</v>
      </c>
      <c r="W26" s="35">
        <f t="shared" si="44"/>
        <v>5.9138535278480786E-2</v>
      </c>
      <c r="X26" s="26">
        <f>1-SUM(X20:X25)</f>
        <v>6.3400000000000123E-3</v>
      </c>
      <c r="Y26" s="26">
        <f t="shared" ref="Y26:AH26" si="45">1-SUM(Y20:Y25)</f>
        <v>0.95154000000000005</v>
      </c>
      <c r="Z26" s="26">
        <f t="shared" si="45"/>
        <v>5.7399999999999674E-3</v>
      </c>
      <c r="AA26" s="26">
        <f t="shared" si="45"/>
        <v>0.95154000000000005</v>
      </c>
      <c r="AB26" s="26">
        <f t="shared" si="45"/>
        <v>4.9400000000000555E-3</v>
      </c>
      <c r="AC26" s="26">
        <f t="shared" si="45"/>
        <v>0.95154000000000005</v>
      </c>
      <c r="AD26" s="26">
        <f t="shared" si="45"/>
        <v>0.95154000000000005</v>
      </c>
      <c r="AE26" s="26">
        <f t="shared" si="45"/>
        <v>0.95154000000000005</v>
      </c>
      <c r="AF26" s="26">
        <f t="shared" si="45"/>
        <v>3.1399999999998096E-3</v>
      </c>
      <c r="AG26" s="26">
        <f t="shared" si="45"/>
        <v>0.95154000000000005</v>
      </c>
      <c r="AH26" s="26">
        <f t="shared" si="45"/>
        <v>2.1400000000000308E-3</v>
      </c>
      <c r="AI26" s="26">
        <f t="shared" ref="AI26:AP26" si="46">AI27-SUM(AI20:AI23)</f>
        <v>0.12600000000000011</v>
      </c>
      <c r="AJ26" s="26">
        <f t="shared" si="46"/>
        <v>0.12620000000000009</v>
      </c>
      <c r="AK26" s="26">
        <f t="shared" si="46"/>
        <v>0.12650000000000006</v>
      </c>
      <c r="AL26" s="26">
        <f t="shared" si="46"/>
        <v>0.12690000000000001</v>
      </c>
      <c r="AM26" s="26">
        <f t="shared" si="46"/>
        <v>0.127</v>
      </c>
      <c r="AN26" s="26">
        <f t="shared" si="46"/>
        <v>0.12740000000000018</v>
      </c>
      <c r="AO26" s="26">
        <f t="shared" si="46"/>
        <v>0.12750000000000017</v>
      </c>
      <c r="AP26" s="26">
        <f t="shared" si="46"/>
        <v>0.12780000000000014</v>
      </c>
    </row>
    <row r="27" spans="1:42" x14ac:dyDescent="0.25">
      <c r="A27" s="27" t="s">
        <v>101</v>
      </c>
      <c r="B27" s="34">
        <f>SUM(B20:B26)</f>
        <v>108.41040000000001</v>
      </c>
      <c r="C27" s="34">
        <f t="shared" ref="C27:T27" si="47">SUM(C20:C26)</f>
        <v>136.02569454375001</v>
      </c>
      <c r="D27" s="34">
        <f t="shared" si="47"/>
        <v>125.20471893129771</v>
      </c>
      <c r="E27" s="34">
        <f t="shared" si="47"/>
        <v>161.20331429169769</v>
      </c>
      <c r="F27" s="34">
        <f t="shared" si="47"/>
        <v>149.30850231839258</v>
      </c>
      <c r="G27" s="34">
        <f t="shared" si="47"/>
        <v>188.52643135626943</v>
      </c>
      <c r="H27" s="34">
        <f t="shared" si="47"/>
        <v>205.7080462042469</v>
      </c>
      <c r="I27" s="34">
        <f t="shared" si="47"/>
        <v>222.8310524495507</v>
      </c>
      <c r="J27" s="34">
        <f t="shared" si="47"/>
        <v>209.41788843060945</v>
      </c>
      <c r="K27" s="34">
        <f t="shared" si="47"/>
        <v>263.31058904589497</v>
      </c>
      <c r="L27" s="34">
        <f t="shared" si="47"/>
        <v>249.10812921537936</v>
      </c>
      <c r="M27" s="34">
        <f t="shared" si="47"/>
        <v>474.03687907764385</v>
      </c>
      <c r="N27" s="34">
        <f t="shared" si="47"/>
        <v>503.71929167475309</v>
      </c>
      <c r="O27" s="34">
        <f t="shared" si="47"/>
        <v>535.54335597368311</v>
      </c>
      <c r="P27" s="34">
        <f t="shared" si="47"/>
        <v>568.58329419083429</v>
      </c>
      <c r="Q27" s="34">
        <f t="shared" si="47"/>
        <v>602.57396495731973</v>
      </c>
      <c r="R27" s="34">
        <f t="shared" si="47"/>
        <v>637.51928844783959</v>
      </c>
      <c r="S27" s="34">
        <f t="shared" si="47"/>
        <v>673.59849795730634</v>
      </c>
      <c r="T27" s="34">
        <f t="shared" si="47"/>
        <v>710.45396390789779</v>
      </c>
      <c r="X27" s="43">
        <v>1</v>
      </c>
      <c r="Y27" s="43">
        <v>1</v>
      </c>
      <c r="Z27" s="43">
        <v>1</v>
      </c>
      <c r="AA27" s="43">
        <v>1</v>
      </c>
      <c r="AB27" s="43">
        <v>1</v>
      </c>
      <c r="AC27" s="43">
        <v>1</v>
      </c>
      <c r="AD27" s="43">
        <v>1</v>
      </c>
      <c r="AE27" s="43">
        <v>1</v>
      </c>
      <c r="AF27" s="43">
        <v>1</v>
      </c>
      <c r="AG27" s="43">
        <v>1</v>
      </c>
      <c r="AH27" s="43">
        <v>1</v>
      </c>
      <c r="AI27" s="43">
        <v>1</v>
      </c>
      <c r="AJ27" s="43">
        <v>1</v>
      </c>
      <c r="AK27" s="43">
        <v>1</v>
      </c>
      <c r="AL27" s="43">
        <v>1</v>
      </c>
      <c r="AM27" s="43">
        <v>1</v>
      </c>
      <c r="AN27" s="43">
        <v>1</v>
      </c>
      <c r="AO27" s="43">
        <v>1</v>
      </c>
      <c r="AP27" s="43">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A62B4-8B1D-4BB1-8BC3-B329A717355C}">
  <dimension ref="A1:AP27"/>
  <sheetViews>
    <sheetView topLeftCell="A13" zoomScaleNormal="100" workbookViewId="0">
      <selection activeCell="A19" sqref="A19:B27 D19:D27 F19:F27 J19:J27 L19:L27"/>
    </sheetView>
  </sheetViews>
  <sheetFormatPr defaultRowHeight="15" x14ac:dyDescent="0.25"/>
  <cols>
    <col min="1" max="1" width="32.7109375" bestFit="1" customWidth="1"/>
    <col min="3" max="3" width="0" hidden="1" customWidth="1"/>
    <col min="5" max="5" width="0" hidden="1" customWidth="1"/>
    <col min="7" max="9" width="0" hidden="1" customWidth="1"/>
    <col min="11" max="11" width="0" hidden="1" customWidth="1"/>
    <col min="13" max="20" width="0" hidden="1" customWidth="1"/>
    <col min="21" max="22" width="17.7109375" bestFit="1" customWidth="1"/>
    <col min="23" max="23" width="0" hidden="1" customWidth="1"/>
    <col min="25" max="25" width="0" hidden="1" customWidth="1"/>
    <col min="27" max="27" width="0" hidden="1" customWidth="1"/>
    <col min="29" max="31" width="0" hidden="1" customWidth="1"/>
    <col min="33" max="33" width="0" hidden="1" customWidth="1"/>
    <col min="35" max="42" width="0" hidden="1" customWidth="1"/>
  </cols>
  <sheetData>
    <row r="1" spans="1:42" x14ac:dyDescent="0.25">
      <c r="A1" s="8" t="s">
        <v>133</v>
      </c>
      <c r="B1" s="7">
        <v>2017</v>
      </c>
      <c r="C1" s="7">
        <v>2018</v>
      </c>
      <c r="D1" s="7">
        <v>2019</v>
      </c>
      <c r="E1" s="7">
        <v>2020</v>
      </c>
      <c r="F1" s="7">
        <v>2021</v>
      </c>
      <c r="G1" s="7" t="s">
        <v>7</v>
      </c>
      <c r="H1" s="7" t="s">
        <v>8</v>
      </c>
      <c r="I1" s="7" t="s">
        <v>9</v>
      </c>
      <c r="J1" s="7" t="s">
        <v>10</v>
      </c>
      <c r="K1" s="7" t="s">
        <v>11</v>
      </c>
      <c r="L1" s="7" t="s">
        <v>12</v>
      </c>
      <c r="M1" s="7" t="s">
        <v>103</v>
      </c>
      <c r="N1" s="7" t="s">
        <v>104</v>
      </c>
      <c r="O1" s="7" t="s">
        <v>105</v>
      </c>
      <c r="P1" s="7" t="s">
        <v>106</v>
      </c>
      <c r="Q1" s="7" t="s">
        <v>107</v>
      </c>
      <c r="R1" s="7" t="s">
        <v>108</v>
      </c>
      <c r="S1" s="7" t="s">
        <v>109</v>
      </c>
      <c r="T1" s="7" t="s">
        <v>110</v>
      </c>
      <c r="U1" s="41" t="s">
        <v>126</v>
      </c>
      <c r="V1" s="41" t="s">
        <v>127</v>
      </c>
      <c r="W1" s="41" t="s">
        <v>128</v>
      </c>
      <c r="X1" s="8">
        <v>2017</v>
      </c>
      <c r="Y1" s="8">
        <v>2018</v>
      </c>
      <c r="Z1" s="8">
        <v>2019</v>
      </c>
      <c r="AA1" s="8">
        <v>2020</v>
      </c>
      <c r="AB1" s="8">
        <v>2021</v>
      </c>
      <c r="AC1" s="8" t="s">
        <v>7</v>
      </c>
      <c r="AD1" s="8" t="s">
        <v>8</v>
      </c>
      <c r="AE1" s="8" t="s">
        <v>9</v>
      </c>
      <c r="AF1" s="8" t="s">
        <v>10</v>
      </c>
      <c r="AG1" s="8" t="s">
        <v>11</v>
      </c>
      <c r="AH1" s="8" t="s">
        <v>12</v>
      </c>
      <c r="AI1" s="8" t="s">
        <v>103</v>
      </c>
      <c r="AJ1" s="8" t="s">
        <v>104</v>
      </c>
      <c r="AK1" s="8" t="s">
        <v>105</v>
      </c>
      <c r="AL1" s="8" t="s">
        <v>106</v>
      </c>
      <c r="AM1" s="8" t="s">
        <v>107</v>
      </c>
      <c r="AN1" s="8" t="s">
        <v>108</v>
      </c>
      <c r="AO1" s="8" t="s">
        <v>109</v>
      </c>
      <c r="AP1" s="8" t="s">
        <v>110</v>
      </c>
    </row>
    <row r="2" spans="1:42" x14ac:dyDescent="0.25">
      <c r="A2" s="9" t="s">
        <v>129</v>
      </c>
      <c r="B2" s="10">
        <f>'India Micronutrients Market'!B39</f>
        <v>64.697676377952746</v>
      </c>
      <c r="C2" s="10">
        <f>'India Micronutrients Market'!C39</f>
        <v>70.079418750000002</v>
      </c>
      <c r="D2" s="10">
        <f>'India Micronutrients Market'!D39</f>
        <v>74.785883969465644</v>
      </c>
      <c r="E2" s="10">
        <f>'India Micronutrients Market'!E39</f>
        <v>83.251982170542647</v>
      </c>
      <c r="F2" s="10">
        <f>'India Micronutrients Market'!F39</f>
        <v>89.125540185471408</v>
      </c>
      <c r="G2" s="10">
        <f>'India Micronutrients Market'!G39</f>
        <v>97.395379021571642</v>
      </c>
      <c r="H2" s="10">
        <f>'India Micronutrients Market'!H39</f>
        <v>106.43488545103457</v>
      </c>
      <c r="I2" s="10">
        <f>'India Micronutrients Market'!I39</f>
        <v>115.2697038090502</v>
      </c>
      <c r="J2" s="10">
        <f>'India Micronutrients Market'!J39</f>
        <v>125.28105126773956</v>
      </c>
      <c r="K2" s="10">
        <f>'India Micronutrients Market'!K39</f>
        <v>136.56664046506498</v>
      </c>
      <c r="L2" s="10">
        <f>'India Micronutrients Market'!L39</f>
        <v>149.22065387313413</v>
      </c>
      <c r="M2" s="10">
        <f>'India Micronutrients Market'!M39</f>
        <v>254.71674175914393</v>
      </c>
      <c r="N2" s="10">
        <f>'India Micronutrients Market'!N39</f>
        <v>270.90707922518772</v>
      </c>
      <c r="O2" s="10">
        <f>'India Micronutrients Market'!O39</f>
        <v>288.10566634265842</v>
      </c>
      <c r="P2" s="10">
        <f>'India Micronutrients Market'!P39</f>
        <v>305.61612117319265</v>
      </c>
      <c r="Q2" s="10">
        <f>'India Micronutrients Market'!Q39</f>
        <v>324.03913529703368</v>
      </c>
      <c r="R2" s="10">
        <f>'India Micronutrients Market'!R39</f>
        <v>342.88514563318904</v>
      </c>
      <c r="S2" s="10">
        <f>'India Micronutrients Market'!S39</f>
        <v>362.34698948790935</v>
      </c>
      <c r="T2" s="10">
        <f>'India Micronutrients Market'!T39</f>
        <v>382.7020255389773</v>
      </c>
      <c r="U2" s="40">
        <f>(F2/B2)^(1/4)-1</f>
        <v>8.3373910867181822E-2</v>
      </c>
      <c r="V2" s="40">
        <f>(L2/F2)^(1/6)-1</f>
        <v>8.9693751544938083E-2</v>
      </c>
      <c r="W2" s="35">
        <f>(T2/P2)^(1/4)-1</f>
        <v>5.7842777806894397E-2</v>
      </c>
    </row>
    <row r="3" spans="1:42" x14ac:dyDescent="0.25">
      <c r="A3" s="9" t="s">
        <v>93</v>
      </c>
      <c r="B3" s="5"/>
      <c r="C3" s="25">
        <f>C2/B2-1</f>
        <v>8.3182931340656463E-2</v>
      </c>
      <c r="D3" s="25">
        <f t="shared" ref="D3:E3" si="0">D2/C2-1</f>
        <v>6.7159021912772898E-2</v>
      </c>
      <c r="E3" s="25">
        <f t="shared" si="0"/>
        <v>0.11320449464144366</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X3" s="29"/>
      <c r="Y3" s="29"/>
      <c r="Z3" s="29"/>
      <c r="AA3" s="29"/>
      <c r="AB3" s="29"/>
      <c r="AC3" s="29"/>
      <c r="AD3" s="29"/>
      <c r="AE3" s="29"/>
      <c r="AF3" s="29"/>
      <c r="AG3" s="29"/>
      <c r="AH3" s="29"/>
      <c r="AI3" s="29"/>
    </row>
    <row r="4" spans="1:42" x14ac:dyDescent="0.25">
      <c r="A4" s="31" t="s">
        <v>137</v>
      </c>
      <c r="B4" s="34">
        <f>'India Micronutrients Market'!B32</f>
        <v>9.2013326999999978E-2</v>
      </c>
      <c r="C4" s="34">
        <f>'India Micronutrients Market'!C32</f>
        <v>0.10046387999999998</v>
      </c>
      <c r="D4" s="34">
        <f>'India Micronutrients Market'!D32</f>
        <v>0.10970431719999994</v>
      </c>
      <c r="E4" s="34">
        <f>'India Micronutrients Market'!E32</f>
        <v>0.12024474000000002</v>
      </c>
      <c r="F4" s="34">
        <f>'India Micronutrients Market'!F32</f>
        <v>0.12911978300000002</v>
      </c>
      <c r="G4" s="34">
        <f>'India Micronutrients Market'!G32</f>
        <v>0.1415202354108</v>
      </c>
      <c r="H4" s="34">
        <f>'India Micronutrients Market'!H32</f>
        <v>0.15485723000204918</v>
      </c>
      <c r="I4" s="34">
        <f>'India Micronutrients Market'!I32</f>
        <v>0.16898186033162996</v>
      </c>
      <c r="J4" s="34">
        <f>'India Micronutrients Market'!J32</f>
        <v>0.18399133917436314</v>
      </c>
      <c r="K4" s="34">
        <f>'India Micronutrients Market'!K32</f>
        <v>0.20169567340746647</v>
      </c>
      <c r="L4" s="34">
        <f>'India Micronutrients Market'!L32</f>
        <v>0.22098158271011559</v>
      </c>
      <c r="M4" s="34">
        <f>'India Micronutrients Market'!M32</f>
        <v>471.79509412973636</v>
      </c>
      <c r="N4" s="34">
        <f>'India Micronutrients Market'!N32</f>
        <v>504.97282494226084</v>
      </c>
      <c r="O4" s="34">
        <f>'India Micronutrients Market'!O32</f>
        <v>540.36471610431533</v>
      </c>
      <c r="P4" s="34">
        <f>'India Micronutrients Market'!P32</f>
        <v>574.75603249012431</v>
      </c>
      <c r="Q4" s="34">
        <f>'India Micronutrients Market'!Q32</f>
        <v>611.57456236038479</v>
      </c>
      <c r="R4" s="34">
        <f>'India Micronutrients Market'!R32</f>
        <v>647.10888388723401</v>
      </c>
      <c r="S4" s="34">
        <f>'India Micronutrients Market'!S32</f>
        <v>688.10222726810321</v>
      </c>
      <c r="T4" s="34">
        <f>'India Micronutrients Market'!T32</f>
        <v>726.64020707903023</v>
      </c>
      <c r="U4" s="40">
        <f>(F4/B4)^(1/4)-1</f>
        <v>8.839243209582448E-2</v>
      </c>
      <c r="V4" s="40">
        <f>(L4/F4)^(1/6)-1</f>
        <v>9.3689095468800332E-2</v>
      </c>
      <c r="W4" s="35">
        <f>(T4/P4)^(1/4)-1</f>
        <v>6.0373758872527272E-2</v>
      </c>
    </row>
    <row r="5" spans="1:42" x14ac:dyDescent="0.25">
      <c r="A5" s="4" t="s">
        <v>93</v>
      </c>
      <c r="B5" s="4"/>
      <c r="C5" s="37">
        <f>C4/B4-1</f>
        <v>9.1840533056695151E-2</v>
      </c>
      <c r="D5" s="37">
        <f t="shared" ref="D5:T5" si="1">D4/C4-1</f>
        <v>9.1977705818250044E-2</v>
      </c>
      <c r="E5" s="37">
        <f t="shared" si="1"/>
        <v>9.6080291724381484E-2</v>
      </c>
      <c r="F5" s="37">
        <f t="shared" si="1"/>
        <v>7.3808159924500627E-2</v>
      </c>
      <c r="G5" s="37">
        <f t="shared" si="1"/>
        <v>9.6038361610319534E-2</v>
      </c>
      <c r="H5" s="37">
        <f t="shared" si="1"/>
        <v>9.4240901681197808E-2</v>
      </c>
      <c r="I5" s="37">
        <f t="shared" si="1"/>
        <v>9.1210661132153037E-2</v>
      </c>
      <c r="J5" s="37">
        <f t="shared" si="1"/>
        <v>8.8823018123228126E-2</v>
      </c>
      <c r="K5" s="37">
        <f t="shared" si="1"/>
        <v>9.6223737011476684E-2</v>
      </c>
      <c r="L5" s="37">
        <f t="shared" si="1"/>
        <v>9.5618854766842842E-2</v>
      </c>
      <c r="M5" s="37">
        <f t="shared" si="1"/>
        <v>2133.9973529180429</v>
      </c>
      <c r="N5" s="37">
        <f t="shared" si="1"/>
        <v>7.0322331082571798E-2</v>
      </c>
      <c r="O5" s="37">
        <f t="shared" si="1"/>
        <v>7.0086724302641956E-2</v>
      </c>
      <c r="P5" s="37">
        <f t="shared" si="1"/>
        <v>6.3644637336331744E-2</v>
      </c>
      <c r="Q5" s="37">
        <f t="shared" si="1"/>
        <v>6.4059405711227813E-2</v>
      </c>
      <c r="R5" s="37">
        <f t="shared" si="1"/>
        <v>5.810300773417354E-2</v>
      </c>
      <c r="S5" s="37">
        <f t="shared" si="1"/>
        <v>6.3348447844849387E-2</v>
      </c>
      <c r="T5" s="37">
        <f t="shared" si="1"/>
        <v>5.6006183796163844E-2</v>
      </c>
      <c r="U5" s="4"/>
      <c r="V5" s="4"/>
      <c r="W5" s="4"/>
    </row>
    <row r="6" spans="1:42" x14ac:dyDescent="0.25">
      <c r="A6" s="31" t="s">
        <v>102</v>
      </c>
      <c r="B6" s="34">
        <f>B4/B2</f>
        <v>1.4222045079714128E-3</v>
      </c>
      <c r="C6" s="34">
        <f t="shared" ref="C6:T6" si="2">C4/C2</f>
        <v>1.4335718216840943E-3</v>
      </c>
      <c r="D6" s="34">
        <f t="shared" si="2"/>
        <v>1.4669120879120872E-3</v>
      </c>
      <c r="E6" s="34">
        <f t="shared" si="2"/>
        <v>1.4443468715697036E-3</v>
      </c>
      <c r="F6" s="34">
        <f t="shared" si="2"/>
        <v>1.4487405375754254E-3</v>
      </c>
      <c r="G6" s="34">
        <f t="shared" si="2"/>
        <v>1.4530487671232878E-3</v>
      </c>
      <c r="H6" s="34">
        <f t="shared" si="2"/>
        <v>1.4549480590486596E-3</v>
      </c>
      <c r="I6" s="34">
        <f t="shared" si="2"/>
        <v>1.4659694156198798E-3</v>
      </c>
      <c r="J6" s="34">
        <f t="shared" si="2"/>
        <v>1.4686286338797809E-3</v>
      </c>
      <c r="K6" s="34">
        <f t="shared" si="2"/>
        <v>1.4769029443838599E-3</v>
      </c>
      <c r="L6" s="34">
        <f t="shared" si="2"/>
        <v>1.4809048008728864E-3</v>
      </c>
      <c r="M6" s="34">
        <f t="shared" si="2"/>
        <v>1.8522343324250679</v>
      </c>
      <c r="N6" s="34">
        <f t="shared" si="2"/>
        <v>1.8640074906367037</v>
      </c>
      <c r="O6" s="34">
        <f t="shared" si="2"/>
        <v>1.8755782312925171</v>
      </c>
      <c r="P6" s="34">
        <f t="shared" si="2"/>
        <v>1.8806469707283866</v>
      </c>
      <c r="Q6" s="34">
        <f t="shared" si="2"/>
        <v>1.887347840870452</v>
      </c>
      <c r="R6" s="34">
        <f t="shared" si="2"/>
        <v>1.8872467709041465</v>
      </c>
      <c r="S6" s="34">
        <f t="shared" si="2"/>
        <v>1.8990146109412165</v>
      </c>
      <c r="T6" s="34">
        <f t="shared" si="2"/>
        <v>1.8987101154107262</v>
      </c>
      <c r="U6" s="40">
        <f>(F6/B6)^(1/4)-1</f>
        <v>4.6323076255598838E-3</v>
      </c>
      <c r="V6" s="40">
        <f>(L6/F6)^(1/6)-1</f>
        <v>3.6664832832140615E-3</v>
      </c>
      <c r="W6" s="35">
        <f>(T6/P6)^(1/4)-1</f>
        <v>2.3925871771606211E-3</v>
      </c>
      <c r="X6" s="29"/>
      <c r="Y6" s="29"/>
      <c r="Z6" s="29"/>
      <c r="AA6" s="29"/>
      <c r="AB6" s="29"/>
      <c r="AC6" s="29"/>
      <c r="AD6" s="29"/>
      <c r="AE6" s="29"/>
      <c r="AF6" s="29"/>
      <c r="AG6" s="29"/>
      <c r="AH6" s="29"/>
      <c r="AI6" s="29"/>
    </row>
    <row r="7" spans="1:42" x14ac:dyDescent="0.25">
      <c r="A7" s="9" t="s">
        <v>93</v>
      </c>
      <c r="B7" s="28"/>
      <c r="C7" s="36">
        <f>C6/B6-1</f>
        <v>7.9927420064891397E-3</v>
      </c>
      <c r="D7" s="36">
        <f t="shared" ref="D7:P7" si="3">D6/C6-1</f>
        <v>2.3256781225531098E-2</v>
      </c>
      <c r="E7" s="36">
        <f t="shared" si="3"/>
        <v>-1.5382800733820146E-2</v>
      </c>
      <c r="F7" s="36">
        <f t="shared" si="3"/>
        <v>3.0419742599274713E-3</v>
      </c>
      <c r="G7" s="36">
        <f t="shared" si="3"/>
        <v>2.9737757977508217E-3</v>
      </c>
      <c r="H7" s="36">
        <f t="shared" si="3"/>
        <v>1.3071081771962589E-3</v>
      </c>
      <c r="I7" s="36">
        <f t="shared" si="3"/>
        <v>7.575085930164871E-3</v>
      </c>
      <c r="J7" s="36">
        <f t="shared" si="3"/>
        <v>1.8139657154967459E-3</v>
      </c>
      <c r="K7" s="36">
        <f t="shared" si="3"/>
        <v>5.6340386624631478E-3</v>
      </c>
      <c r="L7" s="36">
        <f t="shared" si="3"/>
        <v>2.7096272671431887E-3</v>
      </c>
      <c r="M7" s="36">
        <f t="shared" si="3"/>
        <v>1249.7450386637342</v>
      </c>
      <c r="N7" s="36">
        <f t="shared" si="3"/>
        <v>6.3561926293751458E-3</v>
      </c>
      <c r="O7" s="36">
        <f t="shared" si="3"/>
        <v>6.207453947441488E-3</v>
      </c>
      <c r="P7" s="36">
        <f t="shared" si="3"/>
        <v>2.7024942768589799E-3</v>
      </c>
      <c r="Q7" s="37">
        <v>1.6199999999999999E-2</v>
      </c>
      <c r="R7" s="37">
        <v>1.6500000000000001E-2</v>
      </c>
      <c r="S7" s="37">
        <v>1.6400000000000001E-2</v>
      </c>
      <c r="T7" s="37">
        <v>1.6299999999999999E-2</v>
      </c>
      <c r="X7" s="29"/>
      <c r="Y7" s="29"/>
      <c r="Z7" s="29"/>
      <c r="AA7" s="29"/>
      <c r="AB7" s="29"/>
      <c r="AC7" s="29"/>
      <c r="AD7" s="29"/>
      <c r="AE7" s="29"/>
      <c r="AF7" s="29"/>
      <c r="AG7" s="29"/>
      <c r="AH7" s="29"/>
      <c r="AI7" s="29"/>
    </row>
    <row r="9" spans="1:42" x14ac:dyDescent="0.25">
      <c r="A9" s="27" t="s">
        <v>115</v>
      </c>
      <c r="B9" s="28"/>
      <c r="C9" s="28"/>
      <c r="D9" s="28"/>
      <c r="E9" s="28"/>
      <c r="F9" s="28"/>
      <c r="G9" s="28"/>
      <c r="H9" s="28"/>
      <c r="I9" s="28"/>
      <c r="J9" s="28"/>
      <c r="K9" s="28"/>
      <c r="L9" s="28"/>
      <c r="M9" s="28"/>
      <c r="N9" s="28"/>
      <c r="O9" s="28"/>
      <c r="P9" s="28"/>
      <c r="Q9" s="28"/>
      <c r="R9" s="28"/>
      <c r="S9" s="28"/>
      <c r="T9" s="28"/>
      <c r="X9" s="29"/>
    </row>
    <row r="10" spans="1:42" x14ac:dyDescent="0.25">
      <c r="A10" s="39" t="s">
        <v>178</v>
      </c>
      <c r="B10" s="32">
        <f>B$4*X10</f>
        <v>3.3106395054599981E-2</v>
      </c>
      <c r="C10" s="32">
        <f t="shared" ref="C10:T16" si="4">C$4*Y10</f>
        <v>3.6900383123999979E-2</v>
      </c>
      <c r="D10" s="32">
        <f>D$4*Z10</f>
        <v>4.0140809663479979E-2</v>
      </c>
      <c r="E10" s="32">
        <f t="shared" si="4"/>
        <v>4.3769085359999994E-2</v>
      </c>
      <c r="F10" s="32">
        <f t="shared" si="4"/>
        <v>4.67930093592E-2</v>
      </c>
      <c r="G10" s="32">
        <f t="shared" si="4"/>
        <v>5.1527517713072277E-2</v>
      </c>
      <c r="H10" s="32">
        <f t="shared" si="4"/>
        <v>5.6259631659744444E-2</v>
      </c>
      <c r="I10" s="32">
        <f t="shared" si="4"/>
        <v>6.1526295346746446E-2</v>
      </c>
      <c r="J10" s="32">
        <f t="shared" si="4"/>
        <v>6.6899250923798406E-2</v>
      </c>
      <c r="K10" s="32">
        <f t="shared" si="4"/>
        <v>7.3276038148932576E-2</v>
      </c>
      <c r="L10" s="32">
        <f t="shared" si="4"/>
        <v>8.0216314523771926E-2</v>
      </c>
      <c r="M10" s="32">
        <f t="shared" si="4"/>
        <v>159.60828034408979</v>
      </c>
      <c r="N10" s="32">
        <f t="shared" si="4"/>
        <v>170.78180939547255</v>
      </c>
      <c r="O10" s="32">
        <f t="shared" si="4"/>
        <v>182.58923757164817</v>
      </c>
      <c r="P10" s="32">
        <f t="shared" si="4"/>
        <v>193.98016096541693</v>
      </c>
      <c r="Q10" s="32">
        <f t="shared" si="4"/>
        <v>206.28409988415777</v>
      </c>
      <c r="R10" s="32">
        <f t="shared" si="4"/>
        <v>217.88156120483166</v>
      </c>
      <c r="S10" s="32">
        <f t="shared" si="4"/>
        <v>231.68401992117032</v>
      </c>
      <c r="T10" s="32">
        <f t="shared" si="4"/>
        <v>244.51442968209363</v>
      </c>
      <c r="U10" s="40">
        <f t="shared" ref="U10:U16" si="5">(F10/B10)^(1/4)-1</f>
        <v>9.0353371597825083E-2</v>
      </c>
      <c r="V10" s="40">
        <f t="shared" ref="V10:V16" si="6">(L10/F10)^(1/6)-1</f>
        <v>9.3990678079578727E-2</v>
      </c>
      <c r="W10" s="35">
        <f>(T10/P10)^(1/4)-1</f>
        <v>5.9587422581802274E-2</v>
      </c>
      <c r="X10" s="26">
        <v>0.3597999999999999</v>
      </c>
      <c r="Y10" s="26">
        <v>0.36729999999999985</v>
      </c>
      <c r="Z10" s="26">
        <v>0.3659</v>
      </c>
      <c r="AA10" s="26">
        <v>0.36399999999999988</v>
      </c>
      <c r="AB10" s="26">
        <v>0.36239999999999994</v>
      </c>
      <c r="AC10" s="26">
        <v>0.36409999999999998</v>
      </c>
      <c r="AD10" s="26">
        <v>0.36329999999999985</v>
      </c>
      <c r="AE10" s="26">
        <v>0.36409999999999987</v>
      </c>
      <c r="AF10" s="26">
        <v>0.36359999999999981</v>
      </c>
      <c r="AG10" s="26">
        <v>0.36330000000000007</v>
      </c>
      <c r="AH10" s="26">
        <v>0.36299999999999988</v>
      </c>
      <c r="AI10" s="33">
        <v>0.33829999999999999</v>
      </c>
      <c r="AJ10" s="26">
        <v>0.33819999999999989</v>
      </c>
      <c r="AK10" s="26">
        <v>0.33790000000000003</v>
      </c>
      <c r="AL10" s="26">
        <v>0.33749999999999997</v>
      </c>
      <c r="AM10" s="26">
        <v>0.33729999999999999</v>
      </c>
      <c r="AN10" s="26">
        <v>0.33669999999999994</v>
      </c>
      <c r="AO10" s="26">
        <v>0.33669999999999994</v>
      </c>
      <c r="AP10" s="26">
        <v>0.33649999999999997</v>
      </c>
    </row>
    <row r="11" spans="1:42" x14ac:dyDescent="0.25">
      <c r="A11" s="39" t="s">
        <v>180</v>
      </c>
      <c r="B11" s="32">
        <f t="shared" ref="B11:B16" si="7">B$4*X11</f>
        <v>1.9534429322099998E-2</v>
      </c>
      <c r="C11" s="32">
        <f t="shared" si="4"/>
        <v>2.0183193491999995E-2</v>
      </c>
      <c r="D11" s="32">
        <f t="shared" ref="D11:D16" si="8">D$4*Z11</f>
        <v>2.2094449484079987E-2</v>
      </c>
      <c r="E11" s="32">
        <f t="shared" si="4"/>
        <v>2.4301461954E-2</v>
      </c>
      <c r="F11" s="32">
        <f t="shared" si="4"/>
        <v>2.6198403970700002E-2</v>
      </c>
      <c r="G11" s="32">
        <f t="shared" si="4"/>
        <v>2.8785215882556718E-2</v>
      </c>
      <c r="H11" s="32">
        <f t="shared" si="4"/>
        <v>3.1621846366418446E-2</v>
      </c>
      <c r="I11" s="32">
        <f t="shared" si="4"/>
        <v>3.4590586809884659E-2</v>
      </c>
      <c r="J11" s="32">
        <f t="shared" si="4"/>
        <v>3.7773421932496755E-2</v>
      </c>
      <c r="K11" s="32">
        <f t="shared" si="4"/>
        <v>4.1549308721938093E-2</v>
      </c>
      <c r="L11" s="32">
        <f t="shared" si="4"/>
        <v>4.5698991304451909E-2</v>
      </c>
      <c r="M11" s="32">
        <f t="shared" si="4"/>
        <v>72.939521552457236</v>
      </c>
      <c r="N11" s="32">
        <f t="shared" si="4"/>
        <v>78.220290583556206</v>
      </c>
      <c r="O11" s="32">
        <f t="shared" si="4"/>
        <v>83.918640411000155</v>
      </c>
      <c r="P11" s="32">
        <f t="shared" si="4"/>
        <v>89.43203865546333</v>
      </c>
      <c r="Q11" s="32">
        <f t="shared" si="4"/>
        <v>95.222159359511892</v>
      </c>
      <c r="R11" s="32">
        <f t="shared" si="4"/>
        <v>100.94898588640851</v>
      </c>
      <c r="S11" s="32">
        <f t="shared" si="4"/>
        <v>107.4127576765509</v>
      </c>
      <c r="T11" s="32">
        <f t="shared" si="4"/>
        <v>113.28320828362082</v>
      </c>
      <c r="U11" s="40">
        <f t="shared" si="5"/>
        <v>7.6139385949840266E-2</v>
      </c>
      <c r="V11" s="40">
        <f t="shared" si="6"/>
        <v>9.7165046195694105E-2</v>
      </c>
      <c r="W11" s="35">
        <f t="shared" ref="W11:W16" si="9">(T11/P11)^(1/4)-1</f>
        <v>6.0884495357860002E-2</v>
      </c>
      <c r="X11" s="26">
        <v>0.21230000000000002</v>
      </c>
      <c r="Y11" s="26">
        <v>0.2009</v>
      </c>
      <c r="Z11" s="26">
        <v>0.2014</v>
      </c>
      <c r="AA11" s="26">
        <v>0.20209999999999997</v>
      </c>
      <c r="AB11" s="26">
        <v>0.2029</v>
      </c>
      <c r="AC11" s="26">
        <v>0.2034</v>
      </c>
      <c r="AD11" s="26">
        <v>0.20420000000000002</v>
      </c>
      <c r="AE11" s="26">
        <v>0.20470000000000002</v>
      </c>
      <c r="AF11" s="26">
        <v>0.20530000000000001</v>
      </c>
      <c r="AG11" s="26">
        <v>0.20599999999999999</v>
      </c>
      <c r="AH11" s="26">
        <v>0.20680000000000001</v>
      </c>
      <c r="AI11" s="33">
        <v>0.15459999999999999</v>
      </c>
      <c r="AJ11" s="26">
        <v>0.15490000000000001</v>
      </c>
      <c r="AK11" s="26">
        <v>0.15529999999999997</v>
      </c>
      <c r="AL11" s="26">
        <v>0.15559999999999999</v>
      </c>
      <c r="AM11" s="26">
        <v>0.15569999999999998</v>
      </c>
      <c r="AN11" s="26">
        <v>0.156</v>
      </c>
      <c r="AO11" s="26">
        <v>0.15609999999999999</v>
      </c>
      <c r="AP11" s="26">
        <v>0.15590000000000001</v>
      </c>
    </row>
    <row r="12" spans="1:42" x14ac:dyDescent="0.25">
      <c r="A12" s="39" t="s">
        <v>179</v>
      </c>
      <c r="B12" s="32">
        <f t="shared" si="7"/>
        <v>1.7301265875809997E-2</v>
      </c>
      <c r="C12" s="32">
        <f t="shared" si="4"/>
        <v>1.7835352616399999E-2</v>
      </c>
      <c r="D12" s="32">
        <f t="shared" si="8"/>
        <v>1.9333191820155991E-2</v>
      </c>
      <c r="E12" s="32">
        <f t="shared" si="4"/>
        <v>2.1058461316200004E-2</v>
      </c>
      <c r="F12" s="32">
        <f t="shared" si="4"/>
        <v>2.2470715835490006E-2</v>
      </c>
      <c r="G12" s="32">
        <f t="shared" si="4"/>
        <v>2.4402334191884249E-2</v>
      </c>
      <c r="H12" s="32">
        <f t="shared" si="4"/>
        <v>2.6609117831252117E-2</v>
      </c>
      <c r="I12" s="32">
        <f t="shared" si="4"/>
        <v>2.885027301441918E-2</v>
      </c>
      <c r="J12" s="32">
        <f t="shared" si="4"/>
        <v>3.121045086414722E-2</v>
      </c>
      <c r="K12" s="32">
        <f t="shared" si="4"/>
        <v>3.3991771839360328E-2</v>
      </c>
      <c r="L12" s="32">
        <f t="shared" si="4"/>
        <v>3.7021044551425665E-2</v>
      </c>
      <c r="M12" s="32">
        <f t="shared" si="4"/>
        <v>31.091296703149631</v>
      </c>
      <c r="N12" s="32">
        <f t="shared" si="4"/>
        <v>33.429201011177661</v>
      </c>
      <c r="O12" s="32">
        <f t="shared" si="4"/>
        <v>35.880217149326548</v>
      </c>
      <c r="P12" s="32">
        <f t="shared" si="4"/>
        <v>38.22127616059327</v>
      </c>
      <c r="Q12" s="32">
        <f t="shared" si="4"/>
        <v>40.792023309437653</v>
      </c>
      <c r="R12" s="32">
        <f t="shared" si="4"/>
        <v>43.356295220444679</v>
      </c>
      <c r="S12" s="32">
        <f t="shared" si="4"/>
        <v>46.309279895143362</v>
      </c>
      <c r="T12" s="32">
        <f t="shared" si="4"/>
        <v>49.12087799854244</v>
      </c>
      <c r="U12" s="40">
        <f t="shared" si="5"/>
        <v>6.7541475250436633E-2</v>
      </c>
      <c r="V12" s="40">
        <f t="shared" si="6"/>
        <v>8.67724659298581E-2</v>
      </c>
      <c r="W12" s="35">
        <f t="shared" si="9"/>
        <v>6.4731822434146657E-2</v>
      </c>
      <c r="X12" s="26">
        <v>0.18803000000000003</v>
      </c>
      <c r="Y12" s="26">
        <v>0.17753000000000002</v>
      </c>
      <c r="Z12" s="26">
        <v>0.17623</v>
      </c>
      <c r="AA12" s="26">
        <v>0.17513000000000001</v>
      </c>
      <c r="AB12" s="26">
        <v>0.17403000000000002</v>
      </c>
      <c r="AC12" s="26">
        <v>0.17243000000000003</v>
      </c>
      <c r="AD12" s="26">
        <v>0.17183000000000004</v>
      </c>
      <c r="AE12" s="26">
        <v>0.17072999999999999</v>
      </c>
      <c r="AF12" s="26">
        <v>0.16963</v>
      </c>
      <c r="AG12" s="26">
        <v>0.16853000000000001</v>
      </c>
      <c r="AH12" s="26">
        <v>0.16753000000000001</v>
      </c>
      <c r="AI12" s="33">
        <v>6.5900000000000014E-2</v>
      </c>
      <c r="AJ12" s="26">
        <v>6.6199999999999981E-2</v>
      </c>
      <c r="AK12" s="26">
        <v>6.6400000000000015E-2</v>
      </c>
      <c r="AL12" s="26">
        <v>6.6500000000000004E-2</v>
      </c>
      <c r="AM12" s="26">
        <v>6.6699999999999982E-2</v>
      </c>
      <c r="AN12" s="26">
        <v>6.7000000000000004E-2</v>
      </c>
      <c r="AO12" s="26">
        <v>6.7300000000000026E-2</v>
      </c>
      <c r="AP12" s="26">
        <v>6.7599999999999993E-2</v>
      </c>
    </row>
    <row r="13" spans="1:42" x14ac:dyDescent="0.25">
      <c r="A13" s="39" t="s">
        <v>177</v>
      </c>
      <c r="B13" s="32">
        <f t="shared" si="7"/>
        <v>1.3608771063299994E-2</v>
      </c>
      <c r="C13" s="32">
        <f t="shared" si="4"/>
        <v>1.5340834475999997E-2</v>
      </c>
      <c r="D13" s="32">
        <f t="shared" si="8"/>
        <v>1.6817671826759983E-2</v>
      </c>
      <c r="E13" s="32">
        <f t="shared" si="4"/>
        <v>1.8529714433999998E-2</v>
      </c>
      <c r="F13" s="32">
        <f t="shared" si="4"/>
        <v>1.99360944952E-2</v>
      </c>
      <c r="G13" s="32">
        <f t="shared" si="4"/>
        <v>2.1525227805982674E-2</v>
      </c>
      <c r="H13" s="32">
        <f t="shared" si="4"/>
        <v>2.3383441730309422E-2</v>
      </c>
      <c r="I13" s="32">
        <f t="shared" si="4"/>
        <v>2.5228991747512343E-2</v>
      </c>
      <c r="J13" s="32">
        <f t="shared" si="4"/>
        <v>2.73595121352278E-2</v>
      </c>
      <c r="K13" s="32">
        <f t="shared" si="4"/>
        <v>2.9770281394942054E-2</v>
      </c>
      <c r="L13" s="32">
        <f t="shared" si="4"/>
        <v>3.2373801867031926E-2</v>
      </c>
      <c r="M13" s="32">
        <f t="shared" si="4"/>
        <v>141.63288725774686</v>
      </c>
      <c r="N13" s="32">
        <f t="shared" si="4"/>
        <v>151.23936107020714</v>
      </c>
      <c r="O13" s="32">
        <f t="shared" si="4"/>
        <v>161.51501364357986</v>
      </c>
      <c r="P13" s="32">
        <f t="shared" si="4"/>
        <v>171.56467569830212</v>
      </c>
      <c r="Q13" s="32">
        <f t="shared" si="4"/>
        <v>182.4326919521028</v>
      </c>
      <c r="R13" s="32">
        <f t="shared" si="4"/>
        <v>192.77373651000701</v>
      </c>
      <c r="S13" s="32">
        <f t="shared" si="4"/>
        <v>204.64160238953389</v>
      </c>
      <c r="T13" s="32">
        <f t="shared" si="4"/>
        <v>215.95746954388781</v>
      </c>
      <c r="U13" s="40">
        <f t="shared" si="5"/>
        <v>0.10015858944289113</v>
      </c>
      <c r="V13" s="40">
        <f t="shared" si="6"/>
        <v>8.4157229475398942E-2</v>
      </c>
      <c r="W13" s="35">
        <f t="shared" si="9"/>
        <v>5.9217357767724854E-2</v>
      </c>
      <c r="X13" s="26">
        <v>0.14789999999999998</v>
      </c>
      <c r="Y13" s="26">
        <v>0.1527</v>
      </c>
      <c r="Z13" s="26">
        <v>0.15329999999999994</v>
      </c>
      <c r="AA13" s="26">
        <v>0.15409999999999996</v>
      </c>
      <c r="AB13" s="26">
        <v>0.15439999999999998</v>
      </c>
      <c r="AC13" s="26">
        <v>0.15209999999999996</v>
      </c>
      <c r="AD13" s="26">
        <v>0.15099999999999997</v>
      </c>
      <c r="AE13" s="26">
        <v>0.14929999999999993</v>
      </c>
      <c r="AF13" s="26">
        <v>0.1487</v>
      </c>
      <c r="AG13" s="26">
        <v>0.14760000000000001</v>
      </c>
      <c r="AH13" s="26">
        <v>0.14649999999999996</v>
      </c>
      <c r="AI13" s="33">
        <v>0.30020000000000002</v>
      </c>
      <c r="AJ13" s="26">
        <v>0.29950000000000004</v>
      </c>
      <c r="AK13" s="26">
        <v>0.2989</v>
      </c>
      <c r="AL13" s="26">
        <v>0.29850000000000004</v>
      </c>
      <c r="AM13" s="26">
        <v>0.29830000000000001</v>
      </c>
      <c r="AN13" s="26">
        <v>0.2979</v>
      </c>
      <c r="AO13" s="26">
        <v>0.2974</v>
      </c>
      <c r="AP13" s="26">
        <v>0.29720000000000002</v>
      </c>
    </row>
    <row r="14" spans="1:42" x14ac:dyDescent="0.25">
      <c r="A14" s="39" t="s">
        <v>176</v>
      </c>
      <c r="B14" s="32">
        <f t="shared" si="7"/>
        <v>4.0117810571999989E-3</v>
      </c>
      <c r="C14" s="32"/>
      <c r="D14" s="32">
        <f t="shared" si="8"/>
        <v>4.7282560713199978E-3</v>
      </c>
      <c r="E14" s="32"/>
      <c r="F14" s="32">
        <f t="shared" si="4"/>
        <v>5.6812704520000003E-3</v>
      </c>
      <c r="G14" s="32"/>
      <c r="H14" s="32"/>
      <c r="I14" s="32"/>
      <c r="J14" s="32">
        <f t="shared" si="4"/>
        <v>7.9668249862499246E-3</v>
      </c>
      <c r="K14" s="32"/>
      <c r="L14" s="32">
        <f t="shared" si="4"/>
        <v>9.6568951644320517E-3</v>
      </c>
      <c r="M14" s="32"/>
      <c r="N14" s="32"/>
      <c r="O14" s="32"/>
      <c r="P14" s="32"/>
      <c r="Q14" s="32"/>
      <c r="R14" s="32"/>
      <c r="S14" s="32"/>
      <c r="T14" s="32"/>
      <c r="U14" s="40">
        <f t="shared" si="5"/>
        <v>9.0880202454535208E-2</v>
      </c>
      <c r="V14" s="40">
        <f t="shared" si="6"/>
        <v>9.2442721405453065E-2</v>
      </c>
      <c r="W14" s="35"/>
      <c r="X14" s="26">
        <v>4.36E-2</v>
      </c>
      <c r="Y14" s="26">
        <v>1.8000000000000002E-2</v>
      </c>
      <c r="Z14" s="26">
        <v>4.3099999999999999E-2</v>
      </c>
      <c r="AA14" s="26">
        <v>1.8000000000000002E-2</v>
      </c>
      <c r="AB14" s="26">
        <v>4.3999999999999997E-2</v>
      </c>
      <c r="AC14" s="26">
        <v>1.8000000000000002E-2</v>
      </c>
      <c r="AD14" s="26">
        <v>1.8000000000000002E-2</v>
      </c>
      <c r="AE14" s="26">
        <v>1.8000000000000002E-2</v>
      </c>
      <c r="AF14" s="26">
        <v>4.3300000000000005E-2</v>
      </c>
      <c r="AG14" s="26">
        <v>1.8000000000000002E-2</v>
      </c>
      <c r="AH14" s="26">
        <v>4.3700000000000003E-2</v>
      </c>
      <c r="AI14" s="33"/>
      <c r="AJ14" s="26"/>
      <c r="AK14" s="26"/>
      <c r="AL14" s="26"/>
      <c r="AM14" s="26"/>
      <c r="AN14" s="26"/>
      <c r="AO14" s="26"/>
      <c r="AP14" s="26"/>
    </row>
    <row r="15" spans="1:42" x14ac:dyDescent="0.25">
      <c r="A15" s="39" t="s">
        <v>173</v>
      </c>
      <c r="B15" s="32">
        <f t="shared" si="7"/>
        <v>1.9414811996999999E-3</v>
      </c>
      <c r="C15" s="32"/>
      <c r="D15" s="32">
        <f t="shared" si="8"/>
        <v>2.3696132515199993E-3</v>
      </c>
      <c r="E15" s="32"/>
      <c r="F15" s="32">
        <f t="shared" si="4"/>
        <v>2.8018992910999996E-3</v>
      </c>
      <c r="G15" s="32"/>
      <c r="H15" s="32"/>
      <c r="I15" s="32"/>
      <c r="J15" s="32">
        <f t="shared" si="4"/>
        <v>4.1214059975057341E-3</v>
      </c>
      <c r="K15" s="32"/>
      <c r="L15" s="32">
        <f t="shared" si="4"/>
        <v>5.0339604541364338E-3</v>
      </c>
      <c r="M15" s="32"/>
      <c r="N15" s="32"/>
      <c r="O15" s="32"/>
      <c r="P15" s="32"/>
      <c r="Q15" s="32"/>
      <c r="R15" s="32"/>
      <c r="S15" s="32"/>
      <c r="T15" s="32"/>
      <c r="U15" s="40">
        <f t="shared" si="5"/>
        <v>9.6048653785894889E-2</v>
      </c>
      <c r="V15" s="40">
        <f t="shared" si="6"/>
        <v>0.10257856794496845</v>
      </c>
      <c r="W15" s="35"/>
      <c r="X15" s="26">
        <v>2.1100000000000004E-2</v>
      </c>
      <c r="Y15" s="26">
        <v>-4.3999999999999997E-2</v>
      </c>
      <c r="Z15" s="26">
        <v>2.1600000000000005E-2</v>
      </c>
      <c r="AA15" s="26">
        <v>-4.3999999999999997E-2</v>
      </c>
      <c r="AB15" s="26">
        <v>2.1699999999999994E-2</v>
      </c>
      <c r="AC15" s="26">
        <v>-4.3999999999999997E-2</v>
      </c>
      <c r="AD15" s="26">
        <v>-4.3999999999999997E-2</v>
      </c>
      <c r="AE15" s="26">
        <v>-4.3999999999999997E-2</v>
      </c>
      <c r="AF15" s="26">
        <v>2.24E-2</v>
      </c>
      <c r="AG15" s="26">
        <v>-4.3999999999999997E-2</v>
      </c>
      <c r="AH15" s="26">
        <v>2.2780000000000005E-2</v>
      </c>
      <c r="AI15" s="33"/>
      <c r="AJ15" s="26"/>
      <c r="AK15" s="26"/>
      <c r="AL15" s="26"/>
      <c r="AM15" s="26"/>
      <c r="AN15" s="26"/>
      <c r="AO15" s="26"/>
      <c r="AP15" s="26"/>
    </row>
    <row r="16" spans="1:42" x14ac:dyDescent="0.25">
      <c r="A16" s="39" t="s">
        <v>174</v>
      </c>
      <c r="B16" s="32">
        <f t="shared" si="7"/>
        <v>2.5092034272900113E-3</v>
      </c>
      <c r="C16" s="32">
        <f t="shared" si="4"/>
        <v>1.2816177171600015E-2</v>
      </c>
      <c r="D16" s="32">
        <f t="shared" si="8"/>
        <v>4.2203250826839981E-3</v>
      </c>
      <c r="E16" s="32">
        <f t="shared" si="4"/>
        <v>1.5712380175800036E-2</v>
      </c>
      <c r="F16" s="32">
        <f t="shared" si="4"/>
        <v>5.2383895963100139E-3</v>
      </c>
      <c r="G16" s="32">
        <f t="shared" si="4"/>
        <v>1.8959465937984896E-2</v>
      </c>
      <c r="H16" s="32">
        <f t="shared" si="4"/>
        <v>2.1009480394378041E-2</v>
      </c>
      <c r="I16" s="32">
        <f t="shared" si="4"/>
        <v>2.317924178168972E-2</v>
      </c>
      <c r="J16" s="32">
        <f t="shared" si="4"/>
        <v>8.6604723349372834E-3</v>
      </c>
      <c r="K16" s="32">
        <f t="shared" si="4"/>
        <v>2.8352360810887579E-2</v>
      </c>
      <c r="L16" s="32">
        <f t="shared" si="4"/>
        <v>1.0980574844865695E-2</v>
      </c>
      <c r="M16" s="32">
        <f t="shared" si="4"/>
        <v>66.523108272292831</v>
      </c>
      <c r="N16" s="32">
        <f t="shared" si="4"/>
        <v>71.302162881847224</v>
      </c>
      <c r="O16" s="32">
        <f t="shared" si="4"/>
        <v>76.461607328760593</v>
      </c>
      <c r="P16" s="32">
        <f t="shared" si="4"/>
        <v>81.557881010348595</v>
      </c>
      <c r="Q16" s="32">
        <f t="shared" si="4"/>
        <v>86.843587855174647</v>
      </c>
      <c r="R16" s="32">
        <f t="shared" si="4"/>
        <v>92.148305065542175</v>
      </c>
      <c r="S16" s="32">
        <f t="shared" si="4"/>
        <v>98.054567385704757</v>
      </c>
      <c r="T16" s="32">
        <f t="shared" si="4"/>
        <v>103.76422157088554</v>
      </c>
      <c r="U16" s="40">
        <f t="shared" si="5"/>
        <v>0.20203048147421132</v>
      </c>
      <c r="V16" s="40">
        <f t="shared" si="6"/>
        <v>0.13128287652256998</v>
      </c>
      <c r="W16" s="35">
        <f t="shared" si="9"/>
        <v>6.205112835257065E-2</v>
      </c>
      <c r="X16" s="26">
        <f>1-SUM(X10:X15)</f>
        <v>2.7270000000000127E-2</v>
      </c>
      <c r="Y16" s="26">
        <f t="shared" ref="Y16" si="10">1-SUM(Y10:Y15)</f>
        <v>0.12757000000000018</v>
      </c>
      <c r="Z16" s="26">
        <f t="shared" ref="Z16" si="11">1-SUM(Z10:Z15)</f>
        <v>3.8470000000000004E-2</v>
      </c>
      <c r="AA16" s="26">
        <f t="shared" ref="AA16" si="12">1-SUM(AA10:AA15)</f>
        <v>0.13067000000000029</v>
      </c>
      <c r="AB16" s="26">
        <f t="shared" ref="AB16" si="13">1-SUM(AB10:AB15)</f>
        <v>4.0570000000000106E-2</v>
      </c>
      <c r="AC16" s="26">
        <f t="shared" ref="AC16" si="14">1-SUM(AC10:AC15)</f>
        <v>0.13397000000000014</v>
      </c>
      <c r="AD16" s="26">
        <f t="shared" ref="AD16" si="15">1-SUM(AD10:AD15)</f>
        <v>0.13567000000000018</v>
      </c>
      <c r="AE16" s="26">
        <f t="shared" ref="AE16" si="16">1-SUM(AE10:AE15)</f>
        <v>0.13717000000000024</v>
      </c>
      <c r="AF16" s="26">
        <f t="shared" ref="AF16" si="17">1-SUM(AF10:AF15)</f>
        <v>4.7070000000000056E-2</v>
      </c>
      <c r="AG16" s="26">
        <f t="shared" ref="AG16" si="18">1-SUM(AG10:AG15)</f>
        <v>0.14057000000000008</v>
      </c>
      <c r="AH16" s="26">
        <f t="shared" ref="AH16" si="19">1-SUM(AH10:AH15)</f>
        <v>4.9690000000000234E-2</v>
      </c>
      <c r="AI16" s="33">
        <f t="shared" ref="AI16:AP16" si="20">AI17-SUM(AI10:AI13)</f>
        <v>0.14100000000000001</v>
      </c>
      <c r="AJ16" s="33">
        <f t="shared" si="20"/>
        <v>0.14119999999999999</v>
      </c>
      <c r="AK16" s="33">
        <f t="shared" si="20"/>
        <v>0.14149999999999996</v>
      </c>
      <c r="AL16" s="33">
        <f t="shared" si="20"/>
        <v>0.14189999999999992</v>
      </c>
      <c r="AM16" s="33">
        <f t="shared" si="20"/>
        <v>0.14200000000000002</v>
      </c>
      <c r="AN16" s="33">
        <f t="shared" si="20"/>
        <v>0.14240000000000008</v>
      </c>
      <c r="AO16" s="33">
        <f t="shared" si="20"/>
        <v>0.14250000000000007</v>
      </c>
      <c r="AP16" s="33">
        <f t="shared" si="20"/>
        <v>0.14280000000000004</v>
      </c>
    </row>
    <row r="17" spans="1:42" x14ac:dyDescent="0.25">
      <c r="A17" s="27" t="s">
        <v>101</v>
      </c>
      <c r="B17" s="45">
        <f>SUM(B10:B16)</f>
        <v>9.2013326999999978E-2</v>
      </c>
      <c r="C17" s="45">
        <f t="shared" ref="C17:T17" si="21">SUM(C10:C16)</f>
        <v>0.10307594087999998</v>
      </c>
      <c r="D17" s="45">
        <f t="shared" si="21"/>
        <v>0.10970431719999993</v>
      </c>
      <c r="E17" s="45">
        <f t="shared" si="21"/>
        <v>0.12337110324000006</v>
      </c>
      <c r="F17" s="45">
        <f t="shared" si="21"/>
        <v>0.12911978300000004</v>
      </c>
      <c r="G17" s="45">
        <f t="shared" si="21"/>
        <v>0.14519976153148081</v>
      </c>
      <c r="H17" s="45">
        <f t="shared" si="21"/>
        <v>0.15888351798210248</v>
      </c>
      <c r="I17" s="45">
        <f t="shared" si="21"/>
        <v>0.17337538870025238</v>
      </c>
      <c r="J17" s="45">
        <f t="shared" si="21"/>
        <v>0.18399133917436314</v>
      </c>
      <c r="K17" s="45">
        <f t="shared" si="21"/>
        <v>0.20693976091606064</v>
      </c>
      <c r="L17" s="45">
        <f t="shared" si="21"/>
        <v>0.22098158271011559</v>
      </c>
      <c r="M17" s="45">
        <f t="shared" si="21"/>
        <v>471.7950941297363</v>
      </c>
      <c r="N17" s="45">
        <f t="shared" si="21"/>
        <v>504.97282494226073</v>
      </c>
      <c r="O17" s="45">
        <f t="shared" si="21"/>
        <v>540.36471610431533</v>
      </c>
      <c r="P17" s="45">
        <f t="shared" si="21"/>
        <v>574.75603249012431</v>
      </c>
      <c r="Q17" s="45">
        <f t="shared" si="21"/>
        <v>611.57456236038468</v>
      </c>
      <c r="R17" s="45">
        <f t="shared" si="21"/>
        <v>647.10888388723413</v>
      </c>
      <c r="S17" s="45">
        <f t="shared" si="21"/>
        <v>688.10222726810321</v>
      </c>
      <c r="T17" s="45">
        <f t="shared" si="21"/>
        <v>726.64020707903023</v>
      </c>
      <c r="X17" s="35">
        <v>1</v>
      </c>
      <c r="Y17" s="35">
        <v>1</v>
      </c>
      <c r="Z17" s="35">
        <v>1</v>
      </c>
      <c r="AA17" s="35">
        <v>1</v>
      </c>
      <c r="AB17" s="35">
        <v>1</v>
      </c>
      <c r="AC17" s="35">
        <v>1</v>
      </c>
      <c r="AD17" s="35">
        <v>1</v>
      </c>
      <c r="AE17" s="35">
        <v>1</v>
      </c>
      <c r="AF17" s="35">
        <v>1</v>
      </c>
      <c r="AG17" s="35">
        <v>1</v>
      </c>
      <c r="AH17" s="35">
        <v>1</v>
      </c>
      <c r="AI17" s="35">
        <v>1</v>
      </c>
      <c r="AJ17" s="35">
        <v>1</v>
      </c>
      <c r="AK17" s="35">
        <v>1</v>
      </c>
      <c r="AL17" s="35">
        <v>1</v>
      </c>
      <c r="AM17" s="35">
        <v>1</v>
      </c>
      <c r="AN17" s="35">
        <v>1</v>
      </c>
      <c r="AO17" s="35">
        <v>1</v>
      </c>
      <c r="AP17" s="35">
        <v>1</v>
      </c>
    </row>
    <row r="18" spans="1:42" x14ac:dyDescent="0.25">
      <c r="B18" s="28"/>
    </row>
    <row r="19" spans="1:42" x14ac:dyDescent="0.25">
      <c r="A19" s="27" t="s">
        <v>116</v>
      </c>
      <c r="B19" s="28"/>
      <c r="X19" s="44"/>
    </row>
    <row r="20" spans="1:42" x14ac:dyDescent="0.25">
      <c r="A20" s="39" t="s">
        <v>178</v>
      </c>
      <c r="B20" s="42">
        <f>B$2*X20</f>
        <v>25.866131015905502</v>
      </c>
      <c r="C20" s="42">
        <f t="shared" ref="C20:T26" si="22">C$2*Y20</f>
        <v>28.543347256874991</v>
      </c>
      <c r="D20" s="42">
        <f t="shared" si="22"/>
        <v>30.355590303206107</v>
      </c>
      <c r="E20" s="42">
        <f t="shared" si="22"/>
        <v>33.633800796899223</v>
      </c>
      <c r="F20" s="42">
        <f t="shared" si="22"/>
        <v>35.864117370633693</v>
      </c>
      <c r="G20" s="42">
        <f t="shared" si="22"/>
        <v>39.357472662617106</v>
      </c>
      <c r="H20" s="42">
        <f t="shared" si="22"/>
        <v>42.925189302402231</v>
      </c>
      <c r="I20" s="42">
        <f t="shared" si="22"/>
        <v>46.580487309237178</v>
      </c>
      <c r="J20" s="42">
        <f t="shared" si="22"/>
        <v>50.563432291659666</v>
      </c>
      <c r="K20" s="42">
        <f t="shared" si="22"/>
        <v>55.077326099560722</v>
      </c>
      <c r="L20" s="42">
        <f t="shared" si="22"/>
        <v>60.135923510873042</v>
      </c>
      <c r="M20" s="42">
        <f t="shared" si="22"/>
        <v>102.59990358058316</v>
      </c>
      <c r="N20" s="42">
        <f t="shared" si="22"/>
        <v>109.09428080398305</v>
      </c>
      <c r="O20" s="42">
        <f t="shared" si="22"/>
        <v>115.93372013628574</v>
      </c>
      <c r="P20" s="42">
        <f t="shared" si="22"/>
        <v>122.85768071162342</v>
      </c>
      <c r="Q20" s="42">
        <f t="shared" si="22"/>
        <v>130.19892456234811</v>
      </c>
      <c r="R20" s="42">
        <f t="shared" si="22"/>
        <v>137.5655204280354</v>
      </c>
      <c r="S20" s="42">
        <f t="shared" si="22"/>
        <v>145.37361218254918</v>
      </c>
      <c r="T20" s="42">
        <f t="shared" si="22"/>
        <v>153.46351224112985</v>
      </c>
      <c r="U20" s="40">
        <f t="shared" ref="U20:U26" si="23">(F20/B20)^(1/4)-1</f>
        <v>8.51309949058765E-2</v>
      </c>
      <c r="V20" s="40">
        <f t="shared" ref="V20:V26" si="24">(L20/F20)^(1/6)-1</f>
        <v>8.9964382104370966E-2</v>
      </c>
      <c r="W20" s="35">
        <f>(T20/P20)^(1/4)-1</f>
        <v>5.7184300813230893E-2</v>
      </c>
      <c r="X20" s="26">
        <v>0.39979999999999993</v>
      </c>
      <c r="Y20" s="26">
        <v>0.40729999999999988</v>
      </c>
      <c r="Z20" s="26">
        <v>0.40590000000000004</v>
      </c>
      <c r="AA20" s="26">
        <v>0.40399999999999991</v>
      </c>
      <c r="AB20" s="26">
        <v>0.40239999999999998</v>
      </c>
      <c r="AC20" s="26">
        <v>0.40410000000000001</v>
      </c>
      <c r="AD20" s="26">
        <v>0.40329999999999988</v>
      </c>
      <c r="AE20" s="26">
        <v>0.4040999999999999</v>
      </c>
      <c r="AF20" s="26">
        <v>0.40359999999999985</v>
      </c>
      <c r="AG20" s="26">
        <v>0.4033000000000001</v>
      </c>
      <c r="AH20" s="26">
        <v>0.40299999999999991</v>
      </c>
      <c r="AI20" s="26">
        <v>0.40279999999999994</v>
      </c>
      <c r="AJ20" s="26">
        <v>0.40269999999999984</v>
      </c>
      <c r="AK20" s="26">
        <v>0.40239999999999998</v>
      </c>
      <c r="AL20" s="26">
        <v>0.40199999999999991</v>
      </c>
      <c r="AM20" s="26">
        <v>0.40179999999999993</v>
      </c>
      <c r="AN20" s="26">
        <v>0.40119999999999989</v>
      </c>
      <c r="AO20" s="26">
        <v>0.40119999999999989</v>
      </c>
      <c r="AP20" s="26">
        <v>0.40099999999999991</v>
      </c>
    </row>
    <row r="21" spans="1:42" x14ac:dyDescent="0.25">
      <c r="A21" s="39" t="s">
        <v>180</v>
      </c>
      <c r="B21" s="42">
        <f t="shared" ref="B21:B26" si="25">B$2*X21</f>
        <v>13.133628304724409</v>
      </c>
      <c r="C21" s="42">
        <f t="shared" si="22"/>
        <v>13.4272166325</v>
      </c>
      <c r="D21" s="42">
        <f t="shared" si="22"/>
        <v>14.36636831053435</v>
      </c>
      <c r="E21" s="42">
        <f t="shared" si="22"/>
        <v>16.050982162480619</v>
      </c>
      <c r="F21" s="42">
        <f t="shared" si="22"/>
        <v>17.254704579907266</v>
      </c>
      <c r="G21" s="42">
        <f t="shared" si="22"/>
        <v>18.904443068087055</v>
      </c>
      <c r="H21" s="42">
        <f t="shared" si="22"/>
        <v>20.74415917440664</v>
      </c>
      <c r="I21" s="42">
        <f t="shared" si="22"/>
        <v>22.523700124288411</v>
      </c>
      <c r="J21" s="42">
        <f t="shared" si="22"/>
        <v>24.555086048476955</v>
      </c>
      <c r="K21" s="42">
        <f t="shared" si="22"/>
        <v>26.862658179478281</v>
      </c>
      <c r="L21" s="42">
        <f t="shared" si="22"/>
        <v>29.471079139943992</v>
      </c>
      <c r="M21" s="42">
        <f t="shared" si="22"/>
        <v>32.629214619346335</v>
      </c>
      <c r="N21" s="42">
        <f t="shared" si="22"/>
        <v>34.784468972514105</v>
      </c>
      <c r="O21" s="42">
        <f t="shared" si="22"/>
        <v>37.108009824934399</v>
      </c>
      <c r="P21" s="42">
        <f t="shared" si="22"/>
        <v>39.455041243459171</v>
      </c>
      <c r="Q21" s="42">
        <f t="shared" si="22"/>
        <v>41.865856280376747</v>
      </c>
      <c r="R21" s="42">
        <f t="shared" si="22"/>
        <v>44.403626359497984</v>
      </c>
      <c r="S21" s="42">
        <f t="shared" si="22"/>
        <v>46.960169837633053</v>
      </c>
      <c r="T21" s="42">
        <f t="shared" si="22"/>
        <v>49.52164210474367</v>
      </c>
      <c r="U21" s="40">
        <f t="shared" si="23"/>
        <v>7.0608536067211292E-2</v>
      </c>
      <c r="V21" s="40">
        <f t="shared" si="24"/>
        <v>9.3321994869820957E-2</v>
      </c>
      <c r="W21" s="35">
        <f t="shared" ref="W21:W26" si="26">(T21/P21)^(1/4)-1</f>
        <v>5.8456791480015147E-2</v>
      </c>
      <c r="X21" s="26">
        <v>0.20300000000000001</v>
      </c>
      <c r="Y21" s="26">
        <v>0.19159999999999999</v>
      </c>
      <c r="Z21" s="26">
        <v>0.19209999999999999</v>
      </c>
      <c r="AA21" s="26">
        <v>0.19279999999999997</v>
      </c>
      <c r="AB21" s="26">
        <v>0.19359999999999999</v>
      </c>
      <c r="AC21" s="26">
        <v>0.19409999999999999</v>
      </c>
      <c r="AD21" s="26">
        <v>0.19490000000000002</v>
      </c>
      <c r="AE21" s="26">
        <v>0.19540000000000002</v>
      </c>
      <c r="AF21" s="26">
        <v>0.19600000000000001</v>
      </c>
      <c r="AG21" s="26">
        <v>0.19669999999999999</v>
      </c>
      <c r="AH21" s="26">
        <v>0.19750000000000001</v>
      </c>
      <c r="AI21" s="26">
        <v>0.12809999999999999</v>
      </c>
      <c r="AJ21" s="26">
        <v>0.12840000000000001</v>
      </c>
      <c r="AK21" s="26">
        <v>0.12879999999999997</v>
      </c>
      <c r="AL21" s="26">
        <v>0.12909999999999999</v>
      </c>
      <c r="AM21" s="26">
        <v>0.12919999999999998</v>
      </c>
      <c r="AN21" s="26">
        <v>0.1295</v>
      </c>
      <c r="AO21" s="26">
        <v>0.12959999999999999</v>
      </c>
      <c r="AP21" s="26">
        <v>0.12940000000000002</v>
      </c>
    </row>
    <row r="22" spans="1:42" x14ac:dyDescent="0.25">
      <c r="A22" s="39" t="s">
        <v>179</v>
      </c>
      <c r="B22" s="42">
        <f t="shared" si="25"/>
        <v>10.584539855433071</v>
      </c>
      <c r="C22" s="42">
        <f t="shared" si="22"/>
        <v>10.729159010625001</v>
      </c>
      <c r="D22" s="42">
        <f t="shared" si="22"/>
        <v>11.352497186564884</v>
      </c>
      <c r="E22" s="42">
        <f t="shared" si="22"/>
        <v>12.546073713100776</v>
      </c>
      <c r="F22" s="42">
        <f t="shared" si="22"/>
        <v>13.333180811746523</v>
      </c>
      <c r="G22" s="42">
        <f t="shared" si="22"/>
        <v>14.414516095192605</v>
      </c>
      <c r="H22" s="42">
        <f t="shared" si="22"/>
        <v>15.6885021154825</v>
      </c>
      <c r="I22" s="42">
        <f t="shared" si="22"/>
        <v>16.863957667264042</v>
      </c>
      <c r="J22" s="42">
        <f t="shared" si="22"/>
        <v>18.190808644075783</v>
      </c>
      <c r="K22" s="42">
        <f t="shared" si="22"/>
        <v>19.679252891015864</v>
      </c>
      <c r="L22" s="42">
        <f t="shared" si="22"/>
        <v>21.353475569245493</v>
      </c>
      <c r="M22" s="42">
        <f t="shared" si="22"/>
        <v>15.792437989066922</v>
      </c>
      <c r="N22" s="42">
        <f t="shared" si="22"/>
        <v>16.877511035729192</v>
      </c>
      <c r="O22" s="42">
        <f t="shared" si="22"/>
        <v>18.006604146416148</v>
      </c>
      <c r="P22" s="42">
        <f t="shared" si="22"/>
        <v>19.131569185441858</v>
      </c>
      <c r="Q22" s="42">
        <f t="shared" si="22"/>
        <v>20.349657696653715</v>
      </c>
      <c r="R22" s="42">
        <f t="shared" si="22"/>
        <v>21.636052689454225</v>
      </c>
      <c r="S22" s="42">
        <f t="shared" si="22"/>
        <v>22.972799133533456</v>
      </c>
      <c r="T22" s="42">
        <f t="shared" si="22"/>
        <v>24.378119026832845</v>
      </c>
      <c r="U22" s="40">
        <f t="shared" si="23"/>
        <v>5.9413362690364568E-2</v>
      </c>
      <c r="V22" s="40">
        <f t="shared" si="24"/>
        <v>8.1655926016126479E-2</v>
      </c>
      <c r="W22" s="35">
        <f t="shared" si="26"/>
        <v>6.2459539163956856E-2</v>
      </c>
      <c r="X22" s="26">
        <v>0.16360000000000002</v>
      </c>
      <c r="Y22" s="26">
        <v>0.15310000000000001</v>
      </c>
      <c r="Z22" s="26">
        <v>0.15179999999999999</v>
      </c>
      <c r="AA22" s="26">
        <v>0.1507</v>
      </c>
      <c r="AB22" s="26">
        <v>0.14960000000000001</v>
      </c>
      <c r="AC22" s="26">
        <v>0.14800000000000002</v>
      </c>
      <c r="AD22" s="26">
        <v>0.14740000000000003</v>
      </c>
      <c r="AE22" s="26">
        <v>0.14629999999999999</v>
      </c>
      <c r="AF22" s="26">
        <v>0.1452</v>
      </c>
      <c r="AG22" s="26">
        <v>0.14410000000000001</v>
      </c>
      <c r="AH22" s="26">
        <v>0.1431</v>
      </c>
      <c r="AI22" s="26">
        <v>6.1999999999999993E-2</v>
      </c>
      <c r="AJ22" s="26">
        <v>6.2299999999999987E-2</v>
      </c>
      <c r="AK22" s="26">
        <v>6.2499999999999993E-2</v>
      </c>
      <c r="AL22" s="26">
        <v>6.2599999999999989E-2</v>
      </c>
      <c r="AM22" s="26">
        <v>6.2799999999999995E-2</v>
      </c>
      <c r="AN22" s="26">
        <v>6.3099999999999989E-2</v>
      </c>
      <c r="AO22" s="26">
        <v>6.3400000000000012E-2</v>
      </c>
      <c r="AP22" s="26">
        <v>6.3699999999999979E-2</v>
      </c>
    </row>
    <row r="23" spans="1:42" x14ac:dyDescent="0.25">
      <c r="A23" s="39" t="s">
        <v>177</v>
      </c>
      <c r="B23" s="42">
        <f t="shared" si="25"/>
        <v>8.0548607090551148</v>
      </c>
      <c r="C23" s="42">
        <f t="shared" si="22"/>
        <v>9.0612688443750002</v>
      </c>
      <c r="D23" s="42">
        <f t="shared" si="22"/>
        <v>9.7146863276335829</v>
      </c>
      <c r="E23" s="42">
        <f t="shared" si="22"/>
        <v>10.881034069689921</v>
      </c>
      <c r="F23" s="42">
        <f t="shared" si="22"/>
        <v>11.675445764296752</v>
      </c>
      <c r="G23" s="42">
        <f t="shared" si="22"/>
        <v>12.534785280076266</v>
      </c>
      <c r="H23" s="42">
        <f t="shared" si="22"/>
        <v>13.581091383552009</v>
      </c>
      <c r="I23" s="42">
        <f t="shared" si="22"/>
        <v>14.512455709559411</v>
      </c>
      <c r="J23" s="42">
        <f t="shared" si="22"/>
        <v>15.697715723847766</v>
      </c>
      <c r="K23" s="42">
        <f t="shared" si="22"/>
        <v>16.961576745761072</v>
      </c>
      <c r="L23" s="42">
        <f t="shared" si="22"/>
        <v>18.369062491782806</v>
      </c>
      <c r="M23" s="42">
        <f t="shared" si="22"/>
        <v>76.898984337085551</v>
      </c>
      <c r="N23" s="42">
        <f t="shared" si="22"/>
        <v>81.597212262626542</v>
      </c>
      <c r="O23" s="42">
        <f t="shared" si="22"/>
        <v>86.604563302603111</v>
      </c>
      <c r="P23" s="42">
        <f t="shared" si="22"/>
        <v>91.745959576192448</v>
      </c>
      <c r="Q23" s="42">
        <f t="shared" si="22"/>
        <v>97.211740589110107</v>
      </c>
      <c r="R23" s="42">
        <f t="shared" si="22"/>
        <v>102.72838963170342</v>
      </c>
      <c r="S23" s="42">
        <f t="shared" si="22"/>
        <v>108.37798455583368</v>
      </c>
      <c r="T23" s="42">
        <f t="shared" si="22"/>
        <v>114.38963543360032</v>
      </c>
      <c r="U23" s="40">
        <f t="shared" si="23"/>
        <v>9.7245627900932385E-2</v>
      </c>
      <c r="V23" s="40">
        <f t="shared" si="24"/>
        <v>7.8455559198091995E-2</v>
      </c>
      <c r="W23" s="35">
        <f t="shared" si="26"/>
        <v>5.6695680477324872E-2</v>
      </c>
      <c r="X23" s="26">
        <v>0.12449999999999997</v>
      </c>
      <c r="Y23" s="26">
        <v>0.1293</v>
      </c>
      <c r="Z23" s="26">
        <v>0.12989999999999993</v>
      </c>
      <c r="AA23" s="26">
        <v>0.13069999999999996</v>
      </c>
      <c r="AB23" s="26">
        <v>0.13099999999999998</v>
      </c>
      <c r="AC23" s="26">
        <v>0.12869999999999995</v>
      </c>
      <c r="AD23" s="26">
        <v>0.12759999999999996</v>
      </c>
      <c r="AE23" s="26">
        <v>0.12589999999999993</v>
      </c>
      <c r="AF23" s="26">
        <v>0.12529999999999999</v>
      </c>
      <c r="AG23" s="26">
        <v>0.1242</v>
      </c>
      <c r="AH23" s="26">
        <v>0.12309999999999996</v>
      </c>
      <c r="AI23" s="26">
        <v>0.3019</v>
      </c>
      <c r="AJ23" s="26">
        <v>0.30120000000000002</v>
      </c>
      <c r="AK23" s="26">
        <v>0.30059999999999998</v>
      </c>
      <c r="AL23" s="26">
        <v>0.30020000000000002</v>
      </c>
      <c r="AM23" s="26">
        <v>0.3</v>
      </c>
      <c r="AN23" s="26">
        <v>0.29959999999999998</v>
      </c>
      <c r="AO23" s="26">
        <v>0.29909999999999998</v>
      </c>
      <c r="AP23" s="26">
        <v>0.2989</v>
      </c>
    </row>
    <row r="24" spans="1:42" x14ac:dyDescent="0.25">
      <c r="A24" s="39" t="s">
        <v>176</v>
      </c>
      <c r="B24" s="42">
        <f t="shared" si="25"/>
        <v>1.3068930628346456</v>
      </c>
      <c r="C24" s="42"/>
      <c r="D24" s="42">
        <f t="shared" si="22"/>
        <v>1.4732819141984734</v>
      </c>
      <c r="E24" s="42"/>
      <c r="F24" s="42">
        <f t="shared" si="22"/>
        <v>1.835986127820711</v>
      </c>
      <c r="G24" s="42"/>
      <c r="H24" s="42"/>
      <c r="I24" s="42"/>
      <c r="J24" s="42">
        <f t="shared" si="22"/>
        <v>2.4930929202280172</v>
      </c>
      <c r="K24" s="42"/>
      <c r="L24" s="42">
        <f t="shared" si="22"/>
        <v>3.0291792736246226</v>
      </c>
      <c r="M24" s="42"/>
      <c r="N24" s="42"/>
      <c r="O24" s="42"/>
      <c r="P24" s="42"/>
      <c r="Q24" s="42"/>
      <c r="R24" s="42"/>
      <c r="S24" s="42"/>
      <c r="T24" s="42"/>
      <c r="U24" s="40">
        <f t="shared" si="23"/>
        <v>8.8697775896234843E-2</v>
      </c>
      <c r="V24" s="40">
        <f t="shared" si="24"/>
        <v>8.703267040072471E-2</v>
      </c>
      <c r="W24" s="35"/>
      <c r="X24" s="26">
        <v>2.0200000000000003E-2</v>
      </c>
      <c r="Y24" s="26">
        <v>-5.4000000000000003E-3</v>
      </c>
      <c r="Z24" s="26">
        <v>1.9700000000000002E-2</v>
      </c>
      <c r="AA24" s="26">
        <v>-5.4000000000000003E-3</v>
      </c>
      <c r="AB24" s="26">
        <v>2.06E-2</v>
      </c>
      <c r="AC24" s="26">
        <v>-5.4000000000000003E-3</v>
      </c>
      <c r="AD24" s="26">
        <v>-5.4000000000000003E-3</v>
      </c>
      <c r="AE24" s="26">
        <v>-5.4000000000000003E-3</v>
      </c>
      <c r="AF24" s="26">
        <v>1.9900000000000001E-2</v>
      </c>
      <c r="AG24" s="26">
        <v>-5.4000000000000003E-3</v>
      </c>
      <c r="AH24" s="26">
        <v>2.0299999999999999E-2</v>
      </c>
      <c r="AI24" s="26"/>
      <c r="AJ24" s="26"/>
      <c r="AK24" s="26"/>
      <c r="AL24" s="26"/>
      <c r="AM24" s="26"/>
      <c r="AN24" s="26"/>
      <c r="AO24" s="26"/>
      <c r="AP24" s="26"/>
    </row>
    <row r="25" spans="1:42" x14ac:dyDescent="0.25">
      <c r="A25" s="39" t="s">
        <v>173</v>
      </c>
      <c r="B25" s="42">
        <f t="shared" si="25"/>
        <v>1.6239116770866142</v>
      </c>
      <c r="C25" s="42"/>
      <c r="D25" s="42">
        <f t="shared" si="22"/>
        <v>1.9145186296183208</v>
      </c>
      <c r="E25" s="42"/>
      <c r="F25" s="42">
        <f t="shared" si="22"/>
        <v>2.2905263827666147</v>
      </c>
      <c r="G25" s="42"/>
      <c r="H25" s="42"/>
      <c r="I25" s="42"/>
      <c r="J25" s="42">
        <f t="shared" si="22"/>
        <v>3.3074197534683241</v>
      </c>
      <c r="K25" s="42"/>
      <c r="L25" s="42">
        <f t="shared" si="22"/>
        <v>3.9961291107225327</v>
      </c>
      <c r="M25" s="42"/>
      <c r="N25" s="42"/>
      <c r="O25" s="42"/>
      <c r="P25" s="42"/>
      <c r="Q25" s="42"/>
      <c r="R25" s="42"/>
      <c r="S25" s="42"/>
      <c r="T25" s="42"/>
      <c r="U25" s="40">
        <f t="shared" si="23"/>
        <v>8.9791016195707396E-2</v>
      </c>
      <c r="V25" s="40">
        <f t="shared" si="24"/>
        <v>9.7195544854946414E-2</v>
      </c>
      <c r="W25" s="35"/>
      <c r="X25" s="26">
        <v>2.5100000000000004E-2</v>
      </c>
      <c r="Y25" s="26">
        <v>-0.04</v>
      </c>
      <c r="Z25" s="26">
        <v>2.5600000000000005E-2</v>
      </c>
      <c r="AA25" s="26">
        <v>-0.04</v>
      </c>
      <c r="AB25" s="26">
        <v>2.5699999999999994E-2</v>
      </c>
      <c r="AC25" s="26">
        <v>-0.04</v>
      </c>
      <c r="AD25" s="26">
        <v>-0.04</v>
      </c>
      <c r="AE25" s="26">
        <v>-0.04</v>
      </c>
      <c r="AF25" s="26">
        <v>2.64E-2</v>
      </c>
      <c r="AG25" s="26">
        <v>-0.04</v>
      </c>
      <c r="AH25" s="26">
        <v>2.6780000000000005E-2</v>
      </c>
      <c r="AI25" s="26"/>
      <c r="AJ25" s="26"/>
      <c r="AK25" s="26"/>
      <c r="AL25" s="26"/>
      <c r="AM25" s="26"/>
      <c r="AN25" s="26"/>
      <c r="AO25" s="26"/>
      <c r="AP25" s="26"/>
    </row>
    <row r="26" spans="1:42" x14ac:dyDescent="0.25">
      <c r="A26" s="39" t="s">
        <v>174</v>
      </c>
      <c r="B26" s="42">
        <f t="shared" si="25"/>
        <v>4.12771175291339</v>
      </c>
      <c r="C26" s="42">
        <f t="shared" si="22"/>
        <v>11.500032616875011</v>
      </c>
      <c r="D26" s="42">
        <f t="shared" si="22"/>
        <v>5.6089412977099284</v>
      </c>
      <c r="E26" s="42">
        <f t="shared" si="22"/>
        <v>13.919731418914751</v>
      </c>
      <c r="F26" s="42">
        <f t="shared" si="22"/>
        <v>6.8715791482998503</v>
      </c>
      <c r="G26" s="42">
        <f t="shared" si="22"/>
        <v>16.605912123177962</v>
      </c>
      <c r="H26" s="42">
        <f t="shared" si="22"/>
        <v>18.328087274668178</v>
      </c>
      <c r="I26" s="42">
        <f t="shared" si="22"/>
        <v>20.022347551632041</v>
      </c>
      <c r="J26" s="42">
        <f t="shared" si="22"/>
        <v>10.473495885983041</v>
      </c>
      <c r="K26" s="42">
        <f t="shared" si="22"/>
        <v>24.185952026362997</v>
      </c>
      <c r="L26" s="42">
        <f t="shared" si="22"/>
        <v>12.865804776941635</v>
      </c>
      <c r="M26" s="42">
        <f t="shared" si="22"/>
        <v>26.796201233061989</v>
      </c>
      <c r="N26" s="42">
        <f t="shared" si="22"/>
        <v>28.553606150334797</v>
      </c>
      <c r="O26" s="42">
        <f t="shared" si="22"/>
        <v>30.452768932419033</v>
      </c>
      <c r="P26" s="42">
        <f t="shared" si="22"/>
        <v>32.425870456475764</v>
      </c>
      <c r="Q26" s="42">
        <f t="shared" si="22"/>
        <v>34.412956168545001</v>
      </c>
      <c r="R26" s="42">
        <f t="shared" si="22"/>
        <v>36.551556524497997</v>
      </c>
      <c r="S26" s="42">
        <f t="shared" si="22"/>
        <v>38.662423778359937</v>
      </c>
      <c r="T26" s="42">
        <f t="shared" si="22"/>
        <v>40.949116732670568</v>
      </c>
      <c r="U26" s="40">
        <f t="shared" si="23"/>
        <v>0.13589136430373072</v>
      </c>
      <c r="V26" s="40">
        <f t="shared" si="24"/>
        <v>0.11018852473181484</v>
      </c>
      <c r="W26" s="35">
        <f t="shared" si="26"/>
        <v>6.0078981711716883E-2</v>
      </c>
      <c r="X26" s="26">
        <f>1-SUM(X20:X25)</f>
        <v>6.3800000000000079E-2</v>
      </c>
      <c r="Y26" s="26">
        <f t="shared" ref="Y26:AH26" si="27">1-SUM(Y20:Y25)</f>
        <v>0.16410000000000013</v>
      </c>
      <c r="Z26" s="26">
        <f t="shared" si="27"/>
        <v>7.5000000000000067E-2</v>
      </c>
      <c r="AA26" s="26">
        <f t="shared" si="27"/>
        <v>0.16720000000000024</v>
      </c>
      <c r="AB26" s="26">
        <f t="shared" si="27"/>
        <v>7.7100000000000057E-2</v>
      </c>
      <c r="AC26" s="26">
        <f t="shared" si="27"/>
        <v>0.17049999999999998</v>
      </c>
      <c r="AD26" s="26">
        <f t="shared" si="27"/>
        <v>0.17220000000000024</v>
      </c>
      <c r="AE26" s="26">
        <f t="shared" si="27"/>
        <v>0.17370000000000019</v>
      </c>
      <c r="AF26" s="26">
        <f t="shared" si="27"/>
        <v>8.3600000000000119E-2</v>
      </c>
      <c r="AG26" s="26">
        <f t="shared" si="27"/>
        <v>0.17709999999999992</v>
      </c>
      <c r="AH26" s="26">
        <f t="shared" si="27"/>
        <v>8.6220000000000074E-2</v>
      </c>
      <c r="AI26" s="26">
        <f t="shared" ref="AI26:AP26" si="28">AI27-SUM(AI20:AI23)</f>
        <v>0.10520000000000018</v>
      </c>
      <c r="AJ26" s="26">
        <f t="shared" si="28"/>
        <v>0.10540000000000005</v>
      </c>
      <c r="AK26" s="26">
        <f t="shared" si="28"/>
        <v>0.10570000000000013</v>
      </c>
      <c r="AL26" s="26">
        <f t="shared" si="28"/>
        <v>0.10610000000000008</v>
      </c>
      <c r="AM26" s="26">
        <f t="shared" si="28"/>
        <v>0.10620000000000007</v>
      </c>
      <c r="AN26" s="26">
        <f t="shared" si="28"/>
        <v>0.10660000000000014</v>
      </c>
      <c r="AO26" s="26">
        <f t="shared" si="28"/>
        <v>0.10670000000000002</v>
      </c>
      <c r="AP26" s="26">
        <f t="shared" si="28"/>
        <v>0.10699999999999998</v>
      </c>
    </row>
    <row r="27" spans="1:42" x14ac:dyDescent="0.25">
      <c r="A27" s="27" t="s">
        <v>101</v>
      </c>
      <c r="B27" s="34">
        <f>SUM(B20:B26)</f>
        <v>64.697676377952746</v>
      </c>
      <c r="C27" s="34">
        <f t="shared" ref="C27:T27" si="29">SUM(C20:C26)</f>
        <v>73.261024361250008</v>
      </c>
      <c r="D27" s="34">
        <f t="shared" si="29"/>
        <v>74.78588396946563</v>
      </c>
      <c r="E27" s="34">
        <f t="shared" si="29"/>
        <v>87.031622161085295</v>
      </c>
      <c r="F27" s="34">
        <f t="shared" si="29"/>
        <v>89.125540185471422</v>
      </c>
      <c r="G27" s="34">
        <f t="shared" si="29"/>
        <v>101.81712922915099</v>
      </c>
      <c r="H27" s="34">
        <f t="shared" si="29"/>
        <v>111.26702925051156</v>
      </c>
      <c r="I27" s="34">
        <f t="shared" si="29"/>
        <v>120.50294836198108</v>
      </c>
      <c r="J27" s="34">
        <f t="shared" si="29"/>
        <v>125.28105126773956</v>
      </c>
      <c r="K27" s="34">
        <f t="shared" si="29"/>
        <v>142.76676594217895</v>
      </c>
      <c r="L27" s="34">
        <f t="shared" si="29"/>
        <v>149.22065387313415</v>
      </c>
      <c r="M27" s="34">
        <f t="shared" si="29"/>
        <v>254.71674175914396</v>
      </c>
      <c r="N27" s="34">
        <f t="shared" si="29"/>
        <v>270.90707922518772</v>
      </c>
      <c r="O27" s="34">
        <f t="shared" si="29"/>
        <v>288.10566634265842</v>
      </c>
      <c r="P27" s="34">
        <f t="shared" si="29"/>
        <v>305.61612117319265</v>
      </c>
      <c r="Q27" s="34">
        <f t="shared" si="29"/>
        <v>324.03913529703368</v>
      </c>
      <c r="R27" s="34">
        <f t="shared" si="29"/>
        <v>342.88514563318904</v>
      </c>
      <c r="S27" s="34">
        <f t="shared" si="29"/>
        <v>362.3469894879093</v>
      </c>
      <c r="T27" s="34">
        <f t="shared" si="29"/>
        <v>382.70202553897724</v>
      </c>
      <c r="X27" s="43">
        <v>1</v>
      </c>
      <c r="Y27" s="43">
        <v>1</v>
      </c>
      <c r="Z27" s="43">
        <v>1</v>
      </c>
      <c r="AA27" s="43">
        <v>1</v>
      </c>
      <c r="AB27" s="43">
        <v>1</v>
      </c>
      <c r="AC27" s="43">
        <v>1</v>
      </c>
      <c r="AD27" s="43">
        <v>1</v>
      </c>
      <c r="AE27" s="43">
        <v>1</v>
      </c>
      <c r="AF27" s="43">
        <v>1</v>
      </c>
      <c r="AG27" s="43">
        <v>1</v>
      </c>
      <c r="AH27" s="43">
        <v>1</v>
      </c>
      <c r="AI27" s="43">
        <v>1</v>
      </c>
      <c r="AJ27" s="43">
        <v>1</v>
      </c>
      <c r="AK27" s="43">
        <v>1</v>
      </c>
      <c r="AL27" s="43">
        <v>1</v>
      </c>
      <c r="AM27" s="43">
        <v>1</v>
      </c>
      <c r="AN27" s="43">
        <v>1</v>
      </c>
      <c r="AO27" s="43">
        <v>1</v>
      </c>
      <c r="AP27" s="4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D4A9-7BD9-4DBF-8EB3-DE544D166C29}">
  <dimension ref="A1:AR27"/>
  <sheetViews>
    <sheetView topLeftCell="A6" zoomScale="90" zoomScaleNormal="90" workbookViewId="0">
      <selection activeCell="V20" sqref="V20"/>
    </sheetView>
  </sheetViews>
  <sheetFormatPr defaultRowHeight="15" x14ac:dyDescent="0.25"/>
  <cols>
    <col min="1" max="1" width="32.7109375" bestFit="1" customWidth="1"/>
    <col min="3" max="3" width="0" hidden="1" customWidth="1"/>
    <col min="5" max="5" width="0" hidden="1" customWidth="1"/>
    <col min="7" max="9" width="0" hidden="1" customWidth="1"/>
    <col min="11" max="11" width="0" hidden="1" customWidth="1"/>
    <col min="13" max="20" width="0" hidden="1" customWidth="1"/>
    <col min="21" max="21" width="24.28515625" bestFit="1" customWidth="1"/>
    <col min="22" max="22" width="25" bestFit="1" customWidth="1"/>
    <col min="23" max="23" width="0" hidden="1" customWidth="1"/>
    <col min="25" max="25" width="0" hidden="1" customWidth="1"/>
    <col min="27" max="27" width="0" hidden="1" customWidth="1"/>
    <col min="29" max="31" width="0" hidden="1" customWidth="1"/>
    <col min="33" max="33" width="0" hidden="1" customWidth="1"/>
    <col min="35" max="42" width="0" hidden="1" customWidth="1"/>
  </cols>
  <sheetData>
    <row r="1" spans="1:44" x14ac:dyDescent="0.25">
      <c r="A1" s="8" t="s">
        <v>134</v>
      </c>
      <c r="B1" s="7">
        <v>2017</v>
      </c>
      <c r="C1" s="7">
        <v>2018</v>
      </c>
      <c r="D1" s="7">
        <v>2019</v>
      </c>
      <c r="E1" s="7">
        <v>2020</v>
      </c>
      <c r="F1" s="7">
        <v>2021</v>
      </c>
      <c r="G1" s="7" t="s">
        <v>7</v>
      </c>
      <c r="H1" s="7" t="s">
        <v>8</v>
      </c>
      <c r="I1" s="7" t="s">
        <v>9</v>
      </c>
      <c r="J1" s="7" t="s">
        <v>10</v>
      </c>
      <c r="K1" s="7" t="s">
        <v>11</v>
      </c>
      <c r="L1" s="7" t="s">
        <v>12</v>
      </c>
      <c r="M1" s="7" t="s">
        <v>103</v>
      </c>
      <c r="N1" s="7" t="s">
        <v>104</v>
      </c>
      <c r="O1" s="7" t="s">
        <v>105</v>
      </c>
      <c r="P1" s="7" t="s">
        <v>106</v>
      </c>
      <c r="Q1" s="7" t="s">
        <v>107</v>
      </c>
      <c r="R1" s="7" t="s">
        <v>108</v>
      </c>
      <c r="S1" s="7" t="s">
        <v>109</v>
      </c>
      <c r="T1" s="7" t="s">
        <v>110</v>
      </c>
      <c r="U1" s="41" t="s">
        <v>126</v>
      </c>
      <c r="V1" s="41" t="s">
        <v>188</v>
      </c>
      <c r="W1" s="41" t="s">
        <v>128</v>
      </c>
      <c r="X1" s="8">
        <v>2017</v>
      </c>
      <c r="Y1" s="8">
        <v>2018</v>
      </c>
      <c r="Z1" s="8">
        <v>2019</v>
      </c>
      <c r="AA1" s="8">
        <v>2020</v>
      </c>
      <c r="AB1" s="8">
        <v>2021</v>
      </c>
      <c r="AC1" s="8" t="s">
        <v>7</v>
      </c>
      <c r="AD1" s="8" t="s">
        <v>8</v>
      </c>
      <c r="AE1" s="8" t="s">
        <v>9</v>
      </c>
      <c r="AF1" s="8" t="s">
        <v>10</v>
      </c>
      <c r="AG1" s="8" t="s">
        <v>11</v>
      </c>
      <c r="AH1" s="8" t="s">
        <v>12</v>
      </c>
      <c r="AI1" s="8" t="s">
        <v>103</v>
      </c>
      <c r="AJ1" s="8" t="s">
        <v>104</v>
      </c>
      <c r="AK1" s="8" t="s">
        <v>105</v>
      </c>
      <c r="AL1" s="8" t="s">
        <v>106</v>
      </c>
      <c r="AM1" s="8" t="s">
        <v>107</v>
      </c>
      <c r="AN1" s="8" t="s">
        <v>108</v>
      </c>
      <c r="AO1" s="8" t="s">
        <v>109</v>
      </c>
      <c r="AP1" s="8" t="s">
        <v>110</v>
      </c>
    </row>
    <row r="2" spans="1:44" x14ac:dyDescent="0.25">
      <c r="A2" s="9" t="s">
        <v>129</v>
      </c>
      <c r="B2" s="10">
        <f>'India Micronutrients Market'!B40</f>
        <v>112.82079685039371</v>
      </c>
      <c r="C2" s="10">
        <f>'India Micronutrients Market'!C40</f>
        <v>122.30150625</v>
      </c>
      <c r="D2" s="10">
        <f>'India Micronutrients Market'!D40</f>
        <v>130.17674748091599</v>
      </c>
      <c r="E2" s="10">
        <f>'India Micronutrients Market'!E40</f>
        <v>144.8456550387597</v>
      </c>
      <c r="F2" s="10">
        <f>'India Micronutrients Market'!F40</f>
        <v>155.0774621329212</v>
      </c>
      <c r="G2" s="10">
        <f>'India Micronutrients Market'!G40</f>
        <v>169.06770451525421</v>
      </c>
      <c r="H2" s="10">
        <f>'India Micronutrients Market'!H40</f>
        <v>184.47161666472368</v>
      </c>
      <c r="I2" s="10">
        <f>'India Micronutrients Market'!I40</f>
        <v>199.628744280993</v>
      </c>
      <c r="J2" s="10">
        <f>'India Micronutrients Market'!J40</f>
        <v>217.15382219741525</v>
      </c>
      <c r="K2" s="10">
        <f>'India Micronutrients Market'!K40</f>
        <v>236.05030004048851</v>
      </c>
      <c r="L2" s="10">
        <f>'India Micronutrients Market'!L40</f>
        <v>258.30722026156826</v>
      </c>
      <c r="M2" s="10">
        <f>'India Micronutrients Market'!M40</f>
        <v>84.587473847127143</v>
      </c>
      <c r="N2" s="10">
        <f>'India Micronutrients Market'!N40</f>
        <v>90.025641581131495</v>
      </c>
      <c r="O2" s="10">
        <f>'India Micronutrients Market'!O40</f>
        <v>95.741236740400439</v>
      </c>
      <c r="P2" s="10">
        <f>'India Micronutrients Market'!P40</f>
        <v>101.94138827424399</v>
      </c>
      <c r="Q2" s="10">
        <f>'India Micronutrients Market'!Q40</f>
        <v>108.30685821046721</v>
      </c>
      <c r="R2" s="10">
        <f>'India Micronutrients Market'!R40</f>
        <v>114.80009124700585</v>
      </c>
      <c r="S2" s="10">
        <f>'India Micronutrients Market'!S40</f>
        <v>121.39793803434543</v>
      </c>
      <c r="T2" s="10">
        <f>'India Micronutrients Market'!T40</f>
        <v>128.34677570689394</v>
      </c>
      <c r="U2" s="40">
        <f>(F2/B2)^(1/4)-1</f>
        <v>8.2779140447670763E-2</v>
      </c>
      <c r="V2" s="40">
        <f>(L2/F2)^(1/6)-1</f>
        <v>8.8757877104060245E-2</v>
      </c>
      <c r="W2" s="35">
        <f>(T2/P2)^(1/4)-1</f>
        <v>5.9274712707880095E-2</v>
      </c>
    </row>
    <row r="3" spans="1:44" x14ac:dyDescent="0.25">
      <c r="A3" s="9" t="s">
        <v>93</v>
      </c>
      <c r="B3" s="5"/>
      <c r="C3" s="25">
        <f>C2/B2-1</f>
        <v>8.4033349030305349E-2</v>
      </c>
      <c r="D3" s="25">
        <f t="shared" ref="D3:E3" si="0">D2/C2-1</f>
        <v>6.4392021589807502E-2</v>
      </c>
      <c r="E3" s="25">
        <f t="shared" si="0"/>
        <v>0.11268454498753067</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X3" s="29"/>
      <c r="Y3" s="29"/>
      <c r="Z3" s="29"/>
      <c r="AA3" s="29"/>
      <c r="AB3" s="29"/>
      <c r="AC3" s="29"/>
      <c r="AD3" s="29"/>
      <c r="AE3" s="29"/>
      <c r="AF3" s="29"/>
      <c r="AG3" s="29"/>
      <c r="AH3" s="29"/>
      <c r="AI3" s="29"/>
    </row>
    <row r="4" spans="1:44" x14ac:dyDescent="0.25">
      <c r="A4" s="31" t="s">
        <v>137</v>
      </c>
      <c r="B4" s="34">
        <f>'India Micronutrients Market'!B33</f>
        <v>0.13533231599999998</v>
      </c>
      <c r="C4" s="34">
        <f>'India Micronutrients Market'!C33</f>
        <v>0.14785715999999999</v>
      </c>
      <c r="D4" s="34">
        <f>'India Micronutrients Market'!D33</f>
        <v>0.1610575648</v>
      </c>
      <c r="E4" s="34">
        <f>'India Micronutrients Market'!E33</f>
        <v>0.17647683900000002</v>
      </c>
      <c r="F4" s="34">
        <f>'India Micronutrients Market'!F33</f>
        <v>0.18953594799999998</v>
      </c>
      <c r="G4" s="34">
        <f>'India Micronutrients Market'!G33</f>
        <v>0.20760457441320002</v>
      </c>
      <c r="H4" s="34">
        <f>'India Micronutrients Market'!H33</f>
        <v>0.22680116050129145</v>
      </c>
      <c r="I4" s="34">
        <f>'India Micronutrients Market'!I33</f>
        <v>0.24741121571248889</v>
      </c>
      <c r="J4" s="34">
        <f>'India Micronutrients Market'!J33</f>
        <v>0.26960840276477738</v>
      </c>
      <c r="K4" s="34">
        <f>'India Micronutrients Market'!K33</f>
        <v>0.29507329998499726</v>
      </c>
      <c r="L4" s="34">
        <f>'India Micronutrients Market'!L33</f>
        <v>0.32333775217603938</v>
      </c>
      <c r="M4" s="34">
        <f>'India Micronutrients Market'!M33</f>
        <v>149.27997384540998</v>
      </c>
      <c r="N4" s="34">
        <f>'India Micronutrients Market'!N33</f>
        <v>160.02150030432986</v>
      </c>
      <c r="O4" s="34">
        <f>'India Micronutrients Market'!O33</f>
        <v>170.62519115958611</v>
      </c>
      <c r="P4" s="34">
        <f>'India Micronutrients Market'!P33</f>
        <v>181.42385085195724</v>
      </c>
      <c r="Q4" s="34">
        <f>'India Micronutrients Market'!Q33</f>
        <v>192.87986054390822</v>
      </c>
      <c r="R4" s="34">
        <f>'India Micronutrients Market'!R33</f>
        <v>203.47238101608903</v>
      </c>
      <c r="S4" s="34">
        <f>'India Micronutrients Market'!S33</f>
        <v>216.10310429805588</v>
      </c>
      <c r="T4" s="34">
        <f>'India Micronutrients Market'!T33</f>
        <v>227.80253631539389</v>
      </c>
      <c r="U4" s="40">
        <f>(F4/B4)^(1/4)-1</f>
        <v>8.7858775435244896E-2</v>
      </c>
      <c r="V4" s="40">
        <f>(L4/F4)^(1/6)-1</f>
        <v>9.3102289247758208E-2</v>
      </c>
      <c r="W4" s="35">
        <f>(T4/P4)^(1/4)-1</f>
        <v>5.8561375568684459E-2</v>
      </c>
    </row>
    <row r="5" spans="1:44" x14ac:dyDescent="0.25">
      <c r="A5" s="4" t="s">
        <v>93</v>
      </c>
      <c r="B5" s="4"/>
      <c r="C5" s="37">
        <f>C4/B4-1</f>
        <v>9.2548804086084013E-2</v>
      </c>
      <c r="D5" s="37">
        <f t="shared" ref="D5:T5" si="1">D4/C4-1</f>
        <v>8.9278089745535638E-2</v>
      </c>
      <c r="E5" s="37">
        <f t="shared" si="1"/>
        <v>9.5737658887041777E-2</v>
      </c>
      <c r="F5" s="37">
        <f t="shared" si="1"/>
        <v>7.3998996548209739E-2</v>
      </c>
      <c r="G5" s="37">
        <f t="shared" si="1"/>
        <v>9.5330867858375967E-2</v>
      </c>
      <c r="H5" s="37">
        <f t="shared" si="1"/>
        <v>9.2467066982272028E-2</v>
      </c>
      <c r="I5" s="37">
        <f t="shared" si="1"/>
        <v>9.0872794326288586E-2</v>
      </c>
      <c r="J5" s="37">
        <f t="shared" si="1"/>
        <v>8.971778821087617E-2</v>
      </c>
      <c r="K5" s="37">
        <f t="shared" si="1"/>
        <v>9.4451422726750112E-2</v>
      </c>
      <c r="L5" s="37">
        <f t="shared" si="1"/>
        <v>9.5787901489152727E-2</v>
      </c>
      <c r="M5" s="37">
        <f t="shared" si="1"/>
        <v>460.68433113908503</v>
      </c>
      <c r="N5" s="37">
        <f t="shared" si="1"/>
        <v>7.1955575702629115E-2</v>
      </c>
      <c r="O5" s="37">
        <f t="shared" si="1"/>
        <v>6.6264163472346427E-2</v>
      </c>
      <c r="P5" s="37">
        <f t="shared" si="1"/>
        <v>6.3288777108364558E-2</v>
      </c>
      <c r="Q5" s="37">
        <f t="shared" si="1"/>
        <v>6.3145003472002914E-2</v>
      </c>
      <c r="R5" s="37">
        <f t="shared" si="1"/>
        <v>5.4917711171662109E-2</v>
      </c>
      <c r="S5" s="37">
        <f t="shared" si="1"/>
        <v>6.2075861199894833E-2</v>
      </c>
      <c r="T5" s="37">
        <f t="shared" si="1"/>
        <v>5.4138195077483964E-2</v>
      </c>
      <c r="U5" s="4"/>
      <c r="V5" s="4"/>
      <c r="W5" s="4"/>
    </row>
    <row r="6" spans="1:44" x14ac:dyDescent="0.25">
      <c r="A6" s="31" t="s">
        <v>102</v>
      </c>
      <c r="B6" s="34">
        <f>B4/B2</f>
        <v>1.1995334174022697E-3</v>
      </c>
      <c r="C6" s="34">
        <f t="shared" ref="C6:T6" si="2">C4/C2</f>
        <v>1.2089561652475558E-3</v>
      </c>
      <c r="D6" s="34">
        <f t="shared" si="2"/>
        <v>1.2372222222222227E-3</v>
      </c>
      <c r="E6" s="34">
        <f t="shared" si="2"/>
        <v>1.2183785488958992E-3</v>
      </c>
      <c r="F6" s="34">
        <f t="shared" si="2"/>
        <v>1.2222017654476669E-3</v>
      </c>
      <c r="G6" s="34">
        <f t="shared" si="2"/>
        <v>1.2279375000000003E-3</v>
      </c>
      <c r="H6" s="34">
        <f t="shared" si="2"/>
        <v>1.2294637223974761E-3</v>
      </c>
      <c r="I6" s="34">
        <f t="shared" si="2"/>
        <v>1.2393566698202455E-3</v>
      </c>
      <c r="J6" s="34">
        <f t="shared" si="2"/>
        <v>1.2415549495586383E-3</v>
      </c>
      <c r="K6" s="34">
        <f t="shared" si="2"/>
        <v>1.2500441640378548E-3</v>
      </c>
      <c r="L6" s="34">
        <f t="shared" si="2"/>
        <v>1.251756539552474E-3</v>
      </c>
      <c r="M6" s="34">
        <f t="shared" si="2"/>
        <v>1.7647999999999999</v>
      </c>
      <c r="N6" s="34">
        <f t="shared" si="2"/>
        <v>1.777510245901639</v>
      </c>
      <c r="O6" s="34">
        <f t="shared" si="2"/>
        <v>1.7821494370522006</v>
      </c>
      <c r="P6" s="34">
        <f t="shared" si="2"/>
        <v>1.7796878571428569</v>
      </c>
      <c r="Q6" s="34">
        <f t="shared" si="2"/>
        <v>1.7808646998982705</v>
      </c>
      <c r="R6" s="34">
        <f t="shared" si="2"/>
        <v>1.7724060913705579</v>
      </c>
      <c r="S6" s="34">
        <f t="shared" si="2"/>
        <v>1.7801217038539554</v>
      </c>
      <c r="T6" s="34">
        <f t="shared" si="2"/>
        <v>1.7748987854251008</v>
      </c>
      <c r="U6" s="40">
        <f>(F6/B6)^(1/4)-1</f>
        <v>4.6912937253980047E-3</v>
      </c>
      <c r="V6" s="40">
        <f>(L6/F6)^(1/6)-1</f>
        <v>3.9902463486678474E-3</v>
      </c>
      <c r="W6" s="35">
        <f>(T6/P6)^(1/4)-1</f>
        <v>-6.7342034189799005E-4</v>
      </c>
      <c r="X6" s="29"/>
      <c r="Y6" s="29"/>
      <c r="Z6" s="29"/>
      <c r="AA6" s="29"/>
      <c r="AB6" s="29"/>
      <c r="AC6" s="29"/>
      <c r="AD6" s="29"/>
      <c r="AE6" s="29"/>
      <c r="AF6" s="29"/>
      <c r="AG6" s="29"/>
      <c r="AH6" s="29"/>
      <c r="AI6" s="29"/>
    </row>
    <row r="7" spans="1:44" x14ac:dyDescent="0.25">
      <c r="A7" s="9" t="s">
        <v>93</v>
      </c>
      <c r="B7" s="28"/>
      <c r="C7" s="36">
        <f>C6/B6-1</f>
        <v>7.8553441768152155E-3</v>
      </c>
      <c r="D7" s="36">
        <f t="shared" ref="D7:P7" si="3">D6/C6-1</f>
        <v>2.3380547440178479E-2</v>
      </c>
      <c r="E7" s="36">
        <f t="shared" si="3"/>
        <v>-1.5230629540809226E-2</v>
      </c>
      <c r="F7" s="36">
        <f t="shared" si="3"/>
        <v>3.1379545833536415E-3</v>
      </c>
      <c r="G7" s="36">
        <f t="shared" si="3"/>
        <v>4.6929522722727324E-3</v>
      </c>
      <c r="H7" s="36">
        <f t="shared" si="3"/>
        <v>1.2429153743376276E-3</v>
      </c>
      <c r="I7" s="36">
        <f t="shared" si="3"/>
        <v>8.0465549674602066E-3</v>
      </c>
      <c r="J7" s="36">
        <f t="shared" si="3"/>
        <v>1.7737264759398741E-3</v>
      </c>
      <c r="K7" s="36">
        <f t="shared" si="3"/>
        <v>6.8375664582822626E-3</v>
      </c>
      <c r="L7" s="36">
        <f t="shared" si="3"/>
        <v>1.3698520131384395E-3</v>
      </c>
      <c r="M7" s="36">
        <f t="shared" si="3"/>
        <v>1408.8588217729211</v>
      </c>
      <c r="N7" s="36">
        <f t="shared" si="3"/>
        <v>7.2020885662051892E-3</v>
      </c>
      <c r="O7" s="36">
        <f t="shared" si="3"/>
        <v>2.6099377830637316E-3</v>
      </c>
      <c r="P7" s="36">
        <f t="shared" si="3"/>
        <v>-1.3812421439894917E-3</v>
      </c>
      <c r="Q7" s="37">
        <v>1.6199999999999999E-2</v>
      </c>
      <c r="R7" s="37">
        <v>1.6500000000000001E-2</v>
      </c>
      <c r="S7" s="37">
        <v>1.6400000000000001E-2</v>
      </c>
      <c r="T7" s="37">
        <v>1.6299999999999999E-2</v>
      </c>
      <c r="X7" s="29"/>
      <c r="Y7" s="29"/>
      <c r="Z7" s="29"/>
      <c r="AA7" s="29"/>
      <c r="AB7" s="29"/>
      <c r="AC7" s="29"/>
      <c r="AD7" s="29"/>
      <c r="AE7" s="29"/>
      <c r="AF7" s="29"/>
      <c r="AG7" s="29"/>
      <c r="AH7" s="29"/>
      <c r="AI7" s="29"/>
    </row>
    <row r="9" spans="1:44" x14ac:dyDescent="0.25">
      <c r="A9" s="27" t="s">
        <v>115</v>
      </c>
      <c r="B9" s="28"/>
      <c r="C9" s="28"/>
      <c r="D9" s="28"/>
      <c r="E9" s="28"/>
      <c r="F9" s="28"/>
      <c r="G9" s="28"/>
      <c r="H9" s="28"/>
      <c r="I9" s="28"/>
      <c r="J9" s="28"/>
      <c r="K9" s="28"/>
      <c r="L9" s="28"/>
      <c r="M9" s="28"/>
      <c r="N9" s="28"/>
      <c r="O9" s="28"/>
      <c r="P9" s="28"/>
      <c r="Q9" s="28"/>
      <c r="R9" s="28"/>
      <c r="S9" s="28"/>
      <c r="T9" s="28"/>
      <c r="X9" s="29"/>
    </row>
    <row r="10" spans="1:44" x14ac:dyDescent="0.25">
      <c r="A10" s="39" t="s">
        <v>178</v>
      </c>
      <c r="B10" s="32">
        <f>B$4*X10</f>
        <v>5.1155615447999986E-2</v>
      </c>
      <c r="C10" s="32">
        <f t="shared" ref="C10:T16" si="4">C$4*Y10</f>
        <v>5.6998935179999981E-2</v>
      </c>
      <c r="D10" s="32">
        <f t="shared" si="4"/>
        <v>6.1862210639680004E-2</v>
      </c>
      <c r="E10" s="32">
        <f t="shared" si="4"/>
        <v>6.7449447865799997E-2</v>
      </c>
      <c r="F10" s="32">
        <f t="shared" si="4"/>
        <v>7.2137381808799986E-2</v>
      </c>
      <c r="G10" s="32">
        <f t="shared" si="4"/>
        <v>7.9367228798166378E-2</v>
      </c>
      <c r="H10" s="32">
        <f t="shared" si="4"/>
        <v>8.6524642731242662E-2</v>
      </c>
      <c r="I10" s="32">
        <f t="shared" si="4"/>
        <v>9.458530776688448E-2</v>
      </c>
      <c r="J10" s="32">
        <f t="shared" si="4"/>
        <v>0.10293648817559196</v>
      </c>
      <c r="K10" s="32">
        <f t="shared" si="4"/>
        <v>0.11257046394427649</v>
      </c>
      <c r="L10" s="32">
        <f t="shared" si="4"/>
        <v>0.12325635112950618</v>
      </c>
      <c r="M10" s="32">
        <f t="shared" si="4"/>
        <v>50.904471081284797</v>
      </c>
      <c r="N10" s="32">
        <f t="shared" si="4"/>
        <v>54.551329453746028</v>
      </c>
      <c r="O10" s="32">
        <f t="shared" si="4"/>
        <v>58.114940108955032</v>
      </c>
      <c r="P10" s="32">
        <f t="shared" si="4"/>
        <v>61.720394059835847</v>
      </c>
      <c r="Q10" s="32">
        <f t="shared" si="4"/>
        <v>65.579152584928792</v>
      </c>
      <c r="R10" s="32">
        <f t="shared" si="4"/>
        <v>69.058526116860605</v>
      </c>
      <c r="S10" s="32">
        <f t="shared" si="4"/>
        <v>73.345393598760154</v>
      </c>
      <c r="T10" s="32">
        <f t="shared" si="4"/>
        <v>77.270620318181599</v>
      </c>
      <c r="U10" s="40">
        <f t="shared" ref="U10:U16" si="5">(F10/B10)^(1/4)-1</f>
        <v>8.9724626222212223E-2</v>
      </c>
      <c r="V10" s="40">
        <f t="shared" ref="V10:V16" si="6">(L10/F10)^(1/6)-1</f>
        <v>9.3389305792073607E-2</v>
      </c>
      <c r="W10" s="35">
        <f>(T10/P10)^(1/4)-1</f>
        <v>5.7782620259356987E-2</v>
      </c>
      <c r="X10" s="33">
        <v>0.37799999999999995</v>
      </c>
      <c r="Y10" s="33">
        <v>0.3854999999999999</v>
      </c>
      <c r="Z10" s="33">
        <v>0.38410000000000005</v>
      </c>
      <c r="AA10" s="33">
        <v>0.38219999999999993</v>
      </c>
      <c r="AB10" s="33">
        <v>0.38059999999999999</v>
      </c>
      <c r="AC10" s="33">
        <v>0.38230000000000003</v>
      </c>
      <c r="AD10" s="33">
        <v>0.38149999999999989</v>
      </c>
      <c r="AE10" s="33">
        <v>0.38229999999999992</v>
      </c>
      <c r="AF10" s="33">
        <v>0.38179999999999986</v>
      </c>
      <c r="AG10" s="33">
        <v>0.38150000000000012</v>
      </c>
      <c r="AH10" s="33">
        <v>0.38119999999999993</v>
      </c>
      <c r="AI10" s="33">
        <v>0.34099999999999997</v>
      </c>
      <c r="AJ10" s="26">
        <v>0.34089999999999987</v>
      </c>
      <c r="AK10" s="26">
        <v>0.34060000000000001</v>
      </c>
      <c r="AL10" s="26">
        <v>0.34019999999999995</v>
      </c>
      <c r="AM10" s="26">
        <v>0.33999999999999997</v>
      </c>
      <c r="AN10" s="26">
        <v>0.33939999999999992</v>
      </c>
      <c r="AO10" s="26">
        <v>0.33939999999999992</v>
      </c>
      <c r="AP10" s="26">
        <v>0.33919999999999995</v>
      </c>
      <c r="AQ10" s="46"/>
      <c r="AR10" s="46"/>
    </row>
    <row r="11" spans="1:44" x14ac:dyDescent="0.25">
      <c r="A11" s="39" t="s">
        <v>180</v>
      </c>
      <c r="B11" s="32">
        <f t="shared" ref="B11:B16" si="7">B$4*X11</f>
        <v>3.0152040004799995E-2</v>
      </c>
      <c r="C11" s="32">
        <f t="shared" si="4"/>
        <v>3.1257003623999996E-2</v>
      </c>
      <c r="D11" s="32">
        <f t="shared" si="4"/>
        <v>3.4128097981119994E-2</v>
      </c>
      <c r="E11" s="32">
        <f t="shared" si="4"/>
        <v>3.7518975971400005E-2</v>
      </c>
      <c r="F11" s="32">
        <f t="shared" si="4"/>
        <v>4.0446971303199991E-2</v>
      </c>
      <c r="G11" s="32">
        <f t="shared" si="4"/>
        <v>4.4406618466983482E-2</v>
      </c>
      <c r="H11" s="32">
        <f t="shared" si="4"/>
        <v>4.8694209159627279E-2</v>
      </c>
      <c r="I11" s="32">
        <f t="shared" si="4"/>
        <v>5.3242893621327607E-2</v>
      </c>
      <c r="J11" s="32">
        <f t="shared" si="4"/>
        <v>5.8181493316638959E-2</v>
      </c>
      <c r="K11" s="32">
        <f t="shared" si="4"/>
        <v>6.3883369446751895E-2</v>
      </c>
      <c r="L11" s="32">
        <f t="shared" si="4"/>
        <v>7.0261293547853362E-2</v>
      </c>
      <c r="M11" s="32">
        <f t="shared" si="4"/>
        <v>23.571307870190235</v>
      </c>
      <c r="N11" s="32">
        <f t="shared" si="4"/>
        <v>25.315401348144984</v>
      </c>
      <c r="O11" s="32">
        <f t="shared" si="4"/>
        <v>27.061155317910352</v>
      </c>
      <c r="P11" s="32">
        <f t="shared" si="4"/>
        <v>28.828249900376004</v>
      </c>
      <c r="Q11" s="32">
        <f t="shared" si="4"/>
        <v>30.667897826481404</v>
      </c>
      <c r="R11" s="32">
        <f t="shared" si="4"/>
        <v>32.413150295862984</v>
      </c>
      <c r="S11" s="32">
        <f t="shared" si="4"/>
        <v>34.446834825110102</v>
      </c>
      <c r="T11" s="32">
        <f t="shared" si="4"/>
        <v>36.266163781410711</v>
      </c>
      <c r="U11" s="40">
        <f t="shared" si="5"/>
        <v>7.6198361647668689E-2</v>
      </c>
      <c r="V11" s="40">
        <f t="shared" si="6"/>
        <v>9.6406720812849844E-2</v>
      </c>
      <c r="W11" s="35">
        <f t="shared" ref="W11:W16" si="8">(T11/P11)^(1/4)-1</f>
        <v>5.9060657859320909E-2</v>
      </c>
      <c r="X11" s="33">
        <v>0.2228</v>
      </c>
      <c r="Y11" s="33">
        <v>0.21139999999999998</v>
      </c>
      <c r="Z11" s="33">
        <v>0.21189999999999998</v>
      </c>
      <c r="AA11" s="33">
        <v>0.21259999999999998</v>
      </c>
      <c r="AB11" s="33">
        <v>0.21339999999999998</v>
      </c>
      <c r="AC11" s="33">
        <v>0.21389999999999998</v>
      </c>
      <c r="AD11" s="33">
        <v>0.2147</v>
      </c>
      <c r="AE11" s="33">
        <v>0.2152</v>
      </c>
      <c r="AF11" s="33">
        <v>0.21579999999999999</v>
      </c>
      <c r="AG11" s="33">
        <v>0.21649999999999997</v>
      </c>
      <c r="AH11" s="33">
        <v>0.21729999999999999</v>
      </c>
      <c r="AI11" s="33">
        <v>0.15789999999999998</v>
      </c>
      <c r="AJ11" s="26">
        <v>0.15820000000000001</v>
      </c>
      <c r="AK11" s="26">
        <v>0.15859999999999996</v>
      </c>
      <c r="AL11" s="26">
        <v>0.15889999999999999</v>
      </c>
      <c r="AM11" s="26">
        <v>0.15899999999999997</v>
      </c>
      <c r="AN11" s="26">
        <v>0.1593</v>
      </c>
      <c r="AO11" s="26">
        <v>0.15939999999999999</v>
      </c>
      <c r="AP11" s="26">
        <v>0.15920000000000001</v>
      </c>
      <c r="AQ11" s="46"/>
      <c r="AR11" s="29"/>
    </row>
    <row r="12" spans="1:44" x14ac:dyDescent="0.25">
      <c r="A12" s="39" t="s">
        <v>179</v>
      </c>
      <c r="B12" s="32">
        <f t="shared" si="7"/>
        <v>2.3453090362799998E-2</v>
      </c>
      <c r="C12" s="32">
        <f t="shared" si="4"/>
        <v>2.4071145648E-2</v>
      </c>
      <c r="D12" s="32">
        <f t="shared" si="4"/>
        <v>2.6010796715199996E-2</v>
      </c>
      <c r="E12" s="32">
        <f t="shared" si="4"/>
        <v>2.8306884975600001E-2</v>
      </c>
      <c r="F12" s="32">
        <f t="shared" si="4"/>
        <v>3.0193076516399995E-2</v>
      </c>
      <c r="G12" s="32">
        <f t="shared" si="4"/>
        <v>3.2739241384961641E-2</v>
      </c>
      <c r="H12" s="32">
        <f t="shared" si="4"/>
        <v>3.5630462314752892E-2</v>
      </c>
      <c r="I12" s="32">
        <f t="shared" si="4"/>
        <v>3.8596149651148264E-2</v>
      </c>
      <c r="J12" s="32">
        <f t="shared" si="4"/>
        <v>4.1762341588264008E-2</v>
      </c>
      <c r="K12" s="32">
        <f t="shared" si="4"/>
        <v>4.5382273537692579E-2</v>
      </c>
      <c r="L12" s="32">
        <f t="shared" si="4"/>
        <v>4.9406008532498817E-2</v>
      </c>
      <c r="M12" s="32">
        <f t="shared" si="4"/>
        <v>9.210574386261797</v>
      </c>
      <c r="N12" s="32">
        <f t="shared" si="4"/>
        <v>9.9213330188684488</v>
      </c>
      <c r="O12" s="32">
        <f t="shared" si="4"/>
        <v>10.612886890126259</v>
      </c>
      <c r="P12" s="32">
        <f t="shared" si="4"/>
        <v>11.302705908076936</v>
      </c>
      <c r="Q12" s="32">
        <f t="shared" si="4"/>
        <v>12.05499128399426</v>
      </c>
      <c r="R12" s="32">
        <f t="shared" si="4"/>
        <v>12.778065527810393</v>
      </c>
      <c r="S12" s="32">
        <f t="shared" si="4"/>
        <v>13.636105881207333</v>
      </c>
      <c r="T12" s="32">
        <f t="shared" si="4"/>
        <v>14.442680802395973</v>
      </c>
      <c r="U12" s="40">
        <f t="shared" si="5"/>
        <v>6.5189367343891691E-2</v>
      </c>
      <c r="V12" s="40">
        <f t="shared" si="6"/>
        <v>8.5538923348058127E-2</v>
      </c>
      <c r="W12" s="35">
        <f t="shared" si="8"/>
        <v>6.3203374537732282E-2</v>
      </c>
      <c r="X12" s="33">
        <v>0.17330000000000001</v>
      </c>
      <c r="Y12" s="33">
        <v>0.1628</v>
      </c>
      <c r="Z12" s="33">
        <v>0.16149999999999998</v>
      </c>
      <c r="AA12" s="33">
        <v>0.16039999999999999</v>
      </c>
      <c r="AB12" s="33">
        <v>0.1593</v>
      </c>
      <c r="AC12" s="33">
        <v>0.15770000000000001</v>
      </c>
      <c r="AD12" s="33">
        <v>0.15710000000000002</v>
      </c>
      <c r="AE12" s="33">
        <v>0.15599999999999997</v>
      </c>
      <c r="AF12" s="33">
        <v>0.15489999999999998</v>
      </c>
      <c r="AG12" s="33">
        <v>0.15379999999999999</v>
      </c>
      <c r="AH12" s="33">
        <v>0.15279999999999999</v>
      </c>
      <c r="AI12" s="33">
        <v>6.1700000000000012E-2</v>
      </c>
      <c r="AJ12" s="26">
        <v>6.1999999999999979E-2</v>
      </c>
      <c r="AK12" s="26">
        <v>6.2200000000000012E-2</v>
      </c>
      <c r="AL12" s="26">
        <v>6.2300000000000001E-2</v>
      </c>
      <c r="AM12" s="26">
        <v>6.2499999999999979E-2</v>
      </c>
      <c r="AN12" s="26">
        <v>6.2800000000000009E-2</v>
      </c>
      <c r="AO12" s="26">
        <v>6.3100000000000031E-2</v>
      </c>
      <c r="AP12" s="26">
        <v>6.3399999999999998E-2</v>
      </c>
      <c r="AQ12" s="46"/>
      <c r="AR12" s="29"/>
    </row>
    <row r="13" spans="1:44" x14ac:dyDescent="0.25">
      <c r="A13" s="39" t="s">
        <v>177</v>
      </c>
      <c r="B13" s="32">
        <f t="shared" si="7"/>
        <v>1.6469942857200003E-2</v>
      </c>
      <c r="C13" s="32">
        <f t="shared" si="4"/>
        <v>1.8703930740000006E-2</v>
      </c>
      <c r="D13" s="32">
        <f t="shared" si="4"/>
        <v>2.0470416486080008E-2</v>
      </c>
      <c r="E13" s="32">
        <f t="shared" si="4"/>
        <v>2.2571387708100004E-2</v>
      </c>
      <c r="F13" s="32">
        <f t="shared" si="4"/>
        <v>2.4298508533600004E-2</v>
      </c>
      <c r="G13" s="32">
        <f t="shared" si="4"/>
        <v>2.6137415918621894E-2</v>
      </c>
      <c r="H13" s="32">
        <f t="shared" si="4"/>
        <v>2.8304784830561178E-2</v>
      </c>
      <c r="I13" s="32">
        <f t="shared" si="4"/>
        <v>3.0456320654207392E-2</v>
      </c>
      <c r="J13" s="32">
        <f t="shared" si="4"/>
        <v>3.3027029338685246E-2</v>
      </c>
      <c r="K13" s="32">
        <f t="shared" si="4"/>
        <v>3.5821898618178687E-2</v>
      </c>
      <c r="L13" s="32">
        <f t="shared" si="4"/>
        <v>3.8897531586777542E-2</v>
      </c>
      <c r="M13" s="32">
        <f t="shared" si="4"/>
        <v>44.649640177162134</v>
      </c>
      <c r="N13" s="32">
        <f t="shared" si="4"/>
        <v>47.750415690812041</v>
      </c>
      <c r="O13" s="32">
        <f t="shared" si="4"/>
        <v>50.812181927324744</v>
      </c>
      <c r="P13" s="32">
        <f t="shared" si="4"/>
        <v>53.955453243372091</v>
      </c>
      <c r="Q13" s="32">
        <f t="shared" si="4"/>
        <v>57.323894553649531</v>
      </c>
      <c r="R13" s="32">
        <f t="shared" si="4"/>
        <v>60.390602685575224</v>
      </c>
      <c r="S13" s="32">
        <f t="shared" si="4"/>
        <v>64.031349803513962</v>
      </c>
      <c r="T13" s="32">
        <f t="shared" si="4"/>
        <v>67.452331002988146</v>
      </c>
      <c r="U13" s="40">
        <f t="shared" si="5"/>
        <v>0.10210223002114382</v>
      </c>
      <c r="V13" s="40">
        <f t="shared" si="6"/>
        <v>8.1576072419798251E-2</v>
      </c>
      <c r="W13" s="35">
        <f t="shared" si="8"/>
        <v>5.7402674056977077E-2</v>
      </c>
      <c r="X13" s="33">
        <v>0.12170000000000003</v>
      </c>
      <c r="Y13" s="33">
        <v>0.12650000000000006</v>
      </c>
      <c r="Z13" s="33">
        <v>0.12710000000000005</v>
      </c>
      <c r="AA13" s="33">
        <v>0.12790000000000001</v>
      </c>
      <c r="AB13" s="33">
        <v>0.12820000000000004</v>
      </c>
      <c r="AC13" s="33">
        <v>0.12590000000000007</v>
      </c>
      <c r="AD13" s="33">
        <v>0.12480000000000002</v>
      </c>
      <c r="AE13" s="33">
        <v>0.12310000000000004</v>
      </c>
      <c r="AF13" s="33">
        <v>0.12250000000000005</v>
      </c>
      <c r="AG13" s="33">
        <v>0.12140000000000006</v>
      </c>
      <c r="AH13" s="33">
        <v>0.12030000000000002</v>
      </c>
      <c r="AI13" s="33">
        <v>0.29910000000000003</v>
      </c>
      <c r="AJ13" s="26">
        <v>0.29840000000000005</v>
      </c>
      <c r="AK13" s="26">
        <v>0.29780000000000001</v>
      </c>
      <c r="AL13" s="26">
        <v>0.29740000000000005</v>
      </c>
      <c r="AM13" s="26">
        <v>0.29720000000000002</v>
      </c>
      <c r="AN13" s="26">
        <v>0.29680000000000001</v>
      </c>
      <c r="AO13" s="26">
        <v>0.29630000000000001</v>
      </c>
      <c r="AP13" s="26">
        <v>0.29610000000000003</v>
      </c>
      <c r="AQ13" s="46"/>
      <c r="AR13" s="29"/>
    </row>
    <row r="14" spans="1:44" x14ac:dyDescent="0.25">
      <c r="A14" s="39" t="s">
        <v>176</v>
      </c>
      <c r="B14" s="32">
        <f t="shared" si="7"/>
        <v>5.3185600187999997E-3</v>
      </c>
      <c r="C14" s="32"/>
      <c r="D14" s="32">
        <f t="shared" si="4"/>
        <v>6.4100910790399999E-3</v>
      </c>
      <c r="E14" s="32"/>
      <c r="F14" s="32">
        <f t="shared" si="4"/>
        <v>7.8088810575999996E-3</v>
      </c>
      <c r="G14" s="32"/>
      <c r="H14" s="32"/>
      <c r="I14" s="32"/>
      <c r="J14" s="32">
        <f t="shared" si="4"/>
        <v>1.1242670395291216E-2</v>
      </c>
      <c r="K14" s="32"/>
      <c r="L14" s="32">
        <f t="shared" si="4"/>
        <v>1.3677186917046466E-2</v>
      </c>
      <c r="M14" s="32"/>
      <c r="N14" s="32"/>
      <c r="O14" s="32"/>
      <c r="P14" s="32"/>
      <c r="Q14" s="32"/>
      <c r="R14" s="32"/>
      <c r="S14" s="32"/>
      <c r="T14" s="32"/>
      <c r="U14" s="40">
        <f t="shared" si="5"/>
        <v>0.10077532495533359</v>
      </c>
      <c r="V14" s="40">
        <f t="shared" si="6"/>
        <v>9.791317262190713E-2</v>
      </c>
      <c r="W14" s="35"/>
      <c r="X14" s="33">
        <v>3.9300000000000002E-2</v>
      </c>
      <c r="Y14" s="33"/>
      <c r="Z14" s="33">
        <v>3.9800000000000002E-2</v>
      </c>
      <c r="AA14" s="33"/>
      <c r="AB14" s="33">
        <v>4.1200000000000001E-2</v>
      </c>
      <c r="AC14" s="33"/>
      <c r="AD14" s="33"/>
      <c r="AE14" s="33"/>
      <c r="AF14" s="33">
        <v>4.1700000000000001E-2</v>
      </c>
      <c r="AG14" s="33"/>
      <c r="AH14" s="33">
        <v>4.2299999999999997E-2</v>
      </c>
      <c r="AI14" s="33"/>
      <c r="AJ14" s="26"/>
      <c r="AK14" s="26"/>
      <c r="AL14" s="26"/>
      <c r="AM14" s="26"/>
      <c r="AN14" s="26"/>
      <c r="AO14" s="26"/>
      <c r="AP14" s="26"/>
      <c r="AR14" s="29"/>
    </row>
    <row r="15" spans="1:44" x14ac:dyDescent="0.25">
      <c r="A15" s="39" t="s">
        <v>173</v>
      </c>
      <c r="B15" s="32">
        <f t="shared" si="7"/>
        <v>3.3156417419999995E-3</v>
      </c>
      <c r="C15" s="32"/>
      <c r="D15" s="32">
        <f t="shared" si="4"/>
        <v>4.2680254672E-3</v>
      </c>
      <c r="E15" s="32"/>
      <c r="F15" s="32">
        <f t="shared" si="4"/>
        <v>5.2311921647999991E-3</v>
      </c>
      <c r="G15" s="32"/>
      <c r="H15" s="32"/>
      <c r="I15" s="32"/>
      <c r="J15" s="32">
        <f t="shared" si="4"/>
        <v>7.117661832990123E-3</v>
      </c>
      <c r="K15" s="32"/>
      <c r="L15" s="32">
        <f t="shared" si="4"/>
        <v>8.6654517583178558E-3</v>
      </c>
      <c r="M15" s="32"/>
      <c r="N15" s="32"/>
      <c r="O15" s="32"/>
      <c r="P15" s="32"/>
      <c r="Q15" s="32"/>
      <c r="R15" s="32"/>
      <c r="S15" s="32"/>
      <c r="T15" s="32"/>
      <c r="U15" s="40">
        <f t="shared" si="5"/>
        <v>0.12074876466382545</v>
      </c>
      <c r="V15" s="40">
        <f t="shared" si="6"/>
        <v>8.7756672025381288E-2</v>
      </c>
      <c r="W15" s="35"/>
      <c r="X15" s="33">
        <v>2.4500000000000001E-2</v>
      </c>
      <c r="Y15" s="33"/>
      <c r="Z15" s="33">
        <v>2.6499999999999999E-2</v>
      </c>
      <c r="AA15" s="33"/>
      <c r="AB15" s="33">
        <v>2.76E-2</v>
      </c>
      <c r="AC15" s="33"/>
      <c r="AD15" s="33"/>
      <c r="AE15" s="33"/>
      <c r="AF15" s="33">
        <v>2.64E-2</v>
      </c>
      <c r="AG15" s="33"/>
      <c r="AH15" s="33">
        <v>2.6800000000000001E-2</v>
      </c>
      <c r="AI15" s="33"/>
      <c r="AJ15" s="26"/>
      <c r="AK15" s="26"/>
      <c r="AL15" s="26"/>
      <c r="AM15" s="26"/>
      <c r="AN15" s="26"/>
      <c r="AO15" s="26"/>
      <c r="AP15" s="26"/>
      <c r="AR15" s="29"/>
    </row>
    <row r="16" spans="1:44" x14ac:dyDescent="0.25">
      <c r="A16" s="39" t="s">
        <v>174</v>
      </c>
      <c r="B16" s="32">
        <f t="shared" si="7"/>
        <v>5.4674255663999978E-3</v>
      </c>
      <c r="C16" s="32">
        <f t="shared" si="4"/>
        <v>1.6826144808000015E-2</v>
      </c>
      <c r="D16" s="32">
        <f t="shared" si="4"/>
        <v>7.9079264316799878E-3</v>
      </c>
      <c r="E16" s="32">
        <f t="shared" si="4"/>
        <v>2.0630142479100024E-2</v>
      </c>
      <c r="F16" s="32">
        <f t="shared" si="4"/>
        <v>9.419936615600014E-3</v>
      </c>
      <c r="G16" s="32">
        <f t="shared" si="4"/>
        <v>2.4954069844466614E-2</v>
      </c>
      <c r="H16" s="32">
        <f t="shared" si="4"/>
        <v>2.7647061465107457E-2</v>
      </c>
      <c r="I16" s="32">
        <f t="shared" si="4"/>
        <v>3.0530544018921173E-2</v>
      </c>
      <c r="J16" s="32">
        <f t="shared" si="4"/>
        <v>1.5340718117315849E-2</v>
      </c>
      <c r="K16" s="32">
        <f t="shared" si="4"/>
        <v>3.7415294438097629E-2</v>
      </c>
      <c r="L16" s="32">
        <f t="shared" si="4"/>
        <v>1.9173928704039143E-2</v>
      </c>
      <c r="M16" s="32">
        <f t="shared" si="4"/>
        <v>20.943980330511017</v>
      </c>
      <c r="N16" s="32">
        <f t="shared" si="4"/>
        <v>22.483020792758357</v>
      </c>
      <c r="O16" s="32">
        <f t="shared" si="4"/>
        <v>24.024026915269729</v>
      </c>
      <c r="P16" s="32">
        <f t="shared" si="4"/>
        <v>25.617047740296361</v>
      </c>
      <c r="Q16" s="32">
        <f t="shared" si="4"/>
        <v>27.253924294854251</v>
      </c>
      <c r="R16" s="32">
        <f t="shared" si="4"/>
        <v>28.832036389979848</v>
      </c>
      <c r="S16" s="32">
        <f t="shared" si="4"/>
        <v>30.643420189464333</v>
      </c>
      <c r="T16" s="32">
        <f t="shared" si="4"/>
        <v>32.370740410417476</v>
      </c>
      <c r="U16" s="40">
        <f t="shared" si="5"/>
        <v>0.14568776529027549</v>
      </c>
      <c r="V16" s="40">
        <f t="shared" si="6"/>
        <v>0.12575492239453201</v>
      </c>
      <c r="W16" s="35">
        <f t="shared" si="8"/>
        <v>6.0244159716194678E-2</v>
      </c>
      <c r="X16" s="33">
        <f>X17-SUM(X10:X15)</f>
        <v>4.0399999999999991E-2</v>
      </c>
      <c r="Y16" s="33">
        <f t="shared" ref="Y16:AH16" si="9">Y17-SUM(Y10:Y15)</f>
        <v>0.11380000000000012</v>
      </c>
      <c r="Z16" s="33">
        <f t="shared" si="9"/>
        <v>4.9099999999999921E-2</v>
      </c>
      <c r="AA16" s="33">
        <f t="shared" si="9"/>
        <v>0.11690000000000011</v>
      </c>
      <c r="AB16" s="33">
        <f t="shared" si="9"/>
        <v>4.9700000000000077E-2</v>
      </c>
      <c r="AC16" s="33">
        <f t="shared" si="9"/>
        <v>0.12019999999999986</v>
      </c>
      <c r="AD16" s="33">
        <f t="shared" si="9"/>
        <v>0.12190000000000012</v>
      </c>
      <c r="AE16" s="33">
        <f t="shared" si="9"/>
        <v>0.12340000000000018</v>
      </c>
      <c r="AF16" s="33">
        <f t="shared" si="9"/>
        <v>5.6900000000000062E-2</v>
      </c>
      <c r="AG16" s="33">
        <f t="shared" si="9"/>
        <v>0.12679999999999991</v>
      </c>
      <c r="AH16" s="33">
        <f t="shared" si="9"/>
        <v>5.9300000000000019E-2</v>
      </c>
      <c r="AI16" s="33">
        <f t="shared" ref="AI16:AP16" si="10">AI17-SUM(AI10:AI13)</f>
        <v>0.14029999999999998</v>
      </c>
      <c r="AJ16" s="33">
        <f t="shared" si="10"/>
        <v>0.14050000000000007</v>
      </c>
      <c r="AK16" s="33">
        <f t="shared" si="10"/>
        <v>0.14080000000000004</v>
      </c>
      <c r="AL16" s="33">
        <f t="shared" si="10"/>
        <v>0.14119999999999999</v>
      </c>
      <c r="AM16" s="33">
        <f t="shared" si="10"/>
        <v>0.14130000000000009</v>
      </c>
      <c r="AN16" s="33">
        <f t="shared" si="10"/>
        <v>0.14170000000000016</v>
      </c>
      <c r="AO16" s="33">
        <f t="shared" si="10"/>
        <v>0.14180000000000004</v>
      </c>
      <c r="AP16" s="33">
        <f t="shared" si="10"/>
        <v>0.1421</v>
      </c>
    </row>
    <row r="17" spans="1:43" x14ac:dyDescent="0.25">
      <c r="A17" s="27" t="s">
        <v>101</v>
      </c>
      <c r="B17" s="45">
        <f>SUM(B10:B16)</f>
        <v>0.13533231599999998</v>
      </c>
      <c r="C17" s="45">
        <f t="shared" ref="C17:T17" si="11">SUM(C10:C16)</f>
        <v>0.14785716000000002</v>
      </c>
      <c r="D17" s="45">
        <f t="shared" si="11"/>
        <v>0.1610575648</v>
      </c>
      <c r="E17" s="45">
        <f t="shared" si="11"/>
        <v>0.17647683900000002</v>
      </c>
      <c r="F17" s="45">
        <f t="shared" si="11"/>
        <v>0.18953594799999998</v>
      </c>
      <c r="G17" s="45">
        <f t="shared" si="11"/>
        <v>0.20760457441320002</v>
      </c>
      <c r="H17" s="45">
        <f t="shared" si="11"/>
        <v>0.22680116050129145</v>
      </c>
      <c r="I17" s="45">
        <f t="shared" si="11"/>
        <v>0.24741121571248892</v>
      </c>
      <c r="J17" s="45">
        <f t="shared" si="11"/>
        <v>0.26960840276477738</v>
      </c>
      <c r="K17" s="45">
        <f t="shared" si="11"/>
        <v>0.29507329998499732</v>
      </c>
      <c r="L17" s="45">
        <f t="shared" si="11"/>
        <v>0.32333775217603938</v>
      </c>
      <c r="M17" s="45">
        <f t="shared" si="11"/>
        <v>149.27997384540998</v>
      </c>
      <c r="N17" s="45">
        <f t="shared" si="11"/>
        <v>160.02150030432986</v>
      </c>
      <c r="O17" s="45">
        <f t="shared" si="11"/>
        <v>170.62519115958614</v>
      </c>
      <c r="P17" s="45">
        <f t="shared" si="11"/>
        <v>181.42385085195724</v>
      </c>
      <c r="Q17" s="45">
        <f t="shared" si="11"/>
        <v>192.87986054390822</v>
      </c>
      <c r="R17" s="45">
        <f t="shared" si="11"/>
        <v>203.47238101608906</v>
      </c>
      <c r="S17" s="45">
        <f t="shared" si="11"/>
        <v>216.10310429805588</v>
      </c>
      <c r="T17" s="45">
        <f t="shared" si="11"/>
        <v>227.80253631539389</v>
      </c>
      <c r="X17" s="35">
        <v>1</v>
      </c>
      <c r="Y17" s="35">
        <v>1</v>
      </c>
      <c r="Z17" s="35">
        <v>1</v>
      </c>
      <c r="AA17" s="35">
        <v>1</v>
      </c>
      <c r="AB17" s="35">
        <v>1</v>
      </c>
      <c r="AC17" s="35">
        <v>1</v>
      </c>
      <c r="AD17" s="35">
        <v>1</v>
      </c>
      <c r="AE17" s="35">
        <v>1</v>
      </c>
      <c r="AF17" s="35">
        <v>1</v>
      </c>
      <c r="AG17" s="35">
        <v>1</v>
      </c>
      <c r="AH17" s="35">
        <v>1</v>
      </c>
      <c r="AI17" s="35">
        <v>1</v>
      </c>
      <c r="AJ17" s="35">
        <v>1</v>
      </c>
      <c r="AK17" s="35">
        <v>1</v>
      </c>
      <c r="AL17" s="35">
        <v>1</v>
      </c>
      <c r="AM17" s="35">
        <v>1</v>
      </c>
      <c r="AN17" s="35">
        <v>1</v>
      </c>
      <c r="AO17" s="35">
        <v>1</v>
      </c>
      <c r="AP17" s="35">
        <v>1</v>
      </c>
    </row>
    <row r="18" spans="1:43" x14ac:dyDescent="0.25">
      <c r="B18" s="28"/>
    </row>
    <row r="19" spans="1:43" x14ac:dyDescent="0.25">
      <c r="A19" s="27" t="s">
        <v>116</v>
      </c>
      <c r="B19" s="28"/>
      <c r="X19" s="44"/>
    </row>
    <row r="20" spans="1:43" x14ac:dyDescent="0.25">
      <c r="A20" s="39" t="s">
        <v>178</v>
      </c>
      <c r="B20" s="42">
        <f>B$2*X20</f>
        <v>46.640117417952759</v>
      </c>
      <c r="C20" s="42">
        <f t="shared" ref="C20:T26" si="12">C$2*Y20</f>
        <v>51.476703980624997</v>
      </c>
      <c r="D20" s="42">
        <f t="shared" si="12"/>
        <v>54.609145568244273</v>
      </c>
      <c r="E20" s="42">
        <f t="shared" si="12"/>
        <v>60.487545544186048</v>
      </c>
      <c r="F20" s="42">
        <f t="shared" si="12"/>
        <v>64.512224247295222</v>
      </c>
      <c r="G20" s="42">
        <f t="shared" si="12"/>
        <v>70.619580176021699</v>
      </c>
      <c r="H20" s="42">
        <f t="shared" si="12"/>
        <v>76.906216987523294</v>
      </c>
      <c r="I20" s="42">
        <f t="shared" si="12"/>
        <v>83.38492648617077</v>
      </c>
      <c r="J20" s="42">
        <f t="shared" si="12"/>
        <v>90.596574620761629</v>
      </c>
      <c r="K20" s="42">
        <f t="shared" si="12"/>
        <v>98.40937008687969</v>
      </c>
      <c r="L20" s="42">
        <f t="shared" si="12"/>
        <v>107.61078796096933</v>
      </c>
      <c r="M20" s="42">
        <f t="shared" si="12"/>
        <v>32.684599894529924</v>
      </c>
      <c r="N20" s="42">
        <f t="shared" si="12"/>
        <v>34.776905342791082</v>
      </c>
      <c r="O20" s="42">
        <f t="shared" si="12"/>
        <v>36.95611738179457</v>
      </c>
      <c r="P20" s="42">
        <f t="shared" si="12"/>
        <v>39.308599318548474</v>
      </c>
      <c r="Q20" s="42">
        <f t="shared" si="12"/>
        <v>41.741463154314062</v>
      </c>
      <c r="R20" s="42">
        <f t="shared" si="12"/>
        <v>44.175075111847846</v>
      </c>
      <c r="S20" s="42">
        <f t="shared" si="12"/>
        <v>46.713926555616112</v>
      </c>
      <c r="T20" s="42">
        <f t="shared" si="12"/>
        <v>49.362169936871403</v>
      </c>
      <c r="U20" s="40">
        <f t="shared" ref="U20:U26" si="13">(F20/B20)^(1/4)-1</f>
        <v>8.4477622750735559E-2</v>
      </c>
      <c r="V20" s="40">
        <f t="shared" ref="V20:V26" si="14">(L20/F20)^(1/6)-1</f>
        <v>8.9019440602044586E-2</v>
      </c>
      <c r="W20" s="35">
        <f>(T20/P20)^(1/4)-1</f>
        <v>5.8587273373368109E-2</v>
      </c>
      <c r="X20" s="26">
        <v>0.41339999999999999</v>
      </c>
      <c r="Y20" s="26">
        <v>0.42089999999999994</v>
      </c>
      <c r="Z20" s="26">
        <v>0.4195000000000001</v>
      </c>
      <c r="AA20" s="26">
        <v>0.41759999999999997</v>
      </c>
      <c r="AB20" s="26">
        <v>0.41600000000000004</v>
      </c>
      <c r="AC20" s="26">
        <v>0.41770000000000007</v>
      </c>
      <c r="AD20" s="26">
        <v>0.41689999999999994</v>
      </c>
      <c r="AE20" s="26">
        <v>0.41769999999999996</v>
      </c>
      <c r="AF20" s="26">
        <v>0.4171999999999999</v>
      </c>
      <c r="AG20" s="26">
        <v>0.41690000000000016</v>
      </c>
      <c r="AH20" s="26">
        <v>0.41659999999999997</v>
      </c>
      <c r="AI20" s="26">
        <v>0.38639999999999997</v>
      </c>
      <c r="AJ20" s="26">
        <v>0.38629999999999987</v>
      </c>
      <c r="AK20" s="26">
        <v>0.38600000000000001</v>
      </c>
      <c r="AL20" s="26">
        <v>0.38559999999999994</v>
      </c>
      <c r="AM20" s="26">
        <v>0.38539999999999996</v>
      </c>
      <c r="AN20" s="26">
        <v>0.38479999999999992</v>
      </c>
      <c r="AO20" s="26">
        <v>0.38479999999999992</v>
      </c>
      <c r="AP20" s="26">
        <v>0.38459999999999994</v>
      </c>
      <c r="AQ20" s="46"/>
    </row>
    <row r="21" spans="1:43" x14ac:dyDescent="0.25">
      <c r="A21" s="39" t="s">
        <v>180</v>
      </c>
      <c r="B21" s="42">
        <f t="shared" ref="B21:B26" si="15">B$2*X21</f>
        <v>23.421597426141737</v>
      </c>
      <c r="C21" s="42">
        <f t="shared" si="12"/>
        <v>23.995555526250001</v>
      </c>
      <c r="D21" s="42">
        <f t="shared" si="12"/>
        <v>25.605766229496176</v>
      </c>
      <c r="E21" s="42">
        <f t="shared" si="12"/>
        <v>28.592532304651165</v>
      </c>
      <c r="F21" s="42">
        <f t="shared" si="12"/>
        <v>30.736352994744983</v>
      </c>
      <c r="G21" s="42">
        <f t="shared" si="12"/>
        <v>33.593752887181012</v>
      </c>
      <c r="H21" s="42">
        <f t="shared" si="12"/>
        <v>36.802087524612382</v>
      </c>
      <c r="I21" s="42">
        <f t="shared" si="12"/>
        <v>39.925748856198609</v>
      </c>
      <c r="J21" s="42">
        <f t="shared" si="12"/>
        <v>43.561056732801504</v>
      </c>
      <c r="K21" s="42">
        <f t="shared" si="12"/>
        <v>47.516925398150342</v>
      </c>
      <c r="L21" s="42">
        <f t="shared" si="12"/>
        <v>52.203889214862954</v>
      </c>
      <c r="M21" s="42">
        <f t="shared" si="12"/>
        <v>11.224757779513773</v>
      </c>
      <c r="N21" s="42">
        <f t="shared" si="12"/>
        <v>11.973410330290491</v>
      </c>
      <c r="O21" s="42">
        <f t="shared" si="12"/>
        <v>12.771880981169417</v>
      </c>
      <c r="P21" s="42">
        <f t="shared" si="12"/>
        <v>13.629563612266423</v>
      </c>
      <c r="Q21" s="42">
        <f t="shared" si="12"/>
        <v>14.491457628560513</v>
      </c>
      <c r="R21" s="42">
        <f t="shared" si="12"/>
        <v>15.394692236223488</v>
      </c>
      <c r="S21" s="42">
        <f t="shared" si="12"/>
        <v>16.29160328420916</v>
      </c>
      <c r="T21" s="42">
        <f t="shared" si="12"/>
        <v>17.198467944723792</v>
      </c>
      <c r="U21" s="40">
        <f t="shared" si="13"/>
        <v>7.0308454076079663E-2</v>
      </c>
      <c r="V21" s="40">
        <f t="shared" si="14"/>
        <v>9.2299548197119385E-2</v>
      </c>
      <c r="W21" s="35">
        <f t="shared" ref="W21:W26" si="16">(T21/P21)^(1/4)-1</f>
        <v>5.9868421327337273E-2</v>
      </c>
      <c r="X21" s="26">
        <v>0.20760000000000003</v>
      </c>
      <c r="Y21" s="26">
        <v>0.19620000000000001</v>
      </c>
      <c r="Z21" s="26">
        <v>0.19670000000000001</v>
      </c>
      <c r="AA21" s="26">
        <v>0.19739999999999999</v>
      </c>
      <c r="AB21" s="26">
        <v>0.19820000000000002</v>
      </c>
      <c r="AC21" s="26">
        <v>0.19870000000000002</v>
      </c>
      <c r="AD21" s="26">
        <v>0.19950000000000004</v>
      </c>
      <c r="AE21" s="26">
        <v>0.20000000000000004</v>
      </c>
      <c r="AF21" s="26">
        <v>0.20060000000000003</v>
      </c>
      <c r="AG21" s="26">
        <v>0.20130000000000001</v>
      </c>
      <c r="AH21" s="26">
        <v>0.20210000000000003</v>
      </c>
      <c r="AI21" s="26">
        <v>0.13270000000000001</v>
      </c>
      <c r="AJ21" s="26">
        <v>0.13300000000000003</v>
      </c>
      <c r="AK21" s="26">
        <v>0.13339999999999999</v>
      </c>
      <c r="AL21" s="26">
        <v>0.13370000000000001</v>
      </c>
      <c r="AM21" s="26">
        <v>0.1338</v>
      </c>
      <c r="AN21" s="26">
        <v>0.13410000000000002</v>
      </c>
      <c r="AO21" s="26">
        <v>0.13420000000000001</v>
      </c>
      <c r="AP21" s="26">
        <v>0.13400000000000004</v>
      </c>
      <c r="AQ21" s="46"/>
    </row>
    <row r="22" spans="1:43" x14ac:dyDescent="0.25">
      <c r="A22" s="39" t="s">
        <v>179</v>
      </c>
      <c r="B22" s="42">
        <f t="shared" si="15"/>
        <v>17.904660460157483</v>
      </c>
      <c r="C22" s="42">
        <f t="shared" si="12"/>
        <v>18.125083226250002</v>
      </c>
      <c r="D22" s="42">
        <f t="shared" si="12"/>
        <v>19.122964204946559</v>
      </c>
      <c r="E22" s="42">
        <f t="shared" si="12"/>
        <v>21.118496504651162</v>
      </c>
      <c r="F22" s="42">
        <f t="shared" si="12"/>
        <v>22.439708770633697</v>
      </c>
      <c r="G22" s="42">
        <f t="shared" si="12"/>
        <v>24.193588516132877</v>
      </c>
      <c r="H22" s="42">
        <f t="shared" si="12"/>
        <v>26.287205374723129</v>
      </c>
      <c r="I22" s="42">
        <f t="shared" si="12"/>
        <v>28.22750444133241</v>
      </c>
      <c r="J22" s="42">
        <f t="shared" si="12"/>
        <v>30.466681254297356</v>
      </c>
      <c r="K22" s="42">
        <f t="shared" si="12"/>
        <v>32.858201765635997</v>
      </c>
      <c r="L22" s="42">
        <f t="shared" si="12"/>
        <v>35.698057840148728</v>
      </c>
      <c r="M22" s="42">
        <f t="shared" si="12"/>
        <v>4.829944756670959</v>
      </c>
      <c r="N22" s="42">
        <f t="shared" si="12"/>
        <v>5.1674718267569464</v>
      </c>
      <c r="O22" s="42">
        <f t="shared" si="12"/>
        <v>5.5146952362470643</v>
      </c>
      <c r="P22" s="42">
        <f t="shared" si="12"/>
        <v>5.8820181034238761</v>
      </c>
      <c r="Q22" s="42">
        <f t="shared" si="12"/>
        <v>6.2709670903860504</v>
      </c>
      <c r="R22" s="42">
        <f t="shared" si="12"/>
        <v>6.681365310575738</v>
      </c>
      <c r="S22" s="42">
        <f t="shared" si="12"/>
        <v>7.1017793750092082</v>
      </c>
      <c r="T22" s="42">
        <f t="shared" si="12"/>
        <v>7.5467904115653592</v>
      </c>
      <c r="U22" s="40">
        <f t="shared" si="13"/>
        <v>5.8066055337173461E-2</v>
      </c>
      <c r="V22" s="40">
        <f t="shared" si="14"/>
        <v>8.044972205542833E-2</v>
      </c>
      <c r="W22" s="35">
        <f t="shared" si="16"/>
        <v>6.4287552996860287E-2</v>
      </c>
      <c r="X22" s="26">
        <v>0.15870000000000001</v>
      </c>
      <c r="Y22" s="26">
        <v>0.1482</v>
      </c>
      <c r="Z22" s="26">
        <v>0.1469</v>
      </c>
      <c r="AA22" s="26">
        <v>0.14579999999999999</v>
      </c>
      <c r="AB22" s="26">
        <v>0.1447</v>
      </c>
      <c r="AC22" s="26">
        <v>0.1431</v>
      </c>
      <c r="AD22" s="26">
        <v>0.14250000000000002</v>
      </c>
      <c r="AE22" s="26">
        <v>0.1414</v>
      </c>
      <c r="AF22" s="26">
        <v>0.14029999999999998</v>
      </c>
      <c r="AG22" s="26">
        <v>0.13919999999999999</v>
      </c>
      <c r="AH22" s="26">
        <v>0.13819999999999999</v>
      </c>
      <c r="AI22" s="26">
        <v>5.7099999999999991E-2</v>
      </c>
      <c r="AJ22" s="26">
        <v>5.7399999999999986E-2</v>
      </c>
      <c r="AK22" s="26">
        <v>5.7599999999999991E-2</v>
      </c>
      <c r="AL22" s="26">
        <v>5.769999999999998E-2</v>
      </c>
      <c r="AM22" s="26">
        <v>5.7899999999999986E-2</v>
      </c>
      <c r="AN22" s="26">
        <v>5.8199999999999981E-2</v>
      </c>
      <c r="AO22" s="26">
        <v>5.8500000000000003E-2</v>
      </c>
      <c r="AP22" s="26">
        <v>5.879999999999997E-2</v>
      </c>
      <c r="AQ22" s="46"/>
    </row>
    <row r="23" spans="1:43" x14ac:dyDescent="0.25">
      <c r="A23" s="39" t="s">
        <v>177</v>
      </c>
      <c r="B23" s="42">
        <f t="shared" si="15"/>
        <v>13.662598498582676</v>
      </c>
      <c r="C23" s="42">
        <f t="shared" si="12"/>
        <v>15.397759636875001</v>
      </c>
      <c r="D23" s="42">
        <f t="shared" si="12"/>
        <v>16.467358556335867</v>
      </c>
      <c r="E23" s="42">
        <f t="shared" si="12"/>
        <v>18.438851886434104</v>
      </c>
      <c r="F23" s="42">
        <f t="shared" si="12"/>
        <v>19.787884168160744</v>
      </c>
      <c r="G23" s="42">
        <f t="shared" si="12"/>
        <v>21.184183375761346</v>
      </c>
      <c r="H23" s="42">
        <f t="shared" si="12"/>
        <v>22.911374789758678</v>
      </c>
      <c r="I23" s="42">
        <f t="shared" si="12"/>
        <v>24.454521174421632</v>
      </c>
      <c r="J23" s="42">
        <f t="shared" si="12"/>
        <v>26.471050925864922</v>
      </c>
      <c r="K23" s="42">
        <f t="shared" si="12"/>
        <v>28.514876244891017</v>
      </c>
      <c r="L23" s="42">
        <f t="shared" si="12"/>
        <v>30.919374265309713</v>
      </c>
      <c r="M23" s="42">
        <f t="shared" si="12"/>
        <v>25.249360943367449</v>
      </c>
      <c r="N23" s="42">
        <f t="shared" si="12"/>
        <v>26.80963606286096</v>
      </c>
      <c r="O23" s="42">
        <f t="shared" si="12"/>
        <v>28.454295559247008</v>
      </c>
      <c r="P23" s="42">
        <f t="shared" si="12"/>
        <v>30.256204039795616</v>
      </c>
      <c r="Q23" s="42">
        <f t="shared" si="12"/>
        <v>32.123814145224571</v>
      </c>
      <c r="R23" s="42">
        <f t="shared" si="12"/>
        <v>34.003787027363131</v>
      </c>
      <c r="S23" s="42">
        <f t="shared" si="12"/>
        <v>35.897370276755936</v>
      </c>
      <c r="T23" s="42">
        <f t="shared" si="12"/>
        <v>37.926472221387158</v>
      </c>
      <c r="U23" s="40">
        <f t="shared" si="13"/>
        <v>9.7024971198500731E-2</v>
      </c>
      <c r="V23" s="40">
        <f t="shared" si="14"/>
        <v>7.7222020860899798E-2</v>
      </c>
      <c r="W23" s="35">
        <f t="shared" si="16"/>
        <v>5.8112882546802469E-2</v>
      </c>
      <c r="X23" s="26">
        <v>0.12109999999999999</v>
      </c>
      <c r="Y23" s="26">
        <v>0.12590000000000001</v>
      </c>
      <c r="Z23" s="26">
        <v>0.12649999999999995</v>
      </c>
      <c r="AA23" s="26">
        <v>0.12729999999999997</v>
      </c>
      <c r="AB23" s="26">
        <v>0.12759999999999999</v>
      </c>
      <c r="AC23" s="26">
        <v>0.12529999999999997</v>
      </c>
      <c r="AD23" s="26">
        <v>0.12419999999999998</v>
      </c>
      <c r="AE23" s="26">
        <v>0.12249999999999994</v>
      </c>
      <c r="AF23" s="26">
        <v>0.12190000000000001</v>
      </c>
      <c r="AG23" s="26">
        <v>0.12080000000000002</v>
      </c>
      <c r="AH23" s="26">
        <v>0.11969999999999997</v>
      </c>
      <c r="AI23" s="26">
        <v>0.29849999999999999</v>
      </c>
      <c r="AJ23" s="26">
        <v>0.29780000000000001</v>
      </c>
      <c r="AK23" s="26">
        <v>0.29719999999999996</v>
      </c>
      <c r="AL23" s="26">
        <v>0.29680000000000001</v>
      </c>
      <c r="AM23" s="26">
        <v>0.29659999999999997</v>
      </c>
      <c r="AN23" s="26">
        <v>0.29619999999999996</v>
      </c>
      <c r="AO23" s="26">
        <v>0.29569999999999996</v>
      </c>
      <c r="AP23" s="26">
        <v>0.29549999999999998</v>
      </c>
      <c r="AQ23" s="46"/>
    </row>
    <row r="24" spans="1:43" x14ac:dyDescent="0.25">
      <c r="A24" s="39" t="s">
        <v>176</v>
      </c>
      <c r="B24" s="42">
        <f t="shared" si="15"/>
        <v>4.7497555474015751</v>
      </c>
      <c r="C24" s="42"/>
      <c r="D24" s="42">
        <f t="shared" si="12"/>
        <v>5.6626885154198456</v>
      </c>
      <c r="E24" s="42"/>
      <c r="F24" s="42">
        <f t="shared" si="12"/>
        <v>7.2111019891808352</v>
      </c>
      <c r="G24" s="42"/>
      <c r="H24" s="42"/>
      <c r="I24" s="42"/>
      <c r="J24" s="42">
        <f t="shared" si="12"/>
        <v>10.336521936596966</v>
      </c>
      <c r="K24" s="42"/>
      <c r="L24" s="42">
        <f t="shared" si="12"/>
        <v>12.476238738633748</v>
      </c>
      <c r="M24" s="42"/>
      <c r="N24" s="42"/>
      <c r="O24" s="42"/>
      <c r="P24" s="42"/>
      <c r="Q24" s="42"/>
      <c r="R24" s="42"/>
      <c r="S24" s="42"/>
      <c r="T24" s="42"/>
      <c r="U24" s="40">
        <f t="shared" si="13"/>
        <v>0.11002457763571583</v>
      </c>
      <c r="V24" s="40">
        <f t="shared" si="14"/>
        <v>9.5671435916777403E-2</v>
      </c>
      <c r="W24" s="35"/>
      <c r="X24" s="26">
        <v>4.2099999999999999E-2</v>
      </c>
      <c r="Y24" s="26"/>
      <c r="Z24" s="26">
        <v>4.3499999999999997E-2</v>
      </c>
      <c r="AA24" s="26"/>
      <c r="AB24" s="26">
        <v>4.65E-2</v>
      </c>
      <c r="AC24" s="26"/>
      <c r="AD24" s="26"/>
      <c r="AE24" s="26"/>
      <c r="AF24" s="26">
        <v>4.7600000000000003E-2</v>
      </c>
      <c r="AG24" s="26"/>
      <c r="AH24" s="26">
        <v>4.8300000000000003E-2</v>
      </c>
      <c r="AI24" s="26"/>
      <c r="AJ24" s="26"/>
      <c r="AK24" s="26"/>
      <c r="AL24" s="26"/>
      <c r="AM24" s="26"/>
      <c r="AN24" s="26"/>
      <c r="AO24" s="26"/>
      <c r="AP24" s="26"/>
    </row>
    <row r="25" spans="1:43" x14ac:dyDescent="0.25">
      <c r="A25" s="39" t="s">
        <v>173</v>
      </c>
      <c r="B25" s="42">
        <f t="shared" si="15"/>
        <v>2.2338517776377955</v>
      </c>
      <c r="C25" s="42"/>
      <c r="D25" s="42">
        <f t="shared" si="12"/>
        <v>2.6425879738625944</v>
      </c>
      <c r="E25" s="42"/>
      <c r="F25" s="42">
        <f t="shared" si="12"/>
        <v>3.2101034661514687</v>
      </c>
      <c r="G25" s="42"/>
      <c r="H25" s="42"/>
      <c r="I25" s="42"/>
      <c r="J25" s="42">
        <f t="shared" si="12"/>
        <v>4.6688071772444273</v>
      </c>
      <c r="K25" s="42"/>
      <c r="L25" s="42">
        <f t="shared" si="12"/>
        <v>5.6052666796760313</v>
      </c>
      <c r="M25" s="42"/>
      <c r="N25" s="42"/>
      <c r="O25" s="42"/>
      <c r="P25" s="42"/>
      <c r="Q25" s="42"/>
      <c r="R25" s="42"/>
      <c r="S25" s="42"/>
      <c r="T25" s="42"/>
      <c r="U25" s="40">
        <f t="shared" si="13"/>
        <v>9.4879109356742264E-2</v>
      </c>
      <c r="V25" s="40">
        <f t="shared" si="14"/>
        <v>9.7352628341677683E-2</v>
      </c>
      <c r="W25" s="35"/>
      <c r="X25" s="26">
        <v>1.9800000000000002E-2</v>
      </c>
      <c r="Y25" s="26"/>
      <c r="Z25" s="26">
        <v>2.0299999999999999E-2</v>
      </c>
      <c r="AA25" s="26"/>
      <c r="AB25" s="26">
        <v>2.07E-2</v>
      </c>
      <c r="AC25" s="26"/>
      <c r="AD25" s="26"/>
      <c r="AE25" s="26"/>
      <c r="AF25" s="26">
        <v>2.1499999999999998E-2</v>
      </c>
      <c r="AG25" s="26"/>
      <c r="AH25" s="26">
        <v>2.1700000000000001E-2</v>
      </c>
      <c r="AI25" s="26"/>
      <c r="AJ25" s="26"/>
      <c r="AK25" s="26"/>
      <c r="AL25" s="26"/>
      <c r="AM25" s="26"/>
      <c r="AN25" s="26"/>
      <c r="AO25" s="26"/>
      <c r="AP25" s="26"/>
    </row>
    <row r="26" spans="1:43" x14ac:dyDescent="0.25">
      <c r="A26" s="39" t="s">
        <v>174</v>
      </c>
      <c r="B26" s="42">
        <f t="shared" si="15"/>
        <v>4.2082157225196726</v>
      </c>
      <c r="C26" s="42">
        <f t="shared" si="12"/>
        <v>13.306403880000001</v>
      </c>
      <c r="D26" s="42">
        <f t="shared" si="12"/>
        <v>6.0662364326106823</v>
      </c>
      <c r="E26" s="42">
        <f t="shared" si="12"/>
        <v>16.208228798837226</v>
      </c>
      <c r="F26" s="42">
        <f t="shared" si="12"/>
        <v>7.1800864967542353</v>
      </c>
      <c r="G26" s="42">
        <f t="shared" si="12"/>
        <v>19.476599560157279</v>
      </c>
      <c r="H26" s="42">
        <f t="shared" si="12"/>
        <v>21.564731988106221</v>
      </c>
      <c r="I26" s="42">
        <f t="shared" si="12"/>
        <v>23.636043322869583</v>
      </c>
      <c r="J26" s="42">
        <f t="shared" si="12"/>
        <v>11.053129549848473</v>
      </c>
      <c r="K26" s="42">
        <f t="shared" si="12"/>
        <v>28.750926544931453</v>
      </c>
      <c r="L26" s="42">
        <f t="shared" si="12"/>
        <v>13.793605561967718</v>
      </c>
      <c r="M26" s="42">
        <f t="shared" si="12"/>
        <v>10.598810473045027</v>
      </c>
      <c r="N26" s="42">
        <f t="shared" si="12"/>
        <v>11.298218018432017</v>
      </c>
      <c r="O26" s="42">
        <f t="shared" si="12"/>
        <v>12.044247581942388</v>
      </c>
      <c r="P26" s="42">
        <f t="shared" si="12"/>
        <v>12.865003200209602</v>
      </c>
      <c r="Q26" s="42">
        <f t="shared" si="12"/>
        <v>13.679156191982017</v>
      </c>
      <c r="R26" s="42">
        <f t="shared" si="12"/>
        <v>14.545171560995646</v>
      </c>
      <c r="S26" s="42">
        <f t="shared" si="12"/>
        <v>15.393258542755017</v>
      </c>
      <c r="T26" s="42">
        <f t="shared" si="12"/>
        <v>16.312875192346233</v>
      </c>
      <c r="U26" s="40">
        <f t="shared" si="13"/>
        <v>0.1428991780337201</v>
      </c>
      <c r="V26" s="40">
        <f t="shared" si="14"/>
        <v>0.1149567500519868</v>
      </c>
      <c r="W26" s="35">
        <f t="shared" si="16"/>
        <v>6.1158247244906816E-2</v>
      </c>
      <c r="X26" s="26">
        <f>X27-SUM(X20:X25)</f>
        <v>3.7299999999999889E-2</v>
      </c>
      <c r="Y26" s="26">
        <f t="shared" ref="Y26:AH26" si="17">Y27-SUM(Y20:Y25)</f>
        <v>0.10880000000000001</v>
      </c>
      <c r="Z26" s="26">
        <f t="shared" si="17"/>
        <v>4.6599999999999975E-2</v>
      </c>
      <c r="AA26" s="26">
        <f t="shared" si="17"/>
        <v>0.11190000000000011</v>
      </c>
      <c r="AB26" s="26">
        <f t="shared" si="17"/>
        <v>4.6299999999999897E-2</v>
      </c>
      <c r="AC26" s="26">
        <f t="shared" si="17"/>
        <v>0.11519999999999997</v>
      </c>
      <c r="AD26" s="26">
        <f t="shared" si="17"/>
        <v>0.11690000000000011</v>
      </c>
      <c r="AE26" s="26">
        <f t="shared" si="17"/>
        <v>0.11840000000000006</v>
      </c>
      <c r="AF26" s="26">
        <f t="shared" si="17"/>
        <v>5.0900000000000167E-2</v>
      </c>
      <c r="AG26" s="26">
        <f t="shared" si="17"/>
        <v>0.1217999999999998</v>
      </c>
      <c r="AH26" s="26">
        <f t="shared" si="17"/>
        <v>5.3399999999999892E-2</v>
      </c>
      <c r="AI26" s="26">
        <f t="shared" ref="AI26:AP26" si="18">AI27-SUM(AI20:AI23)</f>
        <v>0.12529999999999997</v>
      </c>
      <c r="AJ26" s="26">
        <f t="shared" si="18"/>
        <v>0.12550000000000017</v>
      </c>
      <c r="AK26" s="26">
        <f t="shared" si="18"/>
        <v>0.12580000000000013</v>
      </c>
      <c r="AL26" s="26">
        <f t="shared" si="18"/>
        <v>0.12620000000000009</v>
      </c>
      <c r="AM26" s="26">
        <f t="shared" si="18"/>
        <v>0.12630000000000008</v>
      </c>
      <c r="AN26" s="26">
        <f t="shared" si="18"/>
        <v>0.12670000000000003</v>
      </c>
      <c r="AO26" s="26">
        <f t="shared" si="18"/>
        <v>0.12680000000000013</v>
      </c>
      <c r="AP26" s="26">
        <f t="shared" si="18"/>
        <v>0.1271000000000001</v>
      </c>
    </row>
    <row r="27" spans="1:43" x14ac:dyDescent="0.25">
      <c r="A27" s="27" t="s">
        <v>101</v>
      </c>
      <c r="B27" s="34">
        <f>SUM(B20:B26)</f>
        <v>112.82079685039371</v>
      </c>
      <c r="C27" s="34">
        <f t="shared" ref="C27:T27" si="19">SUM(C20:C26)</f>
        <v>122.30150624999999</v>
      </c>
      <c r="D27" s="34">
        <f t="shared" si="19"/>
        <v>130.17674748091599</v>
      </c>
      <c r="E27" s="34">
        <f t="shared" si="19"/>
        <v>144.84565503875973</v>
      </c>
      <c r="F27" s="34">
        <f t="shared" si="19"/>
        <v>155.07746213292117</v>
      </c>
      <c r="G27" s="34">
        <f t="shared" si="19"/>
        <v>169.06770451525418</v>
      </c>
      <c r="H27" s="34">
        <f t="shared" si="19"/>
        <v>184.47161666472368</v>
      </c>
      <c r="I27" s="34">
        <f t="shared" si="19"/>
        <v>199.62874428099303</v>
      </c>
      <c r="J27" s="34">
        <f t="shared" si="19"/>
        <v>217.15382219741528</v>
      </c>
      <c r="K27" s="34">
        <f t="shared" si="19"/>
        <v>236.05030004048851</v>
      </c>
      <c r="L27" s="34">
        <f t="shared" si="19"/>
        <v>258.3072202615682</v>
      </c>
      <c r="M27" s="34">
        <f t="shared" si="19"/>
        <v>84.587473847127143</v>
      </c>
      <c r="N27" s="34">
        <f t="shared" si="19"/>
        <v>90.025641581131481</v>
      </c>
      <c r="O27" s="34">
        <f t="shared" si="19"/>
        <v>95.741236740400439</v>
      </c>
      <c r="P27" s="34">
        <f t="shared" si="19"/>
        <v>101.94138827424399</v>
      </c>
      <c r="Q27" s="34">
        <f t="shared" si="19"/>
        <v>108.30685821046721</v>
      </c>
      <c r="R27" s="34">
        <f t="shared" si="19"/>
        <v>114.80009124700585</v>
      </c>
      <c r="S27" s="34">
        <f t="shared" si="19"/>
        <v>121.39793803434544</v>
      </c>
      <c r="T27" s="34">
        <f t="shared" si="19"/>
        <v>128.34677570689394</v>
      </c>
      <c r="X27" s="43">
        <v>1</v>
      </c>
      <c r="Y27" s="43">
        <v>1</v>
      </c>
      <c r="Z27" s="43">
        <v>1</v>
      </c>
      <c r="AA27" s="43">
        <v>1</v>
      </c>
      <c r="AB27" s="43">
        <v>1</v>
      </c>
      <c r="AC27" s="43">
        <v>1</v>
      </c>
      <c r="AD27" s="43">
        <v>1</v>
      </c>
      <c r="AE27" s="43">
        <v>1</v>
      </c>
      <c r="AF27" s="43">
        <v>1</v>
      </c>
      <c r="AG27" s="43">
        <v>1</v>
      </c>
      <c r="AH27" s="43">
        <v>1</v>
      </c>
      <c r="AI27" s="43">
        <v>1</v>
      </c>
      <c r="AJ27" s="43">
        <v>1</v>
      </c>
      <c r="AK27" s="43">
        <v>1</v>
      </c>
      <c r="AL27" s="43">
        <v>1</v>
      </c>
      <c r="AM27" s="43">
        <v>1</v>
      </c>
      <c r="AN27" s="43">
        <v>1</v>
      </c>
      <c r="AO27" s="43">
        <v>1</v>
      </c>
      <c r="AP27" s="4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F76C-6335-408E-B49D-6B1ABF7BAA66}">
  <dimension ref="A1:AT27"/>
  <sheetViews>
    <sheetView zoomScale="85" zoomScaleNormal="85" workbookViewId="0">
      <selection activeCell="A19" sqref="A19:B27 D19:D27 F19:F27 J19:J27 L19:L27"/>
    </sheetView>
  </sheetViews>
  <sheetFormatPr defaultRowHeight="15" x14ac:dyDescent="0.25"/>
  <cols>
    <col min="1" max="1" width="32.7109375" bestFit="1" customWidth="1"/>
    <col min="3" max="3" width="0" hidden="1" customWidth="1"/>
    <col min="5" max="5" width="0" hidden="1" customWidth="1"/>
    <col min="7" max="9" width="0" hidden="1" customWidth="1"/>
    <col min="11" max="11" width="0" hidden="1" customWidth="1"/>
    <col min="13" max="20" width="0" hidden="1" customWidth="1"/>
    <col min="21" max="22" width="17.85546875" bestFit="1" customWidth="1"/>
    <col min="23" max="23" width="0" hidden="1" customWidth="1"/>
    <col min="25" max="25" width="8.85546875" hidden="1" customWidth="1"/>
    <col min="27" max="27" width="0" hidden="1" customWidth="1"/>
    <col min="29" max="31" width="0" hidden="1" customWidth="1"/>
    <col min="33" max="33" width="0" hidden="1" customWidth="1"/>
    <col min="34" max="34" width="9" customWidth="1"/>
    <col min="35" max="42" width="0" hidden="1" customWidth="1"/>
  </cols>
  <sheetData>
    <row r="1" spans="1:43" x14ac:dyDescent="0.25">
      <c r="A1" s="8" t="s">
        <v>136</v>
      </c>
      <c r="B1" s="7">
        <v>2017</v>
      </c>
      <c r="C1" s="7">
        <v>2018</v>
      </c>
      <c r="D1" s="7">
        <v>2019</v>
      </c>
      <c r="E1" s="7">
        <v>2020</v>
      </c>
      <c r="F1" s="7">
        <v>2021</v>
      </c>
      <c r="G1" s="7" t="s">
        <v>7</v>
      </c>
      <c r="H1" s="7" t="s">
        <v>8</v>
      </c>
      <c r="I1" s="7" t="s">
        <v>9</v>
      </c>
      <c r="J1" s="7" t="s">
        <v>10</v>
      </c>
      <c r="K1" s="7" t="s">
        <v>11</v>
      </c>
      <c r="L1" s="7" t="s">
        <v>12</v>
      </c>
      <c r="M1" s="7" t="s">
        <v>103</v>
      </c>
      <c r="N1" s="7" t="s">
        <v>104</v>
      </c>
      <c r="O1" s="7" t="s">
        <v>105</v>
      </c>
      <c r="P1" s="7" t="s">
        <v>106</v>
      </c>
      <c r="Q1" s="7" t="s">
        <v>107</v>
      </c>
      <c r="R1" s="7" t="s">
        <v>108</v>
      </c>
      <c r="S1" s="7" t="s">
        <v>109</v>
      </c>
      <c r="T1" s="7" t="s">
        <v>110</v>
      </c>
      <c r="U1" s="41" t="s">
        <v>126</v>
      </c>
      <c r="V1" s="41" t="s">
        <v>188</v>
      </c>
      <c r="W1" s="41" t="s">
        <v>128</v>
      </c>
      <c r="X1" s="8">
        <v>2017</v>
      </c>
      <c r="Y1" s="8">
        <v>2018</v>
      </c>
      <c r="Z1" s="8">
        <v>2019</v>
      </c>
      <c r="AA1" s="8">
        <v>2020</v>
      </c>
      <c r="AB1" s="8">
        <v>2021</v>
      </c>
      <c r="AC1" s="8" t="s">
        <v>7</v>
      </c>
      <c r="AD1" s="8" t="s">
        <v>8</v>
      </c>
      <c r="AE1" s="8" t="s">
        <v>9</v>
      </c>
      <c r="AF1" s="8" t="s">
        <v>10</v>
      </c>
      <c r="AG1" s="8" t="s">
        <v>11</v>
      </c>
      <c r="AH1" s="8" t="s">
        <v>12</v>
      </c>
      <c r="AI1" s="8" t="s">
        <v>103</v>
      </c>
      <c r="AJ1" s="8" t="s">
        <v>104</v>
      </c>
      <c r="AK1" s="8" t="s">
        <v>105</v>
      </c>
      <c r="AL1" s="8" t="s">
        <v>106</v>
      </c>
      <c r="AM1" s="8" t="s">
        <v>107</v>
      </c>
      <c r="AN1" s="8" t="s">
        <v>108</v>
      </c>
      <c r="AO1" s="8" t="s">
        <v>109</v>
      </c>
      <c r="AP1" s="8" t="s">
        <v>110</v>
      </c>
    </row>
    <row r="2" spans="1:43" x14ac:dyDescent="0.25">
      <c r="A2" s="9" t="s">
        <v>129</v>
      </c>
      <c r="B2" s="10">
        <f>'India Micronutrients Market'!B41</f>
        <v>69.748292125984221</v>
      </c>
      <c r="C2" s="10">
        <f>'India Micronutrients Market'!C41</f>
        <v>75.671887499999968</v>
      </c>
      <c r="D2" s="10">
        <f>'India Micronutrients Market'!D41</f>
        <v>80.744100000000046</v>
      </c>
      <c r="E2" s="10">
        <f>'India Micronutrients Market'!E41</f>
        <v>89.42048798449612</v>
      </c>
      <c r="F2" s="10">
        <f>'India Micronutrients Market'!F41</f>
        <v>95.383394899536285</v>
      </c>
      <c r="G2" s="10">
        <f>'India Micronutrients Market'!G41</f>
        <v>104.17303005485363</v>
      </c>
      <c r="H2" s="10">
        <f>'India Micronutrients Market'!H41</f>
        <v>113.12707343729427</v>
      </c>
      <c r="I2" s="10">
        <f>'India Micronutrients Market'!I41</f>
        <v>121.94288163742766</v>
      </c>
      <c r="J2" s="10">
        <f>'India Micronutrients Market'!J41</f>
        <v>132.74314667111855</v>
      </c>
      <c r="K2" s="10">
        <f>'India Micronutrients Market'!K41</f>
        <v>144.31087743800211</v>
      </c>
      <c r="L2" s="10">
        <f>'India Micronutrients Market'!L41</f>
        <v>157.44285029494887</v>
      </c>
      <c r="M2" s="10">
        <f>'India Micronutrients Market'!M41</f>
        <v>54.222739645594224</v>
      </c>
      <c r="N2" s="10">
        <f>'India Micronutrients Market'!N41</f>
        <v>57.741856178061681</v>
      </c>
      <c r="O2" s="10">
        <f>'India Micronutrients Market'!O41</f>
        <v>60.560987006722044</v>
      </c>
      <c r="P2" s="10">
        <f>'India Micronutrients Market'!P41</f>
        <v>64.077444058096205</v>
      </c>
      <c r="Q2" s="10">
        <f>'India Micronutrients Market'!Q41</f>
        <v>66.879209495171494</v>
      </c>
      <c r="R2" s="10">
        <f>'India Micronutrients Market'!R41</f>
        <v>70.27863454004509</v>
      </c>
      <c r="S2" s="10">
        <f>'India Micronutrients Market'!S41</f>
        <v>73.872984605078287</v>
      </c>
      <c r="T2" s="10">
        <f>'India Micronutrients Market'!T41</f>
        <v>77.553669126533904</v>
      </c>
      <c r="U2" s="40">
        <f>(F2/B2)^(1/4)-1</f>
        <v>8.1396101298275569E-2</v>
      </c>
      <c r="V2" s="40">
        <f>(L2/F2)^(1/6)-1</f>
        <v>8.7113847954485069E-2</v>
      </c>
      <c r="W2" s="35">
        <f>(T2/P2)^(1/4)-1</f>
        <v>4.8876348194319963E-2</v>
      </c>
    </row>
    <row r="3" spans="1:43" x14ac:dyDescent="0.25">
      <c r="A3" s="9" t="s">
        <v>93</v>
      </c>
      <c r="B3" s="5"/>
      <c r="C3" s="25">
        <f>C2/B2-1</f>
        <v>8.4928178073753191E-2</v>
      </c>
      <c r="D3" s="25">
        <f t="shared" ref="D3:E3" si="0">D2/C2-1</f>
        <v>6.702902051967552E-2</v>
      </c>
      <c r="E3" s="25">
        <f t="shared" si="0"/>
        <v>0.10745538044880143</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X3" s="29"/>
      <c r="Y3" s="29"/>
      <c r="Z3" s="29"/>
      <c r="AA3" s="29"/>
      <c r="AB3" s="29"/>
      <c r="AC3" s="29"/>
      <c r="AD3" s="29"/>
      <c r="AE3" s="29"/>
      <c r="AF3" s="29"/>
      <c r="AG3" s="29"/>
      <c r="AH3" s="29"/>
      <c r="AI3" s="29"/>
    </row>
    <row r="4" spans="1:43" x14ac:dyDescent="0.25">
      <c r="A4" s="31" t="s">
        <v>137</v>
      </c>
      <c r="B4" s="34">
        <f>'India Micronutrients Market'!B34</f>
        <v>9.1245420000000035E-2</v>
      </c>
      <c r="C4" s="34">
        <f>'India Micronutrients Market'!C34</f>
        <v>9.9772728000000033E-2</v>
      </c>
      <c r="D4" s="34">
        <f>'India Micronutrients Market'!D34</f>
        <v>0.1089507056</v>
      </c>
      <c r="E4" s="34">
        <f>'India Micronutrients Market'!E34</f>
        <v>0.11883009600000001</v>
      </c>
      <c r="F4" s="34">
        <f>'India Micronutrients Market'!F34</f>
        <v>0.12715862999999997</v>
      </c>
      <c r="G4" s="34">
        <f>'India Micronutrients Market'!G34</f>
        <v>0.13895721597359992</v>
      </c>
      <c r="H4" s="34">
        <f>'India Micronutrients Market'!H34</f>
        <v>0.15122599060776568</v>
      </c>
      <c r="I4" s="34">
        <f>'India Micronutrients Market'!I34</f>
        <v>0.16419857682785519</v>
      </c>
      <c r="J4" s="34">
        <f>'India Micronutrients Market'!J34</f>
        <v>0.17905016551489547</v>
      </c>
      <c r="K4" s="34">
        <f>'India Micronutrients Market'!K34</f>
        <v>0.1955032623817986</v>
      </c>
      <c r="L4" s="34">
        <f>'India Micronutrients Market'!L34</f>
        <v>0.21430149586076064</v>
      </c>
      <c r="M4" s="34">
        <f>'India Micronutrients Market'!M34</f>
        <v>74.166297069161175</v>
      </c>
      <c r="N4" s="34">
        <f>'India Micronutrients Market'!N34</f>
        <v>79.359078883957196</v>
      </c>
      <c r="O4" s="34">
        <f>'India Micronutrients Market'!O34</f>
        <v>84.228769501647037</v>
      </c>
      <c r="P4" s="34">
        <f>'India Micronutrients Market'!P34</f>
        <v>89.970411049199654</v>
      </c>
      <c r="Q4" s="34">
        <f>'India Micronutrients Market'!Q34</f>
        <v>94.6004765610448</v>
      </c>
      <c r="R4" s="34">
        <f>'India Micronutrients Market'!R34</f>
        <v>100.2536959286922</v>
      </c>
      <c r="S4" s="34">
        <f>'India Micronutrients Market'!S34</f>
        <v>106.37709783131272</v>
      </c>
      <c r="T4" s="34">
        <f>'India Micronutrients Market'!T34</f>
        <v>112.23847592181804</v>
      </c>
      <c r="U4" s="40">
        <f>(F4/B4)^(1/4)-1</f>
        <v>8.6509908891719167E-2</v>
      </c>
      <c r="V4" s="40">
        <f>(L4/F4)^(1/6)-1</f>
        <v>9.0887319958927959E-2</v>
      </c>
      <c r="W4" s="35">
        <f>(T4/P4)^(1/4)-1</f>
        <v>5.6843094514128056E-2</v>
      </c>
    </row>
    <row r="5" spans="1:43" x14ac:dyDescent="0.25">
      <c r="A5" s="4" t="s">
        <v>93</v>
      </c>
      <c r="B5" s="4"/>
      <c r="C5" s="37">
        <f>C4/B4-1</f>
        <v>9.3454641339806299E-2</v>
      </c>
      <c r="D5" s="37">
        <f t="shared" ref="D5:T5" si="1">D4/C4-1</f>
        <v>9.1988840878440836E-2</v>
      </c>
      <c r="E5" s="37">
        <f t="shared" si="1"/>
        <v>9.0677617419671064E-2</v>
      </c>
      <c r="F5" s="37">
        <f t="shared" si="1"/>
        <v>7.0087749487301343E-2</v>
      </c>
      <c r="G5" s="37">
        <f t="shared" si="1"/>
        <v>9.2786356487168486E-2</v>
      </c>
      <c r="H5" s="37">
        <f t="shared" si="1"/>
        <v>8.8291741801279855E-2</v>
      </c>
      <c r="I5" s="37">
        <f t="shared" si="1"/>
        <v>8.5782782231768939E-2</v>
      </c>
      <c r="J5" s="37">
        <f t="shared" si="1"/>
        <v>9.0448948912697391E-2</v>
      </c>
      <c r="K5" s="37">
        <f t="shared" si="1"/>
        <v>9.1890989430749137E-2</v>
      </c>
      <c r="L5" s="37">
        <f t="shared" si="1"/>
        <v>9.6153042409343303E-2</v>
      </c>
      <c r="M5" s="37">
        <f t="shared" si="1"/>
        <v>345.08389816070007</v>
      </c>
      <c r="N5" s="37">
        <f t="shared" si="1"/>
        <v>7.001538461538237E-2</v>
      </c>
      <c r="O5" s="37">
        <f t="shared" si="1"/>
        <v>6.1362741178114577E-2</v>
      </c>
      <c r="P5" s="37">
        <f t="shared" si="1"/>
        <v>6.8167225777177487E-2</v>
      </c>
      <c r="Q5" s="37">
        <f t="shared" si="1"/>
        <v>5.1462091345934047E-2</v>
      </c>
      <c r="R5" s="37">
        <f t="shared" si="1"/>
        <v>5.9758888888888695E-2</v>
      </c>
      <c r="S5" s="37">
        <f t="shared" si="1"/>
        <v>6.1079063927737209E-2</v>
      </c>
      <c r="T5" s="37">
        <f t="shared" si="1"/>
        <v>5.5099999999999927E-2</v>
      </c>
      <c r="U5" s="4"/>
      <c r="V5" s="4"/>
      <c r="W5" s="4"/>
    </row>
    <row r="6" spans="1:43" x14ac:dyDescent="0.25">
      <c r="A6" s="31" t="s">
        <v>102</v>
      </c>
      <c r="B6" s="34">
        <f>B4/B2</f>
        <v>1.3082100968893433E-3</v>
      </c>
      <c r="C6" s="34">
        <f t="shared" ref="C6:T6" si="2">C4/C2</f>
        <v>1.3184913353720704E-3</v>
      </c>
      <c r="D6" s="34">
        <f t="shared" si="2"/>
        <v>1.3493333333333326E-3</v>
      </c>
      <c r="E6" s="34">
        <f t="shared" si="2"/>
        <v>1.3288911599386819E-3</v>
      </c>
      <c r="F6" s="34">
        <f t="shared" si="2"/>
        <v>1.3331317273193237E-3</v>
      </c>
      <c r="G6" s="34">
        <f t="shared" si="2"/>
        <v>1.333907786885245E-3</v>
      </c>
      <c r="H6" s="34">
        <f t="shared" si="2"/>
        <v>1.3367798353909458E-3</v>
      </c>
      <c r="I6" s="34">
        <f t="shared" si="2"/>
        <v>1.3465203923593199E-3</v>
      </c>
      <c r="J6" s="34">
        <f t="shared" si="2"/>
        <v>1.3488467766890155E-3</v>
      </c>
      <c r="K6" s="34">
        <f t="shared" si="2"/>
        <v>1.354736842105263E-3</v>
      </c>
      <c r="L6" s="34">
        <f t="shared" si="2"/>
        <v>1.3611383143743551E-3</v>
      </c>
      <c r="M6" s="34">
        <f t="shared" si="2"/>
        <v>1.3678080000000044</v>
      </c>
      <c r="N6" s="34">
        <f t="shared" si="2"/>
        <v>1.3743769968051134</v>
      </c>
      <c r="O6" s="34">
        <f t="shared" si="2"/>
        <v>1.3908090614886768</v>
      </c>
      <c r="P6" s="34">
        <f t="shared" si="2"/>
        <v>1.4040886363636389</v>
      </c>
      <c r="Q6" s="34">
        <f t="shared" si="2"/>
        <v>1.4144975288303117</v>
      </c>
      <c r="R6" s="34">
        <f t="shared" si="2"/>
        <v>1.4265174129353235</v>
      </c>
      <c r="S6" s="34">
        <f t="shared" si="2"/>
        <v>1.44</v>
      </c>
      <c r="T6" s="34">
        <f t="shared" si="2"/>
        <v>1.4472361809045242</v>
      </c>
      <c r="U6" s="40">
        <f>(F6/B6)^(1/4)-1</f>
        <v>4.7288940539957913E-3</v>
      </c>
      <c r="V6" s="40">
        <f>(L6/F6)^(1/6)-1</f>
        <v>3.4710918378446642E-3</v>
      </c>
      <c r="W6" s="35">
        <f>(T6/P6)^(1/4)-1</f>
        <v>7.595505736708974E-3</v>
      </c>
      <c r="X6" s="29"/>
      <c r="Y6" s="29"/>
      <c r="Z6" s="29"/>
      <c r="AA6" s="29"/>
      <c r="AB6" s="29"/>
      <c r="AC6" s="29"/>
      <c r="AD6" s="29"/>
      <c r="AE6" s="29"/>
      <c r="AF6" s="29"/>
      <c r="AG6" s="29"/>
      <c r="AH6" s="29"/>
      <c r="AI6" s="29"/>
    </row>
    <row r="7" spans="1:43" x14ac:dyDescent="0.25">
      <c r="A7" s="9" t="s">
        <v>93</v>
      </c>
      <c r="B7" s="28"/>
      <c r="C7" s="36">
        <f>C6/B6-1</f>
        <v>7.8590117192749442E-3</v>
      </c>
      <c r="D7" s="36">
        <f t="shared" ref="D7:P7" si="3">D6/C6-1</f>
        <v>2.3391885205342522E-2</v>
      </c>
      <c r="E7" s="36">
        <f t="shared" si="3"/>
        <v>-1.5149832061252977E-2</v>
      </c>
      <c r="F7" s="36">
        <f t="shared" si="3"/>
        <v>3.1910569567168423E-3</v>
      </c>
      <c r="G7" s="36">
        <f t="shared" si="3"/>
        <v>5.8213269553020197E-4</v>
      </c>
      <c r="H7" s="36">
        <f t="shared" si="3"/>
        <v>2.1531087335560084E-3</v>
      </c>
      <c r="I7" s="36">
        <f t="shared" si="3"/>
        <v>7.2865828092967266E-3</v>
      </c>
      <c r="J7" s="36">
        <f t="shared" si="3"/>
        <v>1.7277007781659748E-3</v>
      </c>
      <c r="K7" s="36">
        <f t="shared" si="3"/>
        <v>4.3667416626116395E-3</v>
      </c>
      <c r="L7" s="36">
        <f t="shared" si="3"/>
        <v>4.7252514806819246E-3</v>
      </c>
      <c r="M7" s="36">
        <f t="shared" si="3"/>
        <v>1003.9000792610227</v>
      </c>
      <c r="N7" s="36">
        <f t="shared" si="3"/>
        <v>4.8025722945830296E-3</v>
      </c>
      <c r="O7" s="36">
        <f t="shared" si="3"/>
        <v>1.1956009684214397E-2</v>
      </c>
      <c r="P7" s="36">
        <f t="shared" si="3"/>
        <v>9.5480934390432814E-3</v>
      </c>
      <c r="Q7" s="37">
        <v>1.6199999999999999E-2</v>
      </c>
      <c r="R7" s="37">
        <v>1.6500000000000001E-2</v>
      </c>
      <c r="S7" s="37">
        <v>1.6400000000000001E-2</v>
      </c>
      <c r="T7" s="37">
        <v>1.6299999999999999E-2</v>
      </c>
      <c r="X7" s="29"/>
      <c r="Y7" s="29"/>
      <c r="Z7" s="29"/>
      <c r="AA7" s="29"/>
      <c r="AB7" s="29"/>
      <c r="AC7" s="29"/>
      <c r="AD7" s="29"/>
      <c r="AE7" s="29"/>
      <c r="AF7" s="29"/>
      <c r="AG7" s="29"/>
      <c r="AH7" s="29"/>
      <c r="AI7" s="29"/>
    </row>
    <row r="9" spans="1:43" x14ac:dyDescent="0.25">
      <c r="A9" s="27" t="s">
        <v>115</v>
      </c>
      <c r="B9" s="28"/>
      <c r="C9" s="28"/>
      <c r="D9" s="28"/>
      <c r="E9" s="28"/>
      <c r="F9" s="28"/>
      <c r="G9" s="28"/>
      <c r="H9" s="28"/>
      <c r="I9" s="28"/>
      <c r="J9" s="28"/>
      <c r="K9" s="28"/>
      <c r="L9" s="28"/>
      <c r="M9" s="28"/>
      <c r="N9" s="28"/>
      <c r="O9" s="28"/>
      <c r="P9" s="28"/>
      <c r="Q9" s="28"/>
      <c r="R9" s="28"/>
      <c r="S9" s="28"/>
      <c r="T9" s="28"/>
      <c r="X9" s="29"/>
    </row>
    <row r="10" spans="1:43" x14ac:dyDescent="0.25">
      <c r="A10" s="39" t="s">
        <v>178</v>
      </c>
      <c r="B10" s="32">
        <f>B$4*X10</f>
        <v>3.4773629562000016E-2</v>
      </c>
      <c r="C10" s="32">
        <f t="shared" ref="C10:T16" si="4">C$4*Y10</f>
        <v>3.8771682100800009E-2</v>
      </c>
      <c r="D10" s="32">
        <f t="shared" si="4"/>
        <v>4.2185713208320014E-2</v>
      </c>
      <c r="E10" s="32">
        <f t="shared" si="4"/>
        <v>4.5785235988800001E-2</v>
      </c>
      <c r="F10" s="32">
        <f t="shared" si="4"/>
        <v>4.8790766330999991E-2</v>
      </c>
      <c r="G10" s="32">
        <f t="shared" si="4"/>
        <v>5.355411103622542E-2</v>
      </c>
      <c r="H10" s="32">
        <f t="shared" si="4"/>
        <v>5.8161515987746673E-2</v>
      </c>
      <c r="I10" s="32">
        <f t="shared" si="4"/>
        <v>6.3282131509455386E-2</v>
      </c>
      <c r="J10" s="32">
        <f t="shared" si="4"/>
        <v>6.8916408706683252E-2</v>
      </c>
      <c r="K10" s="32">
        <f t="shared" si="4"/>
        <v>7.5190554712039781E-2</v>
      </c>
      <c r="L10" s="32">
        <f t="shared" si="4"/>
        <v>8.2356064859290312E-2</v>
      </c>
      <c r="M10" s="32">
        <f t="shared" si="4"/>
        <v>24.77895985080675</v>
      </c>
      <c r="N10" s="32">
        <f t="shared" si="4"/>
        <v>26.505932347241696</v>
      </c>
      <c r="O10" s="32">
        <f t="shared" si="4"/>
        <v>28.107140382699619</v>
      </c>
      <c r="P10" s="32">
        <f t="shared" si="4"/>
        <v>29.987138002698245</v>
      </c>
      <c r="Q10" s="32">
        <f t="shared" si="4"/>
        <v>31.511418742484025</v>
      </c>
      <c r="R10" s="32">
        <f t="shared" si="4"/>
        <v>33.334353896290153</v>
      </c>
      <c r="S10" s="32">
        <f t="shared" si="4"/>
        <v>35.370385028911478</v>
      </c>
      <c r="T10" s="32">
        <f t="shared" si="4"/>
        <v>37.29684554882013</v>
      </c>
      <c r="U10" s="40">
        <f t="shared" ref="U10:U16" si="5">(F10/B10)^(1/4)-1</f>
        <v>8.8358326070543836E-2</v>
      </c>
      <c r="V10" s="40">
        <f t="shared" ref="V10:V16" si="6">(L10/F10)^(1/6)-1</f>
        <v>9.1171442249789569E-2</v>
      </c>
      <c r="W10" s="35">
        <f>(T10/P10)^(1/4)-1</f>
        <v>5.6049489468163127E-2</v>
      </c>
      <c r="X10" s="33">
        <v>0.38109999999999999</v>
      </c>
      <c r="Y10" s="33">
        <v>0.38859999999999995</v>
      </c>
      <c r="Z10" s="33">
        <v>0.3872000000000001</v>
      </c>
      <c r="AA10" s="33">
        <v>0.38529999999999998</v>
      </c>
      <c r="AB10" s="33">
        <v>0.38370000000000004</v>
      </c>
      <c r="AC10" s="33">
        <v>0.38540000000000008</v>
      </c>
      <c r="AD10" s="33">
        <v>0.38459999999999994</v>
      </c>
      <c r="AE10" s="33">
        <v>0.38539999999999996</v>
      </c>
      <c r="AF10" s="33">
        <v>0.38489999999999991</v>
      </c>
      <c r="AG10" s="33">
        <v>0.38460000000000016</v>
      </c>
      <c r="AH10" s="33">
        <v>0.38429999999999997</v>
      </c>
      <c r="AI10" s="33">
        <v>0.33410000000000001</v>
      </c>
      <c r="AJ10" s="26">
        <v>0.33399999999999991</v>
      </c>
      <c r="AK10" s="26">
        <v>0.33370000000000005</v>
      </c>
      <c r="AL10" s="26">
        <v>0.33329999999999999</v>
      </c>
      <c r="AM10" s="26">
        <v>0.33310000000000001</v>
      </c>
      <c r="AN10" s="26">
        <v>0.33249999999999996</v>
      </c>
      <c r="AO10" s="26">
        <v>0.33249999999999996</v>
      </c>
      <c r="AP10" s="26">
        <v>0.33229999999999998</v>
      </c>
      <c r="AQ10" s="46"/>
    </row>
    <row r="11" spans="1:43" x14ac:dyDescent="0.25">
      <c r="A11" s="39" t="s">
        <v>180</v>
      </c>
      <c r="B11" s="32">
        <f t="shared" ref="B11:B16" si="7">B$4*X11</f>
        <v>1.7190637128000008E-2</v>
      </c>
      <c r="C11" s="32">
        <f t="shared" si="4"/>
        <v>1.7659772856000004E-2</v>
      </c>
      <c r="D11" s="32">
        <f t="shared" si="4"/>
        <v>1.9338750243999999E-2</v>
      </c>
      <c r="E11" s="32">
        <f t="shared" si="4"/>
        <v>2.1175523107200001E-2</v>
      </c>
      <c r="F11" s="32">
        <f t="shared" si="4"/>
        <v>2.2761394769999992E-2</v>
      </c>
      <c r="G11" s="32">
        <f t="shared" si="4"/>
        <v>2.4942820267261183E-2</v>
      </c>
      <c r="H11" s="32">
        <f t="shared" si="4"/>
        <v>2.7266046106580153E-2</v>
      </c>
      <c r="I11" s="32">
        <f t="shared" si="4"/>
        <v>2.9687102690476221E-2</v>
      </c>
      <c r="J11" s="32">
        <f t="shared" si="4"/>
        <v>3.2479700024402036E-2</v>
      </c>
      <c r="K11" s="32">
        <f t="shared" si="4"/>
        <v>3.5601144079725526E-2</v>
      </c>
      <c r="L11" s="32">
        <f t="shared" si="4"/>
        <v>3.9195743592933124E-2</v>
      </c>
      <c r="M11" s="32">
        <f t="shared" si="4"/>
        <v>11.38452660011624</v>
      </c>
      <c r="N11" s="32">
        <f t="shared" si="4"/>
        <v>12.205426332352618</v>
      </c>
      <c r="O11" s="32">
        <f t="shared" si="4"/>
        <v>12.988076257153971</v>
      </c>
      <c r="P11" s="32">
        <f t="shared" si="4"/>
        <v>13.900428507101347</v>
      </c>
      <c r="Q11" s="32">
        <f t="shared" si="4"/>
        <v>14.625233676337524</v>
      </c>
      <c r="R11" s="32">
        <f t="shared" si="4"/>
        <v>15.529297499354422</v>
      </c>
      <c r="S11" s="32">
        <f t="shared" si="4"/>
        <v>16.488450163853472</v>
      </c>
      <c r="T11" s="32">
        <f t="shared" si="4"/>
        <v>17.374516072697435</v>
      </c>
      <c r="U11" s="40">
        <f t="shared" si="5"/>
        <v>7.2696156508758047E-2</v>
      </c>
      <c r="V11" s="40">
        <f t="shared" si="6"/>
        <v>9.4813152452745353E-2</v>
      </c>
      <c r="W11" s="35">
        <f t="shared" ref="W11:W16" si="8">(T11/P11)^(1/4)-1</f>
        <v>5.735575199911036E-2</v>
      </c>
      <c r="X11" s="33">
        <v>0.18840000000000001</v>
      </c>
      <c r="Y11" s="33">
        <v>0.17699999999999999</v>
      </c>
      <c r="Z11" s="33">
        <v>0.17749999999999999</v>
      </c>
      <c r="AA11" s="33">
        <v>0.1782</v>
      </c>
      <c r="AB11" s="33">
        <v>0.17899999999999999</v>
      </c>
      <c r="AC11" s="33">
        <v>0.17949999999999999</v>
      </c>
      <c r="AD11" s="33">
        <v>0.18030000000000002</v>
      </c>
      <c r="AE11" s="33">
        <v>0.18080000000000002</v>
      </c>
      <c r="AF11" s="33">
        <v>0.18140000000000001</v>
      </c>
      <c r="AG11" s="33">
        <v>0.18209999999999998</v>
      </c>
      <c r="AH11" s="33">
        <v>0.18290000000000001</v>
      </c>
      <c r="AI11" s="33">
        <v>0.1535</v>
      </c>
      <c r="AJ11" s="26">
        <v>0.15380000000000002</v>
      </c>
      <c r="AK11" s="26">
        <v>0.15419999999999998</v>
      </c>
      <c r="AL11" s="26">
        <v>0.1545</v>
      </c>
      <c r="AM11" s="26">
        <v>0.15459999999999999</v>
      </c>
      <c r="AN11" s="26">
        <v>0.15490000000000001</v>
      </c>
      <c r="AO11" s="26">
        <v>0.155</v>
      </c>
      <c r="AP11" s="26">
        <v>0.15480000000000002</v>
      </c>
      <c r="AQ11" s="46"/>
    </row>
    <row r="12" spans="1:43" x14ac:dyDescent="0.25">
      <c r="A12" s="39" t="s">
        <v>179</v>
      </c>
      <c r="B12" s="32">
        <f t="shared" si="7"/>
        <v>1.5584717736000007E-2</v>
      </c>
      <c r="C12" s="32">
        <f t="shared" si="4"/>
        <v>1.5993568298400006E-2</v>
      </c>
      <c r="D12" s="32">
        <f t="shared" si="4"/>
        <v>1.7323162190399997E-2</v>
      </c>
      <c r="E12" s="32">
        <f t="shared" si="4"/>
        <v>1.8763272158399999E-2</v>
      </c>
      <c r="F12" s="32">
        <f t="shared" si="4"/>
        <v>1.9938473183999994E-2</v>
      </c>
      <c r="G12" s="32">
        <f t="shared" si="4"/>
        <v>2.1566159919102709E-2</v>
      </c>
      <c r="H12" s="32">
        <f t="shared" si="4"/>
        <v>2.3379538147960576E-2</v>
      </c>
      <c r="I12" s="32">
        <f t="shared" si="4"/>
        <v>2.5204481543075766E-2</v>
      </c>
      <c r="J12" s="32">
        <f t="shared" si="4"/>
        <v>2.7287245224470066E-2</v>
      </c>
      <c r="K12" s="32">
        <f t="shared" si="4"/>
        <v>2.9579643598366127E-2</v>
      </c>
      <c r="L12" s="32">
        <f t="shared" si="4"/>
        <v>3.2209514827872321E-2</v>
      </c>
      <c r="M12" s="32">
        <f t="shared" si="4"/>
        <v>5.1323077571859539</v>
      </c>
      <c r="N12" s="32">
        <f t="shared" si="4"/>
        <v>5.5154559824350233</v>
      </c>
      <c r="O12" s="32">
        <f t="shared" si="4"/>
        <v>5.8707452342647999</v>
      </c>
      <c r="P12" s="32">
        <f t="shared" si="4"/>
        <v>6.2799346912341356</v>
      </c>
      <c r="Q12" s="32">
        <f t="shared" si="4"/>
        <v>6.622033359273134</v>
      </c>
      <c r="R12" s="32">
        <f t="shared" si="4"/>
        <v>7.0478348237870616</v>
      </c>
      <c r="S12" s="32">
        <f t="shared" si="4"/>
        <v>7.5102231068906811</v>
      </c>
      <c r="T12" s="32">
        <f t="shared" si="4"/>
        <v>7.9577079428568975</v>
      </c>
      <c r="U12" s="40">
        <f t="shared" si="5"/>
        <v>6.352631308714618E-2</v>
      </c>
      <c r="V12" s="40">
        <f t="shared" si="6"/>
        <v>8.3216784368997931E-2</v>
      </c>
      <c r="W12" s="35">
        <f t="shared" si="8"/>
        <v>6.0982491534650629E-2</v>
      </c>
      <c r="X12" s="33">
        <v>0.17080000000000001</v>
      </c>
      <c r="Y12" s="33">
        <v>0.1603</v>
      </c>
      <c r="Z12" s="33">
        <v>0.15899999999999997</v>
      </c>
      <c r="AA12" s="33">
        <v>0.15789999999999998</v>
      </c>
      <c r="AB12" s="33">
        <v>0.15679999999999999</v>
      </c>
      <c r="AC12" s="33">
        <v>0.1552</v>
      </c>
      <c r="AD12" s="33">
        <v>0.15460000000000002</v>
      </c>
      <c r="AE12" s="33">
        <v>0.15349999999999997</v>
      </c>
      <c r="AF12" s="33">
        <v>0.15239999999999998</v>
      </c>
      <c r="AG12" s="33">
        <v>0.15129999999999999</v>
      </c>
      <c r="AH12" s="33">
        <v>0.15029999999999999</v>
      </c>
      <c r="AI12" s="33">
        <v>6.9200000000000012E-2</v>
      </c>
      <c r="AJ12" s="26">
        <v>6.9499999999999978E-2</v>
      </c>
      <c r="AK12" s="26">
        <v>6.9700000000000012E-2</v>
      </c>
      <c r="AL12" s="26">
        <v>6.9800000000000001E-2</v>
      </c>
      <c r="AM12" s="26">
        <v>6.9999999999999979E-2</v>
      </c>
      <c r="AN12" s="26">
        <v>7.0300000000000001E-2</v>
      </c>
      <c r="AO12" s="26">
        <v>7.0600000000000024E-2</v>
      </c>
      <c r="AP12" s="26">
        <v>7.0899999999999991E-2</v>
      </c>
      <c r="AQ12" s="46"/>
    </row>
    <row r="13" spans="1:43" x14ac:dyDescent="0.25">
      <c r="A13" s="39" t="s">
        <v>177</v>
      </c>
      <c r="B13" s="32">
        <f t="shared" si="7"/>
        <v>1.1451300210000005E-2</v>
      </c>
      <c r="C13" s="32">
        <f t="shared" si="4"/>
        <v>1.3000386458400006E-2</v>
      </c>
      <c r="D13" s="32">
        <f t="shared" si="4"/>
        <v>1.4261647363040001E-2</v>
      </c>
      <c r="E13" s="32">
        <f t="shared" si="4"/>
        <v>1.56499236432E-2</v>
      </c>
      <c r="F13" s="32">
        <f t="shared" si="4"/>
        <v>1.6784939159999998E-2</v>
      </c>
      <c r="G13" s="32">
        <f t="shared" si="4"/>
        <v>1.8022750911775916E-2</v>
      </c>
      <c r="H13" s="32">
        <f t="shared" si="4"/>
        <v>1.9447662392158664E-2</v>
      </c>
      <c r="I13" s="32">
        <f t="shared" si="4"/>
        <v>2.0836799399454826E-2</v>
      </c>
      <c r="J13" s="32">
        <f t="shared" si="4"/>
        <v>2.2614035904531302E-2</v>
      </c>
      <c r="K13" s="32">
        <f t="shared" si="4"/>
        <v>2.447700845020119E-2</v>
      </c>
      <c r="L13" s="32">
        <f t="shared" si="4"/>
        <v>2.6594815636320393E-2</v>
      </c>
      <c r="M13" s="32">
        <f t="shared" si="4"/>
        <v>22.464971382248919</v>
      </c>
      <c r="N13" s="32">
        <f t="shared" si="4"/>
        <v>23.982313638731867</v>
      </c>
      <c r="O13" s="32">
        <f t="shared" si="4"/>
        <v>25.403396881696743</v>
      </c>
      <c r="P13" s="32">
        <f t="shared" si="4"/>
        <v>27.09908780801894</v>
      </c>
      <c r="Q13" s="32">
        <f t="shared" si="4"/>
        <v>28.474743444874484</v>
      </c>
      <c r="R13" s="32">
        <f t="shared" si="4"/>
        <v>30.136260996164872</v>
      </c>
      <c r="S13" s="32">
        <f t="shared" si="4"/>
        <v>31.923767059176946</v>
      </c>
      <c r="T13" s="32">
        <f t="shared" si="4"/>
        <v>33.660318928953231</v>
      </c>
      <c r="U13" s="40">
        <f t="shared" si="5"/>
        <v>0.10031299659308912</v>
      </c>
      <c r="V13" s="40">
        <f t="shared" si="6"/>
        <v>7.972428299877854E-2</v>
      </c>
      <c r="W13" s="35">
        <f t="shared" si="8"/>
        <v>5.5700892219624931E-2</v>
      </c>
      <c r="X13" s="33">
        <v>0.1255</v>
      </c>
      <c r="Y13" s="33">
        <v>0.13030000000000003</v>
      </c>
      <c r="Z13" s="33">
        <v>0.13090000000000002</v>
      </c>
      <c r="AA13" s="33">
        <v>0.13169999999999998</v>
      </c>
      <c r="AB13" s="33">
        <v>0.13200000000000001</v>
      </c>
      <c r="AC13" s="33">
        <v>0.12970000000000004</v>
      </c>
      <c r="AD13" s="33">
        <v>0.12859999999999999</v>
      </c>
      <c r="AE13" s="33">
        <v>0.12690000000000001</v>
      </c>
      <c r="AF13" s="33">
        <v>0.12630000000000002</v>
      </c>
      <c r="AG13" s="33">
        <v>0.12520000000000003</v>
      </c>
      <c r="AH13" s="33">
        <v>0.12409999999999999</v>
      </c>
      <c r="AI13" s="33">
        <v>0.3029</v>
      </c>
      <c r="AJ13" s="26">
        <v>0.30220000000000002</v>
      </c>
      <c r="AK13" s="26">
        <v>0.30159999999999998</v>
      </c>
      <c r="AL13" s="26">
        <v>0.30120000000000002</v>
      </c>
      <c r="AM13" s="26">
        <v>0.30099999999999999</v>
      </c>
      <c r="AN13" s="26">
        <v>0.30059999999999998</v>
      </c>
      <c r="AO13" s="26">
        <v>0.30009999999999998</v>
      </c>
      <c r="AP13" s="26">
        <v>0.2999</v>
      </c>
      <c r="AQ13" s="46"/>
    </row>
    <row r="14" spans="1:43" x14ac:dyDescent="0.25">
      <c r="A14" s="39" t="s">
        <v>176</v>
      </c>
      <c r="B14" s="32">
        <f t="shared" si="7"/>
        <v>3.658941342000001E-3</v>
      </c>
      <c r="C14" s="32"/>
      <c r="D14" s="32">
        <f t="shared" si="4"/>
        <v>4.4996641412800003E-3</v>
      </c>
      <c r="E14" s="32"/>
      <c r="F14" s="32">
        <f t="shared" si="4"/>
        <v>5.3152307339999986E-3</v>
      </c>
      <c r="G14" s="32"/>
      <c r="H14" s="32"/>
      <c r="I14" s="32"/>
      <c r="J14" s="32">
        <f t="shared" si="4"/>
        <v>7.5380119681770991E-3</v>
      </c>
      <c r="K14" s="32"/>
      <c r="L14" s="32">
        <f t="shared" si="4"/>
        <v>9.1506738732544789E-3</v>
      </c>
      <c r="M14" s="32"/>
      <c r="N14" s="32"/>
      <c r="O14" s="32"/>
      <c r="P14" s="32"/>
      <c r="Q14" s="32"/>
      <c r="R14" s="32"/>
      <c r="S14" s="32"/>
      <c r="T14" s="32"/>
      <c r="U14" s="40">
        <f t="shared" si="5"/>
        <v>9.7846618907031502E-2</v>
      </c>
      <c r="V14" s="40">
        <f t="shared" si="6"/>
        <v>9.4767322918186014E-2</v>
      </c>
      <c r="W14" s="35"/>
      <c r="X14" s="33">
        <v>4.0099999999999997E-2</v>
      </c>
      <c r="Y14" s="33"/>
      <c r="Z14" s="33">
        <v>4.1300000000000003E-2</v>
      </c>
      <c r="AA14" s="33"/>
      <c r="AB14" s="33">
        <v>4.1799999999999997E-2</v>
      </c>
      <c r="AC14" s="33"/>
      <c r="AD14" s="33"/>
      <c r="AE14" s="33"/>
      <c r="AF14" s="33">
        <v>4.2099999999999999E-2</v>
      </c>
      <c r="AG14" s="33"/>
      <c r="AH14" s="33">
        <v>4.2700000000000002E-2</v>
      </c>
      <c r="AI14" s="33"/>
      <c r="AJ14" s="26"/>
      <c r="AK14" s="26"/>
      <c r="AL14" s="26"/>
      <c r="AM14" s="26"/>
      <c r="AN14" s="26"/>
      <c r="AO14" s="26"/>
      <c r="AP14" s="26"/>
    </row>
    <row r="15" spans="1:43" x14ac:dyDescent="0.25">
      <c r="A15" s="39" t="s">
        <v>173</v>
      </c>
      <c r="B15" s="32">
        <f t="shared" si="7"/>
        <v>3.1205933640000012E-3</v>
      </c>
      <c r="C15" s="32"/>
      <c r="D15" s="32">
        <f t="shared" si="4"/>
        <v>3.7805894843200003E-3</v>
      </c>
      <c r="E15" s="32"/>
      <c r="F15" s="32">
        <f t="shared" si="4"/>
        <v>4.4632679129999984E-3</v>
      </c>
      <c r="G15" s="32"/>
      <c r="H15" s="32"/>
      <c r="I15" s="32"/>
      <c r="J15" s="32">
        <f t="shared" si="4"/>
        <v>6.4099959254332577E-3</v>
      </c>
      <c r="K15" s="32"/>
      <c r="L15" s="32">
        <f t="shared" si="4"/>
        <v>7.7148538509873828E-3</v>
      </c>
      <c r="M15" s="32"/>
      <c r="N15" s="32"/>
      <c r="O15" s="32"/>
      <c r="P15" s="32"/>
      <c r="Q15" s="32"/>
      <c r="R15" s="32"/>
      <c r="S15" s="32"/>
      <c r="T15" s="32"/>
      <c r="U15" s="40">
        <f t="shared" si="5"/>
        <v>9.3588523665168788E-2</v>
      </c>
      <c r="V15" s="40">
        <f t="shared" si="6"/>
        <v>9.5500191380404997E-2</v>
      </c>
      <c r="W15" s="35"/>
      <c r="X15" s="33">
        <v>3.4200000000000001E-2</v>
      </c>
      <c r="Y15" s="33"/>
      <c r="Z15" s="33">
        <v>3.4700000000000002E-2</v>
      </c>
      <c r="AA15" s="33"/>
      <c r="AB15" s="33">
        <v>3.5099999999999999E-2</v>
      </c>
      <c r="AC15" s="33"/>
      <c r="AD15" s="33"/>
      <c r="AE15" s="33"/>
      <c r="AF15" s="33">
        <v>3.5799999999999998E-2</v>
      </c>
      <c r="AG15" s="33"/>
      <c r="AH15" s="33">
        <v>3.5999999999999997E-2</v>
      </c>
      <c r="AI15" s="33"/>
      <c r="AJ15" s="26"/>
      <c r="AK15" s="26"/>
      <c r="AL15" s="26"/>
      <c r="AM15" s="26"/>
      <c r="AN15" s="26"/>
      <c r="AO15" s="26"/>
      <c r="AP15" s="26"/>
    </row>
    <row r="16" spans="1:43" x14ac:dyDescent="0.25">
      <c r="A16" s="39" t="s">
        <v>174</v>
      </c>
      <c r="B16" s="32">
        <f t="shared" si="7"/>
        <v>5.4656006580000079E-3</v>
      </c>
      <c r="C16" s="32">
        <f t="shared" si="4"/>
        <v>1.434731828640002E-2</v>
      </c>
      <c r="D16" s="32">
        <f t="shared" si="4"/>
        <v>7.5611789686400024E-3</v>
      </c>
      <c r="E16" s="32">
        <f t="shared" si="4"/>
        <v>1.7456141102400007E-2</v>
      </c>
      <c r="F16" s="32">
        <f t="shared" si="4"/>
        <v>9.1045579079999973E-3</v>
      </c>
      <c r="G16" s="32">
        <f t="shared" si="4"/>
        <v>2.0871373839234691E-2</v>
      </c>
      <c r="H16" s="32">
        <f t="shared" si="4"/>
        <v>2.2971227973319595E-2</v>
      </c>
      <c r="I16" s="32">
        <f t="shared" si="4"/>
        <v>2.5188061685392983E-2</v>
      </c>
      <c r="J16" s="32">
        <f t="shared" si="4"/>
        <v>1.3804767761198431E-2</v>
      </c>
      <c r="K16" s="32">
        <f t="shared" si="4"/>
        <v>3.0654911541465987E-2</v>
      </c>
      <c r="L16" s="32">
        <f t="shared" si="4"/>
        <v>1.7079829220102646E-2</v>
      </c>
      <c r="M16" s="32">
        <f t="shared" si="4"/>
        <v>10.405531478803303</v>
      </c>
      <c r="N16" s="32">
        <f t="shared" si="4"/>
        <v>11.149950583195992</v>
      </c>
      <c r="O16" s="32">
        <f t="shared" si="4"/>
        <v>11.859410745831905</v>
      </c>
      <c r="P16" s="32">
        <f t="shared" si="4"/>
        <v>12.70382204014699</v>
      </c>
      <c r="Q16" s="32">
        <f t="shared" si="4"/>
        <v>13.367047338075629</v>
      </c>
      <c r="R16" s="32">
        <f t="shared" si="4"/>
        <v>14.205948713095689</v>
      </c>
      <c r="S16" s="32">
        <f t="shared" si="4"/>
        <v>15.08427247248016</v>
      </c>
      <c r="T16" s="32">
        <f t="shared" si="4"/>
        <v>15.949087428490357</v>
      </c>
      <c r="U16" s="40">
        <f t="shared" si="5"/>
        <v>0.13607039168972945</v>
      </c>
      <c r="V16" s="40">
        <f t="shared" si="6"/>
        <v>0.11054827933965838</v>
      </c>
      <c r="W16" s="35">
        <f t="shared" si="8"/>
        <v>5.8523147127892416E-2</v>
      </c>
      <c r="X16" s="33">
        <f>X17-SUM(X10:X15)</f>
        <v>5.9900000000000064E-2</v>
      </c>
      <c r="Y16" s="33">
        <f t="shared" ref="Y16:AH16" si="9">Y17-SUM(Y10:Y15)</f>
        <v>0.14380000000000015</v>
      </c>
      <c r="Z16" s="33">
        <f t="shared" si="9"/>
        <v>6.9400000000000017E-2</v>
      </c>
      <c r="AA16" s="33">
        <f t="shared" si="9"/>
        <v>0.14690000000000003</v>
      </c>
      <c r="AB16" s="33">
        <f t="shared" si="9"/>
        <v>7.1599999999999997E-2</v>
      </c>
      <c r="AC16" s="33">
        <f t="shared" si="9"/>
        <v>0.15019999999999989</v>
      </c>
      <c r="AD16" s="33">
        <f t="shared" si="9"/>
        <v>0.15189999999999992</v>
      </c>
      <c r="AE16" s="33">
        <f t="shared" si="9"/>
        <v>0.15339999999999998</v>
      </c>
      <c r="AF16" s="33">
        <f t="shared" si="9"/>
        <v>7.7099999999999946E-2</v>
      </c>
      <c r="AG16" s="33">
        <f t="shared" si="9"/>
        <v>0.15679999999999983</v>
      </c>
      <c r="AH16" s="33">
        <f t="shared" si="9"/>
        <v>7.9700000000000104E-2</v>
      </c>
      <c r="AI16" s="33">
        <f t="shared" ref="AI16:AP16" si="10">AI17-SUM(AI10:AI13)</f>
        <v>0.14029999999999987</v>
      </c>
      <c r="AJ16" s="33">
        <f t="shared" si="10"/>
        <v>0.14050000000000007</v>
      </c>
      <c r="AK16" s="33">
        <f t="shared" si="10"/>
        <v>0.14080000000000004</v>
      </c>
      <c r="AL16" s="33">
        <f t="shared" si="10"/>
        <v>0.14119999999999999</v>
      </c>
      <c r="AM16" s="33">
        <f t="shared" si="10"/>
        <v>0.14129999999999998</v>
      </c>
      <c r="AN16" s="33">
        <f t="shared" si="10"/>
        <v>0.14170000000000005</v>
      </c>
      <c r="AO16" s="33">
        <f t="shared" si="10"/>
        <v>0.14180000000000015</v>
      </c>
      <c r="AP16" s="33">
        <f t="shared" si="10"/>
        <v>0.14210000000000012</v>
      </c>
    </row>
    <row r="17" spans="1:46" x14ac:dyDescent="0.25">
      <c r="A17" s="27" t="s">
        <v>101</v>
      </c>
      <c r="B17" s="45">
        <f>SUM(B10:B16)</f>
        <v>9.1245420000000035E-2</v>
      </c>
      <c r="C17" s="45">
        <f t="shared" ref="C17:T17" si="11">SUM(C10:C16)</f>
        <v>9.9772728000000033E-2</v>
      </c>
      <c r="D17" s="45">
        <f t="shared" si="11"/>
        <v>0.10895070560000003</v>
      </c>
      <c r="E17" s="45">
        <f t="shared" si="11"/>
        <v>0.118830096</v>
      </c>
      <c r="F17" s="45">
        <f t="shared" si="11"/>
        <v>0.12715862999999999</v>
      </c>
      <c r="G17" s="45">
        <f t="shared" si="11"/>
        <v>0.13895721597359992</v>
      </c>
      <c r="H17" s="45">
        <f t="shared" si="11"/>
        <v>0.15122599060776568</v>
      </c>
      <c r="I17" s="45">
        <f t="shared" si="11"/>
        <v>0.16419857682785519</v>
      </c>
      <c r="J17" s="45">
        <f t="shared" si="11"/>
        <v>0.17905016551489547</v>
      </c>
      <c r="K17" s="45">
        <f t="shared" si="11"/>
        <v>0.1955032623817986</v>
      </c>
      <c r="L17" s="45">
        <f t="shared" si="11"/>
        <v>0.21430149586076067</v>
      </c>
      <c r="M17" s="45">
        <f t="shared" si="11"/>
        <v>74.16629706916116</v>
      </c>
      <c r="N17" s="45">
        <f t="shared" si="11"/>
        <v>79.359078883957181</v>
      </c>
      <c r="O17" s="45">
        <f t="shared" si="11"/>
        <v>84.228769501647051</v>
      </c>
      <c r="P17" s="45">
        <f t="shared" si="11"/>
        <v>89.970411049199654</v>
      </c>
      <c r="Q17" s="45">
        <f t="shared" si="11"/>
        <v>94.600476561044786</v>
      </c>
      <c r="R17" s="45">
        <f t="shared" si="11"/>
        <v>100.2536959286922</v>
      </c>
      <c r="S17" s="45">
        <f t="shared" si="11"/>
        <v>106.37709783131274</v>
      </c>
      <c r="T17" s="45">
        <f t="shared" si="11"/>
        <v>112.23847592181805</v>
      </c>
      <c r="X17" s="35">
        <v>1</v>
      </c>
      <c r="Y17" s="35">
        <v>1</v>
      </c>
      <c r="Z17" s="35">
        <v>1</v>
      </c>
      <c r="AA17" s="35">
        <v>1</v>
      </c>
      <c r="AB17" s="35">
        <v>1</v>
      </c>
      <c r="AC17" s="35">
        <v>1</v>
      </c>
      <c r="AD17" s="35">
        <v>1</v>
      </c>
      <c r="AE17" s="35">
        <v>1</v>
      </c>
      <c r="AF17" s="35">
        <v>1</v>
      </c>
      <c r="AG17" s="35">
        <v>1</v>
      </c>
      <c r="AH17" s="35">
        <v>1</v>
      </c>
      <c r="AI17" s="35">
        <v>1</v>
      </c>
      <c r="AJ17" s="35">
        <v>1</v>
      </c>
      <c r="AK17" s="35">
        <v>1</v>
      </c>
      <c r="AL17" s="35">
        <v>1</v>
      </c>
      <c r="AM17" s="35">
        <v>1</v>
      </c>
      <c r="AN17" s="35">
        <v>1</v>
      </c>
      <c r="AO17" s="35">
        <v>1</v>
      </c>
      <c r="AP17" s="35">
        <v>1</v>
      </c>
    </row>
    <row r="18" spans="1:46" x14ac:dyDescent="0.25">
      <c r="B18" s="28"/>
    </row>
    <row r="19" spans="1:46" x14ac:dyDescent="0.25">
      <c r="A19" s="27" t="s">
        <v>116</v>
      </c>
      <c r="B19" s="28"/>
      <c r="X19" s="44"/>
    </row>
    <row r="20" spans="1:46" x14ac:dyDescent="0.25">
      <c r="A20" s="39" t="s">
        <v>178</v>
      </c>
      <c r="B20" s="42">
        <f>B$2*X20</f>
        <v>27.222758416771637</v>
      </c>
      <c r="C20" s="42">
        <f t="shared" ref="C20:T26" si="12">C$2*Y20</f>
        <v>30.102276847499979</v>
      </c>
      <c r="D20" s="42">
        <f t="shared" si="12"/>
        <v>32.006961240000024</v>
      </c>
      <c r="E20" s="42">
        <f t="shared" si="12"/>
        <v>35.27638250988371</v>
      </c>
      <c r="F20" s="42">
        <f t="shared" si="12"/>
        <v>37.476135856027803</v>
      </c>
      <c r="G20" s="42">
        <f t="shared" si="12"/>
        <v>41.106677659645243</v>
      </c>
      <c r="H20" s="42">
        <f t="shared" si="12"/>
        <v>44.549441519606468</v>
      </c>
      <c r="I20" s="42">
        <f t="shared" si="12"/>
        <v>48.118661094128939</v>
      </c>
      <c r="J20" s="42">
        <f t="shared" si="12"/>
        <v>52.314074103087798</v>
      </c>
      <c r="K20" s="42">
        <f t="shared" si="12"/>
        <v>56.829623535085247</v>
      </c>
      <c r="L20" s="42">
        <f t="shared" si="12"/>
        <v>61.953761591062367</v>
      </c>
      <c r="M20" s="42">
        <f t="shared" si="12"/>
        <v>21.325803502612203</v>
      </c>
      <c r="N20" s="42">
        <f t="shared" si="12"/>
        <v>22.704097849213841</v>
      </c>
      <c r="O20" s="42">
        <f t="shared" si="12"/>
        <v>23.794411794941091</v>
      </c>
      <c r="P20" s="42">
        <f t="shared" si="12"/>
        <v>25.150396792802756</v>
      </c>
      <c r="Q20" s="42">
        <f t="shared" si="12"/>
        <v>26.236713884955773</v>
      </c>
      <c r="R20" s="42">
        <f t="shared" si="12"/>
        <v>27.528141149335653</v>
      </c>
      <c r="S20" s="42">
        <f t="shared" si="12"/>
        <v>28.936048069809157</v>
      </c>
      <c r="T20" s="42">
        <f t="shared" si="12"/>
        <v>30.362261463038017</v>
      </c>
      <c r="U20" s="40">
        <f t="shared" ref="U20:U26" si="13">(F20/B20)^(1/4)-1</f>
        <v>8.3192561303687684E-2</v>
      </c>
      <c r="V20" s="40">
        <f t="shared" ref="V20:V26" si="14">(L20/F20)^(1/6)-1</f>
        <v>8.7390361766787272E-2</v>
      </c>
      <c r="W20" s="35">
        <f>(T20/P20)^(1/4)-1</f>
        <v>4.8207634849539049E-2</v>
      </c>
      <c r="X20" s="26">
        <v>0.39029999999999992</v>
      </c>
      <c r="Y20" s="26">
        <v>0.39779999999999988</v>
      </c>
      <c r="Z20" s="26">
        <v>0.39640000000000003</v>
      </c>
      <c r="AA20" s="26">
        <v>0.39449999999999991</v>
      </c>
      <c r="AB20" s="26">
        <v>0.39289999999999997</v>
      </c>
      <c r="AC20" s="26">
        <v>0.39460000000000001</v>
      </c>
      <c r="AD20" s="26">
        <v>0.39379999999999987</v>
      </c>
      <c r="AE20" s="26">
        <v>0.3945999999999999</v>
      </c>
      <c r="AF20" s="26">
        <v>0.39409999999999984</v>
      </c>
      <c r="AG20" s="26">
        <v>0.39380000000000009</v>
      </c>
      <c r="AH20" s="26">
        <v>0.39349999999999991</v>
      </c>
      <c r="AI20" s="26">
        <v>0.39329999999999993</v>
      </c>
      <c r="AJ20" s="26">
        <v>0.39319999999999983</v>
      </c>
      <c r="AK20" s="26">
        <v>0.39289999999999997</v>
      </c>
      <c r="AL20" s="26">
        <v>0.3924999999999999</v>
      </c>
      <c r="AM20" s="26">
        <v>0.39229999999999993</v>
      </c>
      <c r="AN20" s="26">
        <v>0.39169999999999988</v>
      </c>
      <c r="AO20" s="26">
        <v>0.39169999999999988</v>
      </c>
      <c r="AP20" s="26">
        <v>0.3914999999999999</v>
      </c>
      <c r="AR20" s="29"/>
      <c r="AS20" s="50"/>
      <c r="AT20" s="50"/>
    </row>
    <row r="21" spans="1:46" x14ac:dyDescent="0.25">
      <c r="A21" s="39" t="s">
        <v>180</v>
      </c>
      <c r="B21" s="42">
        <f t="shared" ref="B21:B26" si="15">B$2*X21</f>
        <v>13.391672088188971</v>
      </c>
      <c r="C21" s="42">
        <f t="shared" si="12"/>
        <v>13.666342882499993</v>
      </c>
      <c r="D21" s="42">
        <f t="shared" si="12"/>
        <v>14.622756510000007</v>
      </c>
      <c r="E21" s="42">
        <f t="shared" si="12"/>
        <v>16.256644715581391</v>
      </c>
      <c r="F21" s="42">
        <f t="shared" si="12"/>
        <v>17.417007908655325</v>
      </c>
      <c r="G21" s="42">
        <f t="shared" si="12"/>
        <v>19.074081803043697</v>
      </c>
      <c r="H21" s="42">
        <f t="shared" si="12"/>
        <v>20.804068805118419</v>
      </c>
      <c r="I21" s="42">
        <f t="shared" si="12"/>
        <v>22.486267373941661</v>
      </c>
      <c r="J21" s="42">
        <f t="shared" si="12"/>
        <v>24.557482134156931</v>
      </c>
      <c r="K21" s="42">
        <f t="shared" si="12"/>
        <v>26.798529940236989</v>
      </c>
      <c r="L21" s="42">
        <f t="shared" si="12"/>
        <v>29.363091580007964</v>
      </c>
      <c r="M21" s="42">
        <f t="shared" si="12"/>
        <v>7.4339376054109678</v>
      </c>
      <c r="N21" s="42">
        <f t="shared" si="12"/>
        <v>7.9337310388656759</v>
      </c>
      <c r="O21" s="42">
        <f t="shared" si="12"/>
        <v>8.3453040095262967</v>
      </c>
      <c r="P21" s="42">
        <f t="shared" si="12"/>
        <v>8.8490950244230859</v>
      </c>
      <c r="Q21" s="42">
        <f t="shared" si="12"/>
        <v>9.2427067522326993</v>
      </c>
      <c r="R21" s="42">
        <f t="shared" si="12"/>
        <v>9.7335908837962464</v>
      </c>
      <c r="S21" s="42">
        <f t="shared" si="12"/>
        <v>10.238795666263851</v>
      </c>
      <c r="T21" s="42">
        <f t="shared" si="12"/>
        <v>10.733427807112294</v>
      </c>
      <c r="U21" s="40">
        <f t="shared" si="13"/>
        <v>6.7910079487529362E-2</v>
      </c>
      <c r="V21" s="40">
        <f t="shared" si="14"/>
        <v>9.0949644478342861E-2</v>
      </c>
      <c r="W21" s="35">
        <f t="shared" ref="W21:W26" si="16">(T21/P21)^(1/4)-1</f>
        <v>4.9445513465635749E-2</v>
      </c>
      <c r="X21" s="26">
        <v>0.192</v>
      </c>
      <c r="Y21" s="26">
        <v>0.18059999999999998</v>
      </c>
      <c r="Z21" s="26">
        <v>0.18109999999999998</v>
      </c>
      <c r="AA21" s="26">
        <v>0.18179999999999996</v>
      </c>
      <c r="AB21" s="26">
        <v>0.18259999999999998</v>
      </c>
      <c r="AC21" s="26">
        <v>0.18309999999999998</v>
      </c>
      <c r="AD21" s="26">
        <v>0.18390000000000001</v>
      </c>
      <c r="AE21" s="26">
        <v>0.18440000000000001</v>
      </c>
      <c r="AF21" s="26">
        <v>0.185</v>
      </c>
      <c r="AG21" s="26">
        <v>0.18569999999999998</v>
      </c>
      <c r="AH21" s="26">
        <v>0.1865</v>
      </c>
      <c r="AI21" s="26">
        <v>0.1371</v>
      </c>
      <c r="AJ21" s="26">
        <v>0.13740000000000002</v>
      </c>
      <c r="AK21" s="26">
        <v>0.13779999999999998</v>
      </c>
      <c r="AL21" s="26">
        <v>0.1381</v>
      </c>
      <c r="AM21" s="26">
        <v>0.13819999999999999</v>
      </c>
      <c r="AN21" s="26">
        <v>0.13850000000000001</v>
      </c>
      <c r="AO21" s="26">
        <v>0.1386</v>
      </c>
      <c r="AP21" s="26">
        <v>0.13840000000000002</v>
      </c>
      <c r="AQ21" s="46"/>
    </row>
    <row r="22" spans="1:46" x14ac:dyDescent="0.25">
      <c r="A22" s="39" t="s">
        <v>179</v>
      </c>
      <c r="B22" s="42">
        <f t="shared" si="15"/>
        <v>11.940907611968498</v>
      </c>
      <c r="C22" s="42">
        <f t="shared" si="12"/>
        <v>12.160472321249994</v>
      </c>
      <c r="D22" s="42">
        <f t="shared" si="12"/>
        <v>12.870609540000006</v>
      </c>
      <c r="E22" s="42">
        <f t="shared" si="12"/>
        <v>14.155263247945733</v>
      </c>
      <c r="F22" s="42">
        <f t="shared" si="12"/>
        <v>14.994269678207102</v>
      </c>
      <c r="G22" s="42">
        <f t="shared" si="12"/>
        <v>16.209323476535221</v>
      </c>
      <c r="H22" s="42">
        <f t="shared" si="12"/>
        <v>17.534696382780613</v>
      </c>
      <c r="I22" s="42">
        <f t="shared" si="12"/>
        <v>18.767009484000116</v>
      </c>
      <c r="J22" s="42">
        <f t="shared" si="12"/>
        <v>20.283152811346909</v>
      </c>
      <c r="K22" s="42">
        <f t="shared" si="12"/>
        <v>21.891960107344914</v>
      </c>
      <c r="L22" s="42">
        <f t="shared" si="12"/>
        <v>23.726637539448792</v>
      </c>
      <c r="M22" s="42">
        <f t="shared" si="12"/>
        <v>2.689447886421473</v>
      </c>
      <c r="N22" s="42">
        <f t="shared" si="12"/>
        <v>2.881318623285277</v>
      </c>
      <c r="O22" s="42">
        <f t="shared" si="12"/>
        <v>3.0341054490367738</v>
      </c>
      <c r="P22" s="42">
        <f t="shared" si="12"/>
        <v>3.2166876917164284</v>
      </c>
      <c r="Q22" s="42">
        <f t="shared" si="12"/>
        <v>3.3707121585566422</v>
      </c>
      <c r="R22" s="42">
        <f t="shared" si="12"/>
        <v>3.5631267711802845</v>
      </c>
      <c r="S22" s="42">
        <f t="shared" si="12"/>
        <v>3.7675222148589929</v>
      </c>
      <c r="T22" s="42">
        <f t="shared" si="12"/>
        <v>3.978503226191187</v>
      </c>
      <c r="U22" s="40">
        <f t="shared" si="13"/>
        <v>5.8575881506923277E-2</v>
      </c>
      <c r="V22" s="40">
        <f t="shared" si="14"/>
        <v>7.9489642481263667E-2</v>
      </c>
      <c r="W22" s="35">
        <f t="shared" si="16"/>
        <v>5.4575565026622419E-2</v>
      </c>
      <c r="X22" s="26">
        <v>0.17119999999999999</v>
      </c>
      <c r="Y22" s="26">
        <v>0.16069999999999998</v>
      </c>
      <c r="Z22" s="26">
        <v>0.15939999999999999</v>
      </c>
      <c r="AA22" s="26">
        <v>0.15829999999999997</v>
      </c>
      <c r="AB22" s="26">
        <v>0.15719999999999998</v>
      </c>
      <c r="AC22" s="26">
        <v>0.15559999999999999</v>
      </c>
      <c r="AD22" s="26">
        <v>0.155</v>
      </c>
      <c r="AE22" s="26">
        <v>0.15389999999999998</v>
      </c>
      <c r="AF22" s="26">
        <v>0.15279999999999996</v>
      </c>
      <c r="AG22" s="26">
        <v>0.15169999999999997</v>
      </c>
      <c r="AH22" s="26">
        <v>0.15069999999999997</v>
      </c>
      <c r="AI22" s="26">
        <v>4.9599999999999991E-2</v>
      </c>
      <c r="AJ22" s="26">
        <v>4.9899999999999986E-2</v>
      </c>
      <c r="AK22" s="26">
        <v>5.0099999999999992E-2</v>
      </c>
      <c r="AL22" s="26">
        <v>5.0199999999999981E-2</v>
      </c>
      <c r="AM22" s="26">
        <v>5.0399999999999986E-2</v>
      </c>
      <c r="AN22" s="26">
        <v>5.0699999999999981E-2</v>
      </c>
      <c r="AO22" s="26">
        <v>5.1000000000000004E-2</v>
      </c>
      <c r="AP22" s="26">
        <v>5.1299999999999971E-2</v>
      </c>
      <c r="AQ22" s="46"/>
    </row>
    <row r="23" spans="1:46" x14ac:dyDescent="0.25">
      <c r="A23" s="39" t="s">
        <v>177</v>
      </c>
      <c r="B23" s="42">
        <f t="shared" si="15"/>
        <v>10.273923430157478</v>
      </c>
      <c r="C23" s="42">
        <f t="shared" si="12"/>
        <v>11.509694088749999</v>
      </c>
      <c r="D23" s="42">
        <f t="shared" si="12"/>
        <v>12.329624070000005</v>
      </c>
      <c r="E23" s="42">
        <f t="shared" si="12"/>
        <v>13.726044905620155</v>
      </c>
      <c r="F23" s="42">
        <f t="shared" si="12"/>
        <v>14.669966135548682</v>
      </c>
      <c r="G23" s="42">
        <f t="shared" si="12"/>
        <v>15.782214053310325</v>
      </c>
      <c r="H23" s="42">
        <f t="shared" si="12"/>
        <v>17.014311844969058</v>
      </c>
      <c r="I23" s="42">
        <f t="shared" si="12"/>
        <v>18.13290649948549</v>
      </c>
      <c r="J23" s="42">
        <f t="shared" si="12"/>
        <v>19.659260021992662</v>
      </c>
      <c r="K23" s="42">
        <f t="shared" si="12"/>
        <v>21.213698983386315</v>
      </c>
      <c r="L23" s="42">
        <f t="shared" si="12"/>
        <v>22.970911858033041</v>
      </c>
      <c r="M23" s="42">
        <f t="shared" si="12"/>
        <v>15.979441373556618</v>
      </c>
      <c r="N23" s="42">
        <f t="shared" si="12"/>
        <v>16.976105716350137</v>
      </c>
      <c r="O23" s="42">
        <f t="shared" si="12"/>
        <v>17.768593587772248</v>
      </c>
      <c r="P23" s="42">
        <f t="shared" si="12"/>
        <v>18.774691109022189</v>
      </c>
      <c r="Q23" s="42">
        <f t="shared" si="12"/>
        <v>19.582232540186215</v>
      </c>
      <c r="R23" s="42">
        <f t="shared" si="12"/>
        <v>20.549472739509184</v>
      </c>
      <c r="S23" s="42">
        <f t="shared" si="12"/>
        <v>21.56352420622235</v>
      </c>
      <c r="T23" s="42">
        <f t="shared" si="12"/>
        <v>22.62240528420994</v>
      </c>
      <c r="U23" s="40">
        <f t="shared" si="13"/>
        <v>9.3133481954588815E-2</v>
      </c>
      <c r="V23" s="40">
        <f t="shared" si="14"/>
        <v>7.7601500248895894E-2</v>
      </c>
      <c r="W23" s="35">
        <f t="shared" si="16"/>
        <v>4.7710978032467377E-2</v>
      </c>
      <c r="X23" s="26">
        <v>0.14730000000000001</v>
      </c>
      <c r="Y23" s="26">
        <v>0.15210000000000004</v>
      </c>
      <c r="Z23" s="26">
        <v>0.15269999999999997</v>
      </c>
      <c r="AA23" s="26">
        <v>0.1535</v>
      </c>
      <c r="AB23" s="26">
        <v>0.15380000000000002</v>
      </c>
      <c r="AC23" s="26">
        <v>0.1515</v>
      </c>
      <c r="AD23" s="26">
        <v>0.15040000000000001</v>
      </c>
      <c r="AE23" s="26">
        <v>0.14869999999999997</v>
      </c>
      <c r="AF23" s="26">
        <v>0.14810000000000004</v>
      </c>
      <c r="AG23" s="26">
        <v>0.14700000000000005</v>
      </c>
      <c r="AH23" s="26">
        <v>0.1459</v>
      </c>
      <c r="AI23" s="26">
        <v>0.29470000000000002</v>
      </c>
      <c r="AJ23" s="26">
        <v>0.29400000000000004</v>
      </c>
      <c r="AK23" s="26">
        <v>0.29339999999999999</v>
      </c>
      <c r="AL23" s="26">
        <v>0.29300000000000004</v>
      </c>
      <c r="AM23" s="26">
        <v>0.2928</v>
      </c>
      <c r="AN23" s="26">
        <v>0.29239999999999999</v>
      </c>
      <c r="AO23" s="26">
        <v>0.29189999999999999</v>
      </c>
      <c r="AP23" s="26">
        <v>0.29170000000000001</v>
      </c>
      <c r="AQ23" s="46"/>
    </row>
    <row r="24" spans="1:46" x14ac:dyDescent="0.25">
      <c r="A24" s="39" t="s">
        <v>176</v>
      </c>
      <c r="B24" s="42">
        <f t="shared" si="15"/>
        <v>2.099423592992125</v>
      </c>
      <c r="C24" s="42"/>
      <c r="D24" s="42">
        <f t="shared" si="12"/>
        <v>2.5272903300000014</v>
      </c>
      <c r="E24" s="42"/>
      <c r="F24" s="42">
        <f t="shared" si="12"/>
        <v>3.0236536183153002</v>
      </c>
      <c r="G24" s="42"/>
      <c r="H24" s="42"/>
      <c r="I24" s="42"/>
      <c r="J24" s="42">
        <f t="shared" si="12"/>
        <v>4.2610550081429048</v>
      </c>
      <c r="K24" s="42"/>
      <c r="L24" s="42">
        <f t="shared" si="12"/>
        <v>5.1483812046448278</v>
      </c>
      <c r="M24" s="42"/>
      <c r="N24" s="42"/>
      <c r="O24" s="42"/>
      <c r="P24" s="42"/>
      <c r="Q24" s="42"/>
      <c r="R24" s="42"/>
      <c r="S24" s="42"/>
      <c r="T24" s="42"/>
      <c r="U24" s="40">
        <f t="shared" si="13"/>
        <v>9.5488924498879468E-2</v>
      </c>
      <c r="V24" s="40">
        <f t="shared" si="14"/>
        <v>9.2755773369059158E-2</v>
      </c>
      <c r="W24" s="35"/>
      <c r="X24" s="26">
        <v>3.0099999999999998E-2</v>
      </c>
      <c r="Y24" s="26"/>
      <c r="Z24" s="26">
        <v>3.1300000000000001E-2</v>
      </c>
      <c r="AA24" s="26"/>
      <c r="AB24" s="26">
        <v>3.1699999999999999E-2</v>
      </c>
      <c r="AC24" s="26"/>
      <c r="AD24" s="26"/>
      <c r="AE24" s="26"/>
      <c r="AF24" s="26">
        <v>3.2099999999999997E-2</v>
      </c>
      <c r="AG24" s="26"/>
      <c r="AH24" s="26">
        <v>3.27E-2</v>
      </c>
      <c r="AI24" s="26"/>
      <c r="AJ24" s="26"/>
      <c r="AK24" s="26"/>
      <c r="AL24" s="26"/>
      <c r="AM24" s="26"/>
      <c r="AN24" s="26"/>
      <c r="AO24" s="26"/>
      <c r="AP24" s="26"/>
    </row>
    <row r="25" spans="1:46" x14ac:dyDescent="0.25">
      <c r="A25" s="39" t="s">
        <v>173</v>
      </c>
      <c r="B25" s="42">
        <f t="shared" si="15"/>
        <v>2.9364030985039355</v>
      </c>
      <c r="C25" s="42"/>
      <c r="D25" s="42">
        <f t="shared" si="12"/>
        <v>3.4316242500000023</v>
      </c>
      <c r="E25" s="42"/>
      <c r="F25" s="42">
        <f t="shared" si="12"/>
        <v>4.0728709622101995</v>
      </c>
      <c r="G25" s="42"/>
      <c r="H25" s="42"/>
      <c r="I25" s="42"/>
      <c r="J25" s="42">
        <f t="shared" si="12"/>
        <v>5.7079553068580973</v>
      </c>
      <c r="K25" s="42"/>
      <c r="L25" s="42">
        <f t="shared" si="12"/>
        <v>6.8015311327417916</v>
      </c>
      <c r="M25" s="42"/>
      <c r="N25" s="42"/>
      <c r="O25" s="42"/>
      <c r="P25" s="42"/>
      <c r="Q25" s="42"/>
      <c r="R25" s="42"/>
      <c r="S25" s="42"/>
      <c r="T25" s="42"/>
      <c r="U25" s="40">
        <f t="shared" si="13"/>
        <v>8.5228634256217184E-2</v>
      </c>
      <c r="V25" s="40">
        <f t="shared" si="14"/>
        <v>8.9225181798287645E-2</v>
      </c>
      <c r="W25" s="35"/>
      <c r="X25" s="26">
        <v>4.2099999999999999E-2</v>
      </c>
      <c r="Y25" s="26"/>
      <c r="Z25" s="26">
        <v>4.2500000000000003E-2</v>
      </c>
      <c r="AA25" s="26"/>
      <c r="AB25" s="26">
        <v>4.2700000000000002E-2</v>
      </c>
      <c r="AC25" s="26"/>
      <c r="AD25" s="26"/>
      <c r="AE25" s="26"/>
      <c r="AF25" s="26">
        <v>4.2999999999999997E-2</v>
      </c>
      <c r="AG25" s="26"/>
      <c r="AH25" s="26">
        <v>4.3200000000000002E-2</v>
      </c>
      <c r="AI25" s="26"/>
      <c r="AJ25" s="26"/>
      <c r="AK25" s="26"/>
      <c r="AL25" s="26"/>
      <c r="AM25" s="26"/>
      <c r="AN25" s="26"/>
      <c r="AO25" s="26"/>
      <c r="AP25" s="26"/>
    </row>
    <row r="26" spans="1:46" x14ac:dyDescent="0.25">
      <c r="A26" s="39" t="s">
        <v>174</v>
      </c>
      <c r="B26" s="42">
        <f t="shared" si="15"/>
        <v>1.8832038874015757</v>
      </c>
      <c r="C26" s="42">
        <f t="shared" si="12"/>
        <v>8.2331013600000134</v>
      </c>
      <c r="D26" s="42">
        <f t="shared" si="12"/>
        <v>2.955234060000008</v>
      </c>
      <c r="E26" s="42">
        <f t="shared" si="12"/>
        <v>10.006152605465136</v>
      </c>
      <c r="F26" s="42">
        <f t="shared" si="12"/>
        <v>3.7294907405718818</v>
      </c>
      <c r="G26" s="42">
        <f t="shared" si="12"/>
        <v>12.000733062319146</v>
      </c>
      <c r="H26" s="42">
        <f t="shared" si="12"/>
        <v>13.224554884819714</v>
      </c>
      <c r="I26" s="42">
        <f t="shared" si="12"/>
        <v>14.438037185871456</v>
      </c>
      <c r="J26" s="42">
        <f t="shared" si="12"/>
        <v>5.9601672855332444</v>
      </c>
      <c r="K26" s="42">
        <f t="shared" si="12"/>
        <v>17.577064871948643</v>
      </c>
      <c r="L26" s="42">
        <f t="shared" si="12"/>
        <v>7.4785353890101041</v>
      </c>
      <c r="M26" s="42">
        <f t="shared" si="12"/>
        <v>6.7941092775929546</v>
      </c>
      <c r="N26" s="42">
        <f t="shared" si="12"/>
        <v>7.2466029503467508</v>
      </c>
      <c r="O26" s="42">
        <f t="shared" si="12"/>
        <v>7.6185721654456344</v>
      </c>
      <c r="P26" s="42">
        <f t="shared" si="12"/>
        <v>8.0865734401317404</v>
      </c>
      <c r="Q26" s="42">
        <f t="shared" si="12"/>
        <v>8.4468441592401646</v>
      </c>
      <c r="R26" s="42">
        <f t="shared" si="12"/>
        <v>8.9043029962237235</v>
      </c>
      <c r="S26" s="42">
        <f t="shared" si="12"/>
        <v>9.3670944479239289</v>
      </c>
      <c r="T26" s="42">
        <f t="shared" si="12"/>
        <v>9.8570713459824582</v>
      </c>
      <c r="U26" s="40">
        <f t="shared" si="13"/>
        <v>0.18628229257080009</v>
      </c>
      <c r="V26" s="40">
        <f t="shared" si="14"/>
        <v>0.12295194056104042</v>
      </c>
      <c r="W26" s="35">
        <f t="shared" si="16"/>
        <v>5.0741393024705816E-2</v>
      </c>
      <c r="X26" s="26">
        <f>X27-SUM(X20:X25)</f>
        <v>2.7000000000000024E-2</v>
      </c>
      <c r="Y26" s="26">
        <f t="shared" ref="Y26:AH26" si="17">Y27-SUM(Y20:Y25)</f>
        <v>0.10880000000000023</v>
      </c>
      <c r="Z26" s="26">
        <f t="shared" si="17"/>
        <v>3.6600000000000077E-2</v>
      </c>
      <c r="AA26" s="26">
        <f t="shared" si="17"/>
        <v>0.11190000000000022</v>
      </c>
      <c r="AB26" s="26">
        <f t="shared" si="17"/>
        <v>3.9100000000000135E-2</v>
      </c>
      <c r="AC26" s="26">
        <f t="shared" si="17"/>
        <v>0.11520000000000008</v>
      </c>
      <c r="AD26" s="26">
        <f t="shared" si="17"/>
        <v>0.11690000000000011</v>
      </c>
      <c r="AE26" s="26">
        <f t="shared" si="17"/>
        <v>0.11840000000000017</v>
      </c>
      <c r="AF26" s="26">
        <f t="shared" si="17"/>
        <v>4.4900000000000162E-2</v>
      </c>
      <c r="AG26" s="26">
        <f t="shared" si="17"/>
        <v>0.12179999999999991</v>
      </c>
      <c r="AH26" s="26">
        <f t="shared" si="17"/>
        <v>4.7500000000000209E-2</v>
      </c>
      <c r="AI26" s="26">
        <f t="shared" ref="AI26:AP26" si="18">AI27-SUM(AI20:AI23)</f>
        <v>0.12529999999999997</v>
      </c>
      <c r="AJ26" s="26">
        <f t="shared" si="18"/>
        <v>0.12550000000000017</v>
      </c>
      <c r="AK26" s="26">
        <f t="shared" si="18"/>
        <v>0.12580000000000002</v>
      </c>
      <c r="AL26" s="26">
        <f t="shared" si="18"/>
        <v>0.12619999999999998</v>
      </c>
      <c r="AM26" s="26">
        <f t="shared" si="18"/>
        <v>0.12630000000000008</v>
      </c>
      <c r="AN26" s="26">
        <f t="shared" si="18"/>
        <v>0.12670000000000015</v>
      </c>
      <c r="AO26" s="26">
        <f t="shared" si="18"/>
        <v>0.12680000000000002</v>
      </c>
      <c r="AP26" s="26">
        <f t="shared" si="18"/>
        <v>0.12709999999999999</v>
      </c>
    </row>
    <row r="27" spans="1:46" x14ac:dyDescent="0.25">
      <c r="A27" s="27" t="s">
        <v>101</v>
      </c>
      <c r="B27" s="34">
        <f>SUM(B20:B26)</f>
        <v>69.748292125984221</v>
      </c>
      <c r="C27" s="34">
        <f t="shared" ref="C27:T27" si="19">SUM(C20:C26)</f>
        <v>75.671887499999968</v>
      </c>
      <c r="D27" s="34">
        <f t="shared" si="19"/>
        <v>80.744100000000046</v>
      </c>
      <c r="E27" s="34">
        <f t="shared" si="19"/>
        <v>89.42048798449612</v>
      </c>
      <c r="F27" s="34">
        <f t="shared" si="19"/>
        <v>95.383394899536285</v>
      </c>
      <c r="G27" s="34">
        <f t="shared" si="19"/>
        <v>104.17303005485363</v>
      </c>
      <c r="H27" s="34">
        <f t="shared" si="19"/>
        <v>113.12707343729426</v>
      </c>
      <c r="I27" s="34">
        <f t="shared" si="19"/>
        <v>121.94288163742765</v>
      </c>
      <c r="J27" s="34">
        <f t="shared" si="19"/>
        <v>132.74314667111855</v>
      </c>
      <c r="K27" s="34">
        <f t="shared" si="19"/>
        <v>144.31087743800211</v>
      </c>
      <c r="L27" s="34">
        <f t="shared" si="19"/>
        <v>157.44285029494887</v>
      </c>
      <c r="M27" s="34">
        <f t="shared" si="19"/>
        <v>54.222739645594217</v>
      </c>
      <c r="N27" s="34">
        <f t="shared" si="19"/>
        <v>57.741856178061674</v>
      </c>
      <c r="O27" s="34">
        <f t="shared" si="19"/>
        <v>60.560987006722037</v>
      </c>
      <c r="P27" s="34">
        <f t="shared" si="19"/>
        <v>64.077444058096205</v>
      </c>
      <c r="Q27" s="34">
        <f t="shared" si="19"/>
        <v>66.879209495171494</v>
      </c>
      <c r="R27" s="34">
        <f t="shared" si="19"/>
        <v>70.27863454004509</v>
      </c>
      <c r="S27" s="34">
        <f t="shared" si="19"/>
        <v>73.872984605078287</v>
      </c>
      <c r="T27" s="34">
        <f t="shared" si="19"/>
        <v>77.55366912653389</v>
      </c>
      <c r="X27" s="43">
        <v>1</v>
      </c>
      <c r="Y27" s="43">
        <v>1</v>
      </c>
      <c r="Z27" s="43">
        <v>1</v>
      </c>
      <c r="AA27" s="43">
        <v>1</v>
      </c>
      <c r="AB27" s="43">
        <v>1</v>
      </c>
      <c r="AC27" s="43">
        <v>1</v>
      </c>
      <c r="AD27" s="43">
        <v>1</v>
      </c>
      <c r="AE27" s="43">
        <v>1</v>
      </c>
      <c r="AF27" s="43">
        <v>1</v>
      </c>
      <c r="AG27" s="43">
        <v>1</v>
      </c>
      <c r="AH27" s="43">
        <v>1</v>
      </c>
      <c r="AI27" s="43">
        <v>1</v>
      </c>
      <c r="AJ27" s="43">
        <v>1</v>
      </c>
      <c r="AK27" s="43">
        <v>1</v>
      </c>
      <c r="AL27" s="43">
        <v>1</v>
      </c>
      <c r="AM27" s="43">
        <v>1</v>
      </c>
      <c r="AN27" s="43">
        <v>1</v>
      </c>
      <c r="AO27" s="43">
        <v>1</v>
      </c>
      <c r="AP27" s="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Pricing</vt:lpstr>
      <vt:lpstr>Important Links</vt:lpstr>
      <vt:lpstr>Global Micronutrients Market</vt:lpstr>
      <vt:lpstr>India Micronutrients Market</vt:lpstr>
      <vt:lpstr>Nort India Micronutrient Market</vt:lpstr>
      <vt:lpstr>West India Micronutrien Market</vt:lpstr>
      <vt:lpstr>South India Micronutrie Market </vt:lpstr>
      <vt:lpstr>East India Micronutrient Market</vt:lpstr>
      <vt:lpstr>By Type Market Share </vt:lpstr>
      <vt:lpstr>Import Export</vt:lpstr>
      <vt:lpstr>Demand Supply Gap</vt:lpstr>
      <vt:lpstr>Companies</vt:lpstr>
      <vt:lpstr>Liscensors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Pulkit Malhotra</dc:creator>
  <cp:lastModifiedBy>Hardik Malhotra</cp:lastModifiedBy>
  <cp:lastPrinted>2022-04-08T11:14:37Z</cp:lastPrinted>
  <dcterms:created xsi:type="dcterms:W3CDTF">2015-06-05T18:17:20Z</dcterms:created>
  <dcterms:modified xsi:type="dcterms:W3CDTF">2022-12-30T06:55:53Z</dcterms:modified>
</cp:coreProperties>
</file>