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construction chemicals\"/>
    </mc:Choice>
  </mc:AlternateContent>
  <xr:revisionPtr revIDLastSave="0" documentId="13_ncr:1_{2A6C4D1D-B86F-4F05-921D-9B6B8E4DA121}" xr6:coauthVersionLast="47" xr6:coauthVersionMax="47" xr10:uidLastSave="{00000000-0000-0000-0000-000000000000}"/>
  <bookViews>
    <workbookView xWindow="-120" yWindow="-120" windowWidth="20730" windowHeight="11160" xr2:uid="{A00F1B68-36A4-4E37-B147-72F74E77877C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E18" i="1"/>
  <c r="E14" i="1"/>
  <c r="E50" i="1"/>
  <c r="H52" i="1"/>
  <c r="H50" i="1"/>
  <c r="E44" i="1"/>
  <c r="E42" i="1"/>
  <c r="E41" i="1"/>
  <c r="E40" i="1"/>
  <c r="E45" i="1"/>
  <c r="E38" i="1"/>
  <c r="E39" i="1"/>
  <c r="K41" i="1"/>
  <c r="K45" i="1"/>
  <c r="K15" i="1"/>
  <c r="K16" i="1"/>
  <c r="K17" i="1"/>
  <c r="K19" i="1"/>
  <c r="K20" i="1"/>
  <c r="K21" i="1"/>
  <c r="E32" i="1"/>
  <c r="E33" i="1"/>
  <c r="E31" i="1"/>
  <c r="E30" i="1"/>
  <c r="E28" i="1"/>
  <c r="E27" i="1"/>
  <c r="E26" i="1"/>
  <c r="K29" i="1"/>
  <c r="E21" i="1"/>
  <c r="E20" i="1"/>
  <c r="E19" i="1"/>
  <c r="E17" i="1"/>
  <c r="E16" i="1"/>
  <c r="E15" i="1"/>
  <c r="K56" i="1"/>
  <c r="K54" i="1"/>
  <c r="K53" i="1"/>
  <c r="K52" i="1"/>
  <c r="K51" i="1"/>
  <c r="K50" i="1"/>
  <c r="H51" i="1"/>
  <c r="H53" i="1"/>
  <c r="H54" i="1"/>
  <c r="H56" i="1"/>
  <c r="H41" i="1"/>
  <c r="H45" i="1"/>
  <c r="H29" i="1"/>
  <c r="H16" i="1"/>
  <c r="C56" i="1"/>
  <c r="C55" i="1"/>
  <c r="C54" i="1"/>
  <c r="C53" i="1"/>
  <c r="C52" i="1"/>
  <c r="C45" i="1"/>
  <c r="C44" i="1"/>
  <c r="C43" i="1"/>
  <c r="C42" i="1"/>
  <c r="C41" i="1"/>
  <c r="C40" i="1"/>
  <c r="C33" i="1"/>
  <c r="C32" i="1"/>
  <c r="C31" i="1"/>
  <c r="C30" i="1"/>
  <c r="C29" i="1"/>
  <c r="C28" i="1"/>
  <c r="C21" i="1"/>
  <c r="C20" i="1"/>
  <c r="C18" i="1"/>
  <c r="C17" i="1"/>
  <c r="C16" i="1"/>
  <c r="K3" i="1"/>
  <c r="K4" i="1"/>
  <c r="K5" i="1"/>
  <c r="K6" i="1"/>
  <c r="K7" i="1"/>
  <c r="K8" i="1"/>
  <c r="K9" i="1"/>
  <c r="K2" i="1"/>
  <c r="H4" i="1" l="1"/>
  <c r="H5" i="1"/>
  <c r="H6" i="1"/>
  <c r="J6" i="1" s="1"/>
  <c r="H7" i="1"/>
  <c r="I7" i="1" s="1"/>
  <c r="H8" i="1"/>
  <c r="I8" i="1" s="1"/>
  <c r="H9" i="1"/>
  <c r="I4" i="1"/>
  <c r="I5" i="1"/>
  <c r="J5" i="1"/>
  <c r="I9" i="1"/>
  <c r="J9" i="1"/>
  <c r="C4" i="1"/>
  <c r="C7" i="1"/>
  <c r="D3" i="1"/>
  <c r="E3" i="1" s="1"/>
  <c r="F3" i="1" s="1"/>
  <c r="H3" i="1" l="1"/>
  <c r="J3" i="1" s="1"/>
  <c r="I6" i="1"/>
  <c r="J7" i="1"/>
  <c r="J8" i="1"/>
  <c r="J4" i="1"/>
  <c r="I3" i="1" l="1"/>
  <c r="D45" i="1" l="1"/>
  <c r="D33" i="1"/>
  <c r="D21" i="1"/>
  <c r="C9" i="1"/>
  <c r="D9" i="1" s="1"/>
  <c r="E9" i="1" s="1"/>
  <c r="D56" i="1"/>
  <c r="E56" i="1" s="1"/>
  <c r="I56" i="1" s="1"/>
  <c r="D55" i="1"/>
  <c r="E55" i="1" s="1"/>
  <c r="D54" i="1"/>
  <c r="E54" i="1" s="1"/>
  <c r="D53" i="1"/>
  <c r="D52" i="1"/>
  <c r="E52" i="1" s="1"/>
  <c r="I52" i="1" s="1"/>
  <c r="D51" i="1"/>
  <c r="E51" i="1" s="1"/>
  <c r="D50" i="1"/>
  <c r="D44" i="1"/>
  <c r="D43" i="1"/>
  <c r="E43" i="1" s="1"/>
  <c r="D42" i="1"/>
  <c r="D41" i="1"/>
  <c r="D40" i="1"/>
  <c r="D39" i="1"/>
  <c r="D38" i="1"/>
  <c r="D32" i="1"/>
  <c r="D31" i="1"/>
  <c r="D30" i="1"/>
  <c r="D29" i="1"/>
  <c r="E29" i="1" s="1"/>
  <c r="D28" i="1"/>
  <c r="D27" i="1"/>
  <c r="D26" i="1"/>
  <c r="D20" i="1"/>
  <c r="D19" i="1"/>
  <c r="D18" i="1"/>
  <c r="D17" i="1"/>
  <c r="D16" i="1"/>
  <c r="I16" i="1" s="1"/>
  <c r="D15" i="1"/>
  <c r="D14" i="1"/>
  <c r="D2" i="1"/>
  <c r="E2" i="1" s="1"/>
  <c r="H2" i="1" s="1"/>
  <c r="D4" i="1"/>
  <c r="E4" i="1" s="1"/>
  <c r="C5" i="1"/>
  <c r="D5" i="1" s="1"/>
  <c r="E5" i="1" s="1"/>
  <c r="C6" i="1"/>
  <c r="D6" i="1" s="1"/>
  <c r="E6" i="1" s="1"/>
  <c r="F6" i="1" s="1"/>
  <c r="D7" i="1"/>
  <c r="E7" i="1" s="1"/>
  <c r="F7" i="1" s="1"/>
  <c r="C8" i="1"/>
  <c r="D8" i="1" s="1"/>
  <c r="I51" i="1" l="1"/>
  <c r="J51" i="1"/>
  <c r="I50" i="1"/>
  <c r="J50" i="1"/>
  <c r="I54" i="1"/>
  <c r="J54" i="1"/>
  <c r="I45" i="1"/>
  <c r="J45" i="1"/>
  <c r="J39" i="1"/>
  <c r="I39" i="1"/>
  <c r="I41" i="1"/>
  <c r="J41" i="1"/>
  <c r="I29" i="1"/>
  <c r="J29" i="1"/>
  <c r="J2" i="1"/>
  <c r="I2" i="1"/>
  <c r="J27" i="1"/>
  <c r="J56" i="1"/>
  <c r="J52" i="1"/>
  <c r="J16" i="1"/>
  <c r="F9" i="1"/>
  <c r="F45" i="1"/>
  <c r="F33" i="1"/>
  <c r="H33" i="1" s="1"/>
  <c r="K33" i="1" s="1"/>
  <c r="F21" i="1"/>
  <c r="H21" i="1" s="1"/>
  <c r="F56" i="1"/>
  <c r="F55" i="1"/>
  <c r="H55" i="1" s="1"/>
  <c r="K55" i="1" s="1"/>
  <c r="E53" i="1"/>
  <c r="F54" i="1"/>
  <c r="F42" i="1"/>
  <c r="H42" i="1" s="1"/>
  <c r="K42" i="1" s="1"/>
  <c r="F43" i="1"/>
  <c r="H43" i="1" s="1"/>
  <c r="K43" i="1" s="1"/>
  <c r="F39" i="1"/>
  <c r="H39" i="1" s="1"/>
  <c r="K39" i="1" s="1"/>
  <c r="F40" i="1"/>
  <c r="H40" i="1" s="1"/>
  <c r="K40" i="1" s="1"/>
  <c r="F38" i="1"/>
  <c r="H38" i="1" s="1"/>
  <c r="F41" i="1"/>
  <c r="F44" i="1"/>
  <c r="H44" i="1" s="1"/>
  <c r="K44" i="1" s="1"/>
  <c r="F30" i="1"/>
  <c r="H30" i="1" s="1"/>
  <c r="K30" i="1" s="1"/>
  <c r="F28" i="1"/>
  <c r="H28" i="1" s="1"/>
  <c r="K28" i="1" s="1"/>
  <c r="F31" i="1"/>
  <c r="H31" i="1" s="1"/>
  <c r="K31" i="1" s="1"/>
  <c r="F26" i="1"/>
  <c r="H26" i="1" s="1"/>
  <c r="K26" i="1" s="1"/>
  <c r="F27" i="1"/>
  <c r="H27" i="1" s="1"/>
  <c r="K27" i="1" s="1"/>
  <c r="F29" i="1"/>
  <c r="F32" i="1"/>
  <c r="H32" i="1" s="1"/>
  <c r="K32" i="1" s="1"/>
  <c r="F16" i="1"/>
  <c r="F17" i="1"/>
  <c r="H17" i="1" s="1"/>
  <c r="F20" i="1"/>
  <c r="H20" i="1" s="1"/>
  <c r="F14" i="1"/>
  <c r="H14" i="1" s="1"/>
  <c r="K14" i="1" s="1"/>
  <c r="F15" i="1"/>
  <c r="H15" i="1" s="1"/>
  <c r="F18" i="1"/>
  <c r="H18" i="1" s="1"/>
  <c r="K18" i="1" s="1"/>
  <c r="F5" i="1"/>
  <c r="F2" i="1"/>
  <c r="E8" i="1"/>
  <c r="F8" i="1" s="1"/>
  <c r="F4" i="1"/>
  <c r="J55" i="1" l="1"/>
  <c r="I55" i="1"/>
  <c r="I43" i="1"/>
  <c r="J43" i="1"/>
  <c r="I18" i="1"/>
  <c r="J18" i="1"/>
  <c r="J44" i="1"/>
  <c r="I44" i="1"/>
  <c r="I42" i="1"/>
  <c r="J42" i="1"/>
  <c r="J40" i="1"/>
  <c r="I40" i="1"/>
  <c r="K38" i="1"/>
  <c r="J38" i="1"/>
  <c r="I38" i="1"/>
  <c r="J32" i="1"/>
  <c r="I33" i="1"/>
  <c r="J33" i="1"/>
  <c r="I32" i="1"/>
  <c r="I31" i="1"/>
  <c r="J31" i="1"/>
  <c r="J30" i="1"/>
  <c r="I30" i="1"/>
  <c r="J28" i="1"/>
  <c r="I28" i="1"/>
  <c r="I27" i="1"/>
  <c r="J26" i="1"/>
  <c r="I26" i="1"/>
  <c r="J20" i="1"/>
  <c r="I20" i="1"/>
  <c r="I17" i="1"/>
  <c r="J17" i="1"/>
  <c r="I15" i="1"/>
  <c r="J15" i="1"/>
  <c r="I14" i="1"/>
  <c r="J14" i="1"/>
  <c r="I21" i="1"/>
  <c r="J21" i="1"/>
  <c r="F53" i="1"/>
  <c r="H19" i="1"/>
  <c r="F52" i="1"/>
  <c r="F51" i="1"/>
  <c r="F50" i="1"/>
  <c r="I19" i="1" l="1"/>
  <c r="J19" i="1"/>
  <c r="J53" i="1"/>
  <c r="I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tc={40536823-6600-46CB-A2D7-A3234DFE9A4B}</author>
    <author>tc={DD52B527-3566-40E7-8FBF-00DE6C945A2D}</author>
    <author>tc={1444B51E-8111-45AA-9FCE-7574F706F4EF}</author>
    <author>tc={3C131C89-E65F-46FD-9260-E98C2D3E68F5}</author>
    <author>tc={48CBDCF6-3C1F-4BB4-9EDD-3C1092B09274}</author>
    <author>tc={B2C53A7F-82AF-463A-B0BB-2E85F6AD0CF2}</author>
    <author>tc={27A9C931-76FB-4822-8962-9E3B9E1CAADF}</author>
    <author>tc={1EC12BB0-C8EB-4F1E-B80A-35D02A336B98}</author>
    <author>tc={B259601A-7EE5-4957-BEBA-D8AF1D1C78DA}</author>
    <author>tc={82A8EEF7-BC4E-4EAA-B2CC-86DFA31ED998}</author>
    <author>tc={69A325BF-108B-4836-89F7-A9C7CF3E4C6B}</author>
    <author>tc={D403CCCB-0865-4805-B0F7-8C907E65C923}</author>
    <author>tc={B1B7D6B5-2DDD-4D79-A18C-67D7516CEE63}</author>
    <author>tc={65025F4B-DEF9-4572-9281-EAE44EEA3B68}</author>
    <author>tc={32E0A9E0-E8B7-434B-A16C-A68F3A1BC90D}</author>
    <author>tc={948BAAED-1791-4429-8F57-B26C702995AF}</author>
    <author>tc={517F810E-3C30-4341-A7D2-51F8E9954B53}</author>
    <author>tc={595E4712-AEBD-43BB-BA50-897CE6AA78DD}</author>
    <author>tc={721AA746-884A-441A-98D8-85B086B7B216}</author>
    <author>tc={4AFF6CF1-D61D-4084-90C5-8C930E20FBE6}</author>
    <author>tc={ECA05E07-F34E-4FEB-88CF-A5C1E58F2A21}</author>
    <author>tc={DBDE6AAA-765A-416A-9398-F70881159EFF}</author>
    <author>tc={33C2A7B6-A071-43C1-9F25-48786A206B75}</author>
    <author>tc={83F86CF7-F92F-4DBD-AD2B-AF59AD3B131A}</author>
    <author>tc={8ACF8B00-EA0B-4DFB-B391-17923C12EE68}</author>
    <author>tc={B4CDAAC2-C630-438D-82CD-2A0B66079934}</author>
    <author>tc={905574FB-6720-4B0C-92DF-ECEC206E34AC}</author>
    <author>tc={3A2801DA-749A-4FC2-AC0A-76BACA8A59DC}</author>
    <author>tc={08B71C6A-0652-4BB3-ACC8-3958E1DF1334}</author>
    <author>tc={E06FB1F2-BB45-4E56-9684-AB4809D470CF}</author>
    <author>tc={72B1FB0D-AE54-46F6-A6A7-C3432F682853}</author>
    <author>tc={6FE749C7-A17A-4F3E-B036-E62A22301169}</author>
    <author>tc={46BF016C-C98A-4BF6-A2D6-2F8DADD9B79B}</author>
    <author>tc={02583B81-9F1A-41FD-A78A-FEBF99542622}</author>
  </authors>
  <commentList>
    <comment ref="B2" authorId="0" shapeId="0" xr:uid="{40536823-6600-46CB-A2D7-A3234DFE9A4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https://www.sika.com/content/dam/dms/corporate/media/glo-annual-report-2020-sika-business-year.pdf</t>
      </text>
    </comment>
    <comment ref="B3" authorId="1" shapeId="0" xr:uid="{DD52B527-3566-40E7-8FBF-00DE6C945A2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https://www.henkel.com/resource/blob/1155324/5d168eea1237173607cc22cc0fefd353/data/2020-annual-report.pdf</t>
      </text>
    </comment>
    <comment ref="B4" authorId="2" shapeId="0" xr:uid="{1444B51E-8111-45AA-9FCE-7574F706F4E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https://www.pidilite.com/wp-content/uploads/2021/07/Annual-Report-2020-2021.pdf</t>
      </text>
    </comment>
    <comment ref="B5" authorId="3" shapeId="0" xr:uid="{3C131C89-E65F-46FD-9260-E98C2D3E68F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https://www.zoominfo.com/c/fosroc-inc/29067477</t>
      </text>
    </comment>
    <comment ref="B6" authorId="4" shapeId="0" xr:uid="{48CBDCF6-3C1F-4BB4-9EDD-3C1092B0927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https://s26.q4cdn.com/617714526/files/doc_financials/2020/ar/2020-H.B.-Fuller-Annual-Report-RGB.pdf</t>
      </text>
    </comment>
    <comment ref="B7" authorId="5" shapeId="0" xr:uid="{B2C53A7F-82AF-463A-B0BB-2E85F6AD0CF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https://annualreport.stocklight.com/NYSE/GCP/21722772.pdf
Reply:
    https://annualreport.stocklight.com/NYSE/GCP/21722772.pdf</t>
      </text>
    </comment>
    <comment ref="B9" authorId="6" shapeId="0" xr:uid="{27A9C931-76FB-4822-8962-9E3B9E1CAAD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https://s23.q4cdn.com/981382065/files/doc_financials/2020/ar/2020_Dow_Inc_Annual_Report.pdf</t>
      </text>
    </comment>
    <comment ref="B14" authorId="7" shapeId="0" xr:uid="{1EC12BB0-C8EB-4F1E-B80A-35D02A336B9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https://www.sika.com/content/dam/dms/corporate/media/glo-annual-report-2020-sika-business-year.pdf</t>
      </text>
    </comment>
    <comment ref="B15" authorId="8" shapeId="0" xr:uid="{B259601A-7EE5-4957-BEBA-D8AF1D1C78D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https://www.henkel.com/resource/blob/1155324/5d168eea1237173607cc22cc0fefd353/data/2020-annual-report.pdf</t>
      </text>
    </comment>
    <comment ref="B16" authorId="9" shapeId="0" xr:uid="{82A8EEF7-BC4E-4EAA-B2CC-86DFA31ED99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https://www.pidilite.com/wp-content/uploads/2021/07/Annual-Report-2020-2021.pdf</t>
      </text>
    </comment>
    <comment ref="B17" authorId="10" shapeId="0" xr:uid="{69A325BF-108B-4836-89F7-A9C7CF3E4C6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https://www.zoominfo.com/c/fosroc-inc/29067477</t>
      </text>
    </comment>
    <comment ref="B18" authorId="11" shapeId="0" xr:uid="{D403CCCB-0865-4805-B0F7-8C907E65C92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https://s26.q4cdn.com/617714526/files/doc_financials/2020/ar/2020-H.B.-Fuller-Annual-Report-RGB.pdf</t>
      </text>
    </comment>
    <comment ref="B19" authorId="12" shapeId="0" xr:uid="{B1B7D6B5-2DDD-4D79-A18C-67D7516CEE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https://annualreport.stocklight.com/NYSE/GCP/21722772.pdf
Reply:
    https://annualreport.stocklight.com/NYSE/GCP/21722772.pdf</t>
      </text>
    </comment>
    <comment ref="B21" authorId="13" shapeId="0" xr:uid="{65025F4B-DEF9-4572-9281-EAE44EEA3B6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https://s23.q4cdn.com/981382065/files/doc_financials/2020/ar/2020_Dow_Inc_Annual_Report.pdf</t>
      </text>
    </comment>
    <comment ref="B26" authorId="14" shapeId="0" xr:uid="{32E0A9E0-E8B7-434B-A16C-A68F3A1BC90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https://www.sika.com/content/dam/dms/corporate/media/glo-annual-report-2020-sika-business-year.pdf</t>
      </text>
    </comment>
    <comment ref="B27" authorId="15" shapeId="0" xr:uid="{948BAAED-1791-4429-8F57-B26C702995A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https://www.henkel.com/resource/blob/1155324/5d168eea1237173607cc22cc0fefd353/data/2020-annual-report.pdf</t>
      </text>
    </comment>
    <comment ref="B28" authorId="16" shapeId="0" xr:uid="{517F810E-3C30-4341-A7D2-51F8E9954B5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https://www.pidilite.com/wp-content/uploads/2021/07/Annual-Report-2020-2021.pdf</t>
      </text>
    </comment>
    <comment ref="B29" authorId="17" shapeId="0" xr:uid="{595E4712-AEBD-43BB-BA50-897CE6AA78D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https://www.zoominfo.com/c/fosroc-inc/29067477</t>
      </text>
    </comment>
    <comment ref="B30" authorId="18" shapeId="0" xr:uid="{721AA746-884A-441A-98D8-85B086B7B21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https://s26.q4cdn.com/617714526/files/doc_financials/2020/ar/2020-H.B.-Fuller-Annual-Report-RGB.pdf</t>
      </text>
    </comment>
    <comment ref="B31" authorId="19" shapeId="0" xr:uid="{4AFF6CF1-D61D-4084-90C5-8C930E20FBE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https://annualreport.stocklight.com/NYSE/GCP/21722772.pdf
Reply:
    https://annualreport.stocklight.com/NYSE/GCP/21722772.pdf</t>
      </text>
    </comment>
    <comment ref="B33" authorId="20" shapeId="0" xr:uid="{ECA05E07-F34E-4FEB-88CF-A5C1E58F2A2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https://s23.q4cdn.com/981382065/files/doc_financials/2020/ar/2020_Dow_Inc_Annual_Report.pdf</t>
      </text>
    </comment>
    <comment ref="B38" authorId="21" shapeId="0" xr:uid="{DBDE6AAA-765A-416A-9398-F70881159EF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https://www.sika.com/content/dam/dms/corporate/media/glo-annual-report-2020-sika-business-year.pdf</t>
      </text>
    </comment>
    <comment ref="B39" authorId="22" shapeId="0" xr:uid="{33C2A7B6-A071-43C1-9F25-48786A206B7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https://www.henkel.com/resource/blob/1155324/5d168eea1237173607cc22cc0fefd353/data/2020-annual-report.pdf</t>
      </text>
    </comment>
    <comment ref="B40" authorId="23" shapeId="0" xr:uid="{83F86CF7-F92F-4DBD-AD2B-AF59AD3B131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https://www.pidilite.com/wp-content/uploads/2021/07/Annual-Report-2020-2021.pdf</t>
      </text>
    </comment>
    <comment ref="B41" authorId="24" shapeId="0" xr:uid="{8ACF8B00-EA0B-4DFB-B391-17923C12EE6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https://www.zoominfo.com/c/fosroc-inc/29067477</t>
      </text>
    </comment>
    <comment ref="B42" authorId="25" shapeId="0" xr:uid="{B4CDAAC2-C630-438D-82CD-2A0B6607993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https://s26.q4cdn.com/617714526/files/doc_financials/2020/ar/2020-H.B.-Fuller-Annual-Report-RGB.pdf</t>
      </text>
    </comment>
    <comment ref="B43" authorId="26" shapeId="0" xr:uid="{905574FB-6720-4B0C-92DF-ECEC206E34A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https://annualreport.stocklight.com/NYSE/GCP/21722772.pdf
Reply:
    https://annualreport.stocklight.com/NYSE/GCP/21722772.pdf</t>
      </text>
    </comment>
    <comment ref="B45" authorId="27" shapeId="0" xr:uid="{3A2801DA-749A-4FC2-AC0A-76BACA8A59D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https://s23.q4cdn.com/981382065/files/doc_financials/2020/ar/2020_Dow_Inc_Annual_Report.pdf</t>
      </text>
    </comment>
    <comment ref="B50" authorId="28" shapeId="0" xr:uid="{08B71C6A-0652-4BB3-ACC8-3958E1DF133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https://www.sika.com/content/dam/dms/corporate/media/glo-annual-report-2020-sika-business-year.pdf</t>
      </text>
    </comment>
    <comment ref="B51" authorId="29" shapeId="0" xr:uid="{E06FB1F2-BB45-4E56-9684-AB4809D470C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https://www.henkel.com/resource/blob/1155324/5d168eea1237173607cc22cc0fefd353/data/2020-annual-report.pdf</t>
      </text>
    </comment>
    <comment ref="B52" authorId="30" shapeId="0" xr:uid="{72B1FB0D-AE54-46F6-A6A7-C3432F68285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https://www.pidilite.com/wp-content/uploads/2021/07/Annual-Report-2020-2021.pdf</t>
      </text>
    </comment>
    <comment ref="B53" authorId="31" shapeId="0" xr:uid="{6FE749C7-A17A-4F3E-B036-E62A2230116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https://www.zoominfo.com/c/fosroc-inc/29067477</t>
      </text>
    </comment>
    <comment ref="B54" authorId="32" shapeId="0" xr:uid="{46BF016C-C98A-4BF6-A2D6-2F8DADD9B79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https://s26.q4cdn.com/617714526/files/doc_financials/2020/ar/2020-H.B.-Fuller-Annual-Report-RGB.pdf</t>
      </text>
    </comment>
    <comment ref="B55" authorId="33" shapeId="0" xr:uid="{02583B81-9F1A-41FD-A78A-FEBF9954262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https://annualreport.stocklight.com/NYSE/GCP/21722772.pdf
Reply:
    https://annualreport.stocklight.com/NYSE/GCP/21722772.pdf</t>
      </text>
    </comment>
  </commentList>
</comments>
</file>

<file path=xl/sharedStrings.xml><?xml version="1.0" encoding="utf-8"?>
<sst xmlns="http://schemas.openxmlformats.org/spreadsheetml/2006/main" count="136" uniqueCount="47">
  <si>
    <t>Company</t>
  </si>
  <si>
    <t>Construction</t>
  </si>
  <si>
    <t>Admixture</t>
  </si>
  <si>
    <t>Other Segments</t>
  </si>
  <si>
    <t>PT Sika Indonesia</t>
  </si>
  <si>
    <t>Unit</t>
  </si>
  <si>
    <t>CHF</t>
  </si>
  <si>
    <t>PT Henkal Indonesia</t>
  </si>
  <si>
    <t>PT Pidilite Indonesia</t>
  </si>
  <si>
    <t>Crores</t>
  </si>
  <si>
    <t>PT Fosroc</t>
  </si>
  <si>
    <t>PT HB Fuller</t>
  </si>
  <si>
    <t>US Million $</t>
  </si>
  <si>
    <t xml:space="preserve">PT GCP </t>
  </si>
  <si>
    <t>MBCC Group</t>
  </si>
  <si>
    <t>Million €</t>
  </si>
  <si>
    <t xml:space="preserve">Global Sale as of 2020 </t>
  </si>
  <si>
    <t>APAC</t>
  </si>
  <si>
    <t>ASEAN</t>
  </si>
  <si>
    <t>Indonesia</t>
  </si>
  <si>
    <t>USD Million</t>
  </si>
  <si>
    <t>Thailand</t>
  </si>
  <si>
    <t>Veitnam</t>
  </si>
  <si>
    <t>Malaysia</t>
  </si>
  <si>
    <t>Singapore</t>
  </si>
  <si>
    <t>Sika Thailand</t>
  </si>
  <si>
    <t>Henkal Thailand</t>
  </si>
  <si>
    <t>Pidilite Thailand</t>
  </si>
  <si>
    <t>Fosroc (Thailand) Ltd.</t>
  </si>
  <si>
    <t xml:space="preserve"> HB Fuller Thailand</t>
  </si>
  <si>
    <t xml:space="preserve">GCP </t>
  </si>
  <si>
    <t>Sika Malaysia</t>
  </si>
  <si>
    <t>Henkel (Malaysia)</t>
  </si>
  <si>
    <t>Pidilite</t>
  </si>
  <si>
    <t>Forsoc</t>
  </si>
  <si>
    <t>H. B. Fuller Adhesives Malaysia</t>
  </si>
  <si>
    <t>Sika Singapore</t>
  </si>
  <si>
    <t>Henkal Singapore</t>
  </si>
  <si>
    <t xml:space="preserve">Pidilite </t>
  </si>
  <si>
    <t>HB Fuller</t>
  </si>
  <si>
    <t xml:space="preserve">Sika </t>
  </si>
  <si>
    <t>Henkal</t>
  </si>
  <si>
    <t>PT Dow Chemical</t>
  </si>
  <si>
    <t>Dow Chemical</t>
  </si>
  <si>
    <t>Henkel</t>
  </si>
  <si>
    <t>FULLER</t>
  </si>
  <si>
    <t>Market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</si>
</sst>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0" xfId="1" applyNumberFormat="1" applyFont="1"/>
    <xf numFmtId="0" fontId="0" fillId="0" borderId="0" xfId="0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</xdr:row>
      <xdr:rowOff>47625</xdr:rowOff>
    </xdr:from>
    <xdr:to>
      <xdr:col>12</xdr:col>
      <xdr:colOff>113381</xdr:colOff>
      <xdr:row>20</xdr:row>
      <xdr:rowOff>180554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121D52-A9B6-493E-B65D-51D79F722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619125"/>
          <a:ext cx="7352381" cy="3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24</xdr:row>
      <xdr:rowOff>114300</xdr:rowOff>
    </xdr:from>
    <xdr:to>
      <xdr:col>12</xdr:col>
      <xdr:colOff>380049</xdr:colOff>
      <xdr:row>38</xdr:row>
      <xdr:rowOff>85395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94313-E74E-4C31-9EC6-DA49C574F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4686300"/>
          <a:ext cx="7609524" cy="2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11</xdr:col>
      <xdr:colOff>342019</xdr:colOff>
      <xdr:row>54</xdr:row>
      <xdr:rowOff>171119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734218-D1BB-47E1-ADFD-12EF0090B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810500"/>
          <a:ext cx="7047619" cy="264761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rdik Malhotra" id="{4BA2714E-EF03-4AE9-8D9B-6F2E1043D531}" userId="S-1-5-21-1964979238-429942662-834490965-1604" providerId="AD"/>
  <person displayName="Mohammad Sainan" id="{D4C06C59-A27B-4A80-BB8F-BDAE4F6C4025}" userId="S-1-5-21-1964979238-429942662-834490965-167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1-12-20T06:41:33.40" personId="{D4C06C59-A27B-4A80-BB8F-BDAE4F6C4025}" id="{40536823-6600-46CB-A2D7-A3234DFE9A4B}">
    <text>https://www.sika.com/content/dam/dms/corporate/media/glo-annual-report-2020-sika-business-year.pdf</text>
  </threadedComment>
  <threadedComment ref="B3" dT="2021-12-20T06:41:11.27" personId="{D4C06C59-A27B-4A80-BB8F-BDAE4F6C4025}" id="{DD52B527-3566-40E7-8FBF-00DE6C945A2D}">
    <text>https://www.henkel.com/resource/blob/1155324/5d168eea1237173607cc22cc0fefd353/data/2020-annual-report.pdf</text>
  </threadedComment>
  <threadedComment ref="B4" dT="2021-12-20T06:45:04.20" personId="{D4C06C59-A27B-4A80-BB8F-BDAE4F6C4025}" id="{1444B51E-8111-45AA-9FCE-7574F706F4EF}">
    <text>https://www.pidilite.com/wp-content/uploads/2021/07/Annual-Report-2020-2021.pdf</text>
  </threadedComment>
  <threadedComment ref="B5" dT="2021-12-20T07:24:59.13" personId="{D4C06C59-A27B-4A80-BB8F-BDAE4F6C4025}" id="{3C131C89-E65F-46FD-9260-E98C2D3E68F5}">
    <text>https://www.zoominfo.com/c/fosroc-inc/29067477</text>
  </threadedComment>
  <threadedComment ref="B6" dT="2021-12-20T07:31:56.94" personId="{D4C06C59-A27B-4A80-BB8F-BDAE4F6C4025}" id="{48CBDCF6-3C1F-4BB4-9EDD-3C1092B09274}">
    <text>https://s26.q4cdn.com/617714526/files/doc_financials/2020/ar/2020-H.B.-Fuller-Annual-Report-RGB.pdf</text>
  </threadedComment>
  <threadedComment ref="B7" dT="2021-12-20T09:21:21.55" personId="{D4C06C59-A27B-4A80-BB8F-BDAE4F6C4025}" id="{B2C53A7F-82AF-463A-B0BB-2E85F6AD0CF2}">
    <text>https://annualreport.stocklight.com/NYSE/GCP/21722772.pdf</text>
  </threadedComment>
  <threadedComment ref="B7" dT="2022-02-01T13:07:50.39" personId="{4BA2714E-EF03-4AE9-8D9B-6F2E1043D531}" id="{22054B1B-A723-4D5D-9275-A07F1CE20CC3}" parentId="{B2C53A7F-82AF-463A-B0BB-2E85F6AD0CF2}">
    <text>https://annualreport.stocklight.com/NYSE/GCP/21722772.pdf</text>
  </threadedComment>
  <threadedComment ref="B9" dT="2021-12-20T12:32:52.12" personId="{D4C06C59-A27B-4A80-BB8F-BDAE4F6C4025}" id="{27A9C931-76FB-4822-8962-9E3B9E1CAADF}">
    <text>https://s23.q4cdn.com/981382065/files/doc_financials/2020/ar/2020_Dow_Inc_Annual_Report.pdf</text>
  </threadedComment>
  <threadedComment ref="B14" dT="2021-12-20T06:41:33.40" personId="{D4C06C59-A27B-4A80-BB8F-BDAE4F6C4025}" id="{1EC12BB0-C8EB-4F1E-B80A-35D02A336B98}">
    <text>https://www.sika.com/content/dam/dms/corporate/media/glo-annual-report-2020-sika-business-year.pdf</text>
  </threadedComment>
  <threadedComment ref="B15" dT="2021-12-20T06:41:11.27" personId="{D4C06C59-A27B-4A80-BB8F-BDAE4F6C4025}" id="{B259601A-7EE5-4957-BEBA-D8AF1D1C78DA}">
    <text>https://www.henkel.com/resource/blob/1155324/5d168eea1237173607cc22cc0fefd353/data/2020-annual-report.pdf</text>
  </threadedComment>
  <threadedComment ref="B16" dT="2021-12-20T06:45:04.20" personId="{D4C06C59-A27B-4A80-BB8F-BDAE4F6C4025}" id="{82A8EEF7-BC4E-4EAA-B2CC-86DFA31ED998}">
    <text>https://www.pidilite.com/wp-content/uploads/2021/07/Annual-Report-2020-2021.pdf</text>
  </threadedComment>
  <threadedComment ref="B17" dT="2021-12-20T07:24:59.13" personId="{D4C06C59-A27B-4A80-BB8F-BDAE4F6C4025}" id="{69A325BF-108B-4836-89F7-A9C7CF3E4C6B}">
    <text>https://www.zoominfo.com/c/fosroc-inc/29067477</text>
  </threadedComment>
  <threadedComment ref="B18" dT="2021-12-20T07:31:56.94" personId="{D4C06C59-A27B-4A80-BB8F-BDAE4F6C4025}" id="{D403CCCB-0865-4805-B0F7-8C907E65C923}">
    <text>https://s26.q4cdn.com/617714526/files/doc_financials/2020/ar/2020-H.B.-Fuller-Annual-Report-RGB.pdf</text>
  </threadedComment>
  <threadedComment ref="B19" dT="2021-12-20T09:21:21.55" personId="{D4C06C59-A27B-4A80-BB8F-BDAE4F6C4025}" id="{B1B7D6B5-2DDD-4D79-A18C-67D7516CEE63}">
    <text>https://annualreport.stocklight.com/NYSE/GCP/21722772.pdf</text>
  </threadedComment>
  <threadedComment ref="B19" dT="2022-02-01T13:07:50.39" personId="{4BA2714E-EF03-4AE9-8D9B-6F2E1043D531}" id="{C5B92DA1-3809-48FC-8EB9-E583B49D2BB7}" parentId="{B1B7D6B5-2DDD-4D79-A18C-67D7516CEE63}">
    <text>https://annualreport.stocklight.com/NYSE/GCP/21722772.pdf</text>
  </threadedComment>
  <threadedComment ref="B21" dT="2021-12-20T12:32:52.12" personId="{D4C06C59-A27B-4A80-BB8F-BDAE4F6C4025}" id="{65025F4B-DEF9-4572-9281-EAE44EEA3B68}">
    <text>https://s23.q4cdn.com/981382065/files/doc_financials/2020/ar/2020_Dow_Inc_Annual_Report.pdf</text>
  </threadedComment>
  <threadedComment ref="B26" dT="2021-12-20T06:41:33.40" personId="{D4C06C59-A27B-4A80-BB8F-BDAE4F6C4025}" id="{32E0A9E0-E8B7-434B-A16C-A68F3A1BC90D}">
    <text>https://www.sika.com/content/dam/dms/corporate/media/glo-annual-report-2020-sika-business-year.pdf</text>
  </threadedComment>
  <threadedComment ref="B27" dT="2021-12-20T06:41:11.27" personId="{D4C06C59-A27B-4A80-BB8F-BDAE4F6C4025}" id="{948BAAED-1791-4429-8F57-B26C702995AF}">
    <text>https://www.henkel.com/resource/blob/1155324/5d168eea1237173607cc22cc0fefd353/data/2020-annual-report.pdf</text>
  </threadedComment>
  <threadedComment ref="B28" dT="2021-12-20T06:45:04.20" personId="{D4C06C59-A27B-4A80-BB8F-BDAE4F6C4025}" id="{517F810E-3C30-4341-A7D2-51F8E9954B53}">
    <text>https://www.pidilite.com/wp-content/uploads/2021/07/Annual-Report-2020-2021.pdf</text>
  </threadedComment>
  <threadedComment ref="B29" dT="2021-12-20T07:24:59.13" personId="{D4C06C59-A27B-4A80-BB8F-BDAE4F6C4025}" id="{595E4712-AEBD-43BB-BA50-897CE6AA78DD}">
    <text>https://www.zoominfo.com/c/fosroc-inc/29067477</text>
  </threadedComment>
  <threadedComment ref="B30" dT="2021-12-20T07:31:56.94" personId="{D4C06C59-A27B-4A80-BB8F-BDAE4F6C4025}" id="{721AA746-884A-441A-98D8-85B086B7B216}">
    <text>https://s26.q4cdn.com/617714526/files/doc_financials/2020/ar/2020-H.B.-Fuller-Annual-Report-RGB.pdf</text>
  </threadedComment>
  <threadedComment ref="B31" dT="2021-12-20T09:21:21.55" personId="{D4C06C59-A27B-4A80-BB8F-BDAE4F6C4025}" id="{4AFF6CF1-D61D-4084-90C5-8C930E20FBE6}">
    <text>https://annualreport.stocklight.com/NYSE/GCP/21722772.pdf</text>
  </threadedComment>
  <threadedComment ref="B31" dT="2022-02-01T13:07:50.39" personId="{4BA2714E-EF03-4AE9-8D9B-6F2E1043D531}" id="{CC624661-D1E6-446E-AF71-F8BBAA5A07D0}" parentId="{4AFF6CF1-D61D-4084-90C5-8C930E20FBE6}">
    <text>https://annualreport.stocklight.com/NYSE/GCP/21722772.pdf</text>
  </threadedComment>
  <threadedComment ref="B33" dT="2021-12-20T12:32:52.12" personId="{D4C06C59-A27B-4A80-BB8F-BDAE4F6C4025}" id="{ECA05E07-F34E-4FEB-88CF-A5C1E58F2A21}">
    <text>https://s23.q4cdn.com/981382065/files/doc_financials/2020/ar/2020_Dow_Inc_Annual_Report.pdf</text>
  </threadedComment>
  <threadedComment ref="B38" dT="2021-12-20T06:41:33.40" personId="{D4C06C59-A27B-4A80-BB8F-BDAE4F6C4025}" id="{DBDE6AAA-765A-416A-9398-F70881159EFF}">
    <text>https://www.sika.com/content/dam/dms/corporate/media/glo-annual-report-2020-sika-business-year.pdf</text>
  </threadedComment>
  <threadedComment ref="B39" dT="2021-12-20T06:41:11.27" personId="{D4C06C59-A27B-4A80-BB8F-BDAE4F6C4025}" id="{33C2A7B6-A071-43C1-9F25-48786A206B75}">
    <text>https://www.henkel.com/resource/blob/1155324/5d168eea1237173607cc22cc0fefd353/data/2020-annual-report.pdf</text>
  </threadedComment>
  <threadedComment ref="B40" dT="2021-12-20T06:45:04.20" personId="{D4C06C59-A27B-4A80-BB8F-BDAE4F6C4025}" id="{83F86CF7-F92F-4DBD-AD2B-AF59AD3B131A}">
    <text>https://www.pidilite.com/wp-content/uploads/2021/07/Annual-Report-2020-2021.pdf</text>
  </threadedComment>
  <threadedComment ref="B41" dT="2021-12-20T07:24:59.13" personId="{D4C06C59-A27B-4A80-BB8F-BDAE4F6C4025}" id="{8ACF8B00-EA0B-4DFB-B391-17923C12EE68}">
    <text>https://www.zoominfo.com/c/fosroc-inc/29067477</text>
  </threadedComment>
  <threadedComment ref="B42" dT="2021-12-20T07:31:56.94" personId="{D4C06C59-A27B-4A80-BB8F-BDAE4F6C4025}" id="{B4CDAAC2-C630-438D-82CD-2A0B66079934}">
    <text>https://s26.q4cdn.com/617714526/files/doc_financials/2020/ar/2020-H.B.-Fuller-Annual-Report-RGB.pdf</text>
  </threadedComment>
  <threadedComment ref="B43" dT="2021-12-20T09:21:21.55" personId="{D4C06C59-A27B-4A80-BB8F-BDAE4F6C4025}" id="{905574FB-6720-4B0C-92DF-ECEC206E34AC}">
    <text>https://annualreport.stocklight.com/NYSE/GCP/21722772.pdf</text>
  </threadedComment>
  <threadedComment ref="B43" dT="2022-02-01T13:07:50.39" personId="{4BA2714E-EF03-4AE9-8D9B-6F2E1043D531}" id="{4C1C36BB-47FA-4B9D-AA32-A675997581CF}" parentId="{905574FB-6720-4B0C-92DF-ECEC206E34AC}">
    <text>https://annualreport.stocklight.com/NYSE/GCP/21722772.pdf</text>
  </threadedComment>
  <threadedComment ref="B45" dT="2021-12-20T12:32:52.12" personId="{D4C06C59-A27B-4A80-BB8F-BDAE4F6C4025}" id="{3A2801DA-749A-4FC2-AC0A-76BACA8A59DC}">
    <text>https://s23.q4cdn.com/981382065/files/doc_financials/2020/ar/2020_Dow_Inc_Annual_Report.pdf</text>
  </threadedComment>
  <threadedComment ref="B50" dT="2021-12-20T06:41:33.40" personId="{D4C06C59-A27B-4A80-BB8F-BDAE4F6C4025}" id="{08B71C6A-0652-4BB3-ACC8-3958E1DF1334}">
    <text>https://www.sika.com/content/dam/dms/corporate/media/glo-annual-report-2020-sika-business-year.pdf</text>
  </threadedComment>
  <threadedComment ref="B51" dT="2021-12-20T06:41:11.27" personId="{D4C06C59-A27B-4A80-BB8F-BDAE4F6C4025}" id="{E06FB1F2-BB45-4E56-9684-AB4809D470CF}">
    <text>https://www.henkel.com/resource/blob/1155324/5d168eea1237173607cc22cc0fefd353/data/2020-annual-report.pdf</text>
  </threadedComment>
  <threadedComment ref="B52" dT="2021-12-20T06:45:04.20" personId="{D4C06C59-A27B-4A80-BB8F-BDAE4F6C4025}" id="{72B1FB0D-AE54-46F6-A6A7-C3432F682853}">
    <text>https://www.pidilite.com/wp-content/uploads/2021/07/Annual-Report-2020-2021.pdf</text>
  </threadedComment>
  <threadedComment ref="B53" dT="2021-12-20T07:24:59.13" personId="{D4C06C59-A27B-4A80-BB8F-BDAE4F6C4025}" id="{6FE749C7-A17A-4F3E-B036-E62A22301169}">
    <text>https://www.zoominfo.com/c/fosroc-inc/29067477</text>
  </threadedComment>
  <threadedComment ref="B54" dT="2021-12-20T07:31:56.94" personId="{D4C06C59-A27B-4A80-BB8F-BDAE4F6C4025}" id="{46BF016C-C98A-4BF6-A2D6-2F8DADD9B79B}">
    <text>https://s26.q4cdn.com/617714526/files/doc_financials/2020/ar/2020-H.B.-Fuller-Annual-Report-RGB.pdf</text>
  </threadedComment>
  <threadedComment ref="B55" dT="2021-12-20T09:21:21.55" personId="{D4C06C59-A27B-4A80-BB8F-BDAE4F6C4025}" id="{02583B81-9F1A-41FD-A78A-FEBF99542622}">
    <text>https://annualreport.stocklight.com/NYSE/GCP/21722772.pdf</text>
  </threadedComment>
  <threadedComment ref="B55" dT="2022-02-01T13:07:50.39" personId="{4BA2714E-EF03-4AE9-8D9B-6F2E1043D531}" id="{E30CEBF5-8DB9-4E3C-B4CD-EF8E8CCD01E3}" parentId="{02583B81-9F1A-41FD-A78A-FEBF99542622}">
    <text>https://annualreport.stocklight.com/NYSE/GCP/21722772.pdf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C99A-CAE5-4E3D-A262-464F36566688}">
  <dimension ref="A1:K69"/>
  <sheetViews>
    <sheetView tabSelected="1" zoomScale="87" zoomScaleNormal="87" workbookViewId="0">
      <selection activeCell="F9" sqref="F9"/>
    </sheetView>
  </sheetViews>
  <sheetFormatPr defaultRowHeight="15" x14ac:dyDescent="0.25"/>
  <cols>
    <col min="1" max="1" width="30.28515625" customWidth="1"/>
    <col min="2" max="2" width="20.7109375" bestFit="1" customWidth="1"/>
    <col min="3" max="6" width="20.7109375" customWidth="1"/>
    <col min="7" max="7" width="12.5703125" bestFit="1" customWidth="1"/>
    <col min="8" max="8" width="12.28515625" bestFit="1" customWidth="1"/>
    <col min="9" max="9" width="10.42578125" bestFit="1" customWidth="1"/>
    <col min="10" max="10" width="15.42578125" bestFit="1" customWidth="1"/>
    <col min="11" max="11" width="13.28515625" bestFit="1" customWidth="1"/>
  </cols>
  <sheetData>
    <row r="1" spans="1:11" x14ac:dyDescent="0.25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5</v>
      </c>
      <c r="H1" s="1" t="s">
        <v>1</v>
      </c>
      <c r="I1" s="1" t="s">
        <v>2</v>
      </c>
      <c r="J1" s="1" t="s">
        <v>3</v>
      </c>
      <c r="K1" s="18" t="s">
        <v>46</v>
      </c>
    </row>
    <row r="2" spans="1:11" x14ac:dyDescent="0.25">
      <c r="A2" s="2" t="s">
        <v>4</v>
      </c>
      <c r="B2" s="3">
        <v>7878</v>
      </c>
      <c r="C2" s="17">
        <v>1696</v>
      </c>
      <c r="D2" s="3">
        <f>C2*20%</f>
        <v>339.20000000000005</v>
      </c>
      <c r="E2" s="3">
        <f>18%*D2</f>
        <v>61.056000000000004</v>
      </c>
      <c r="F2" s="3">
        <f>E2*1.08</f>
        <v>65.940480000000008</v>
      </c>
      <c r="G2" s="2" t="s">
        <v>6</v>
      </c>
      <c r="H2" s="3">
        <f>E2*0.8</f>
        <v>48.844800000000006</v>
      </c>
      <c r="I2" s="3">
        <f>(H2)*0.47</f>
        <v>22.957056000000001</v>
      </c>
      <c r="J2" s="3">
        <f>(H2)*0.53</f>
        <v>25.887744000000005</v>
      </c>
      <c r="K2" s="19">
        <f>H2/231.2</f>
        <v>0.21126643598615921</v>
      </c>
    </row>
    <row r="3" spans="1:11" x14ac:dyDescent="0.25">
      <c r="A3" s="2" t="s">
        <v>7</v>
      </c>
      <c r="B3" s="4">
        <v>19250</v>
      </c>
      <c r="C3" s="17">
        <v>2968</v>
      </c>
      <c r="D3" s="3">
        <f>C3*20%</f>
        <v>593.6</v>
      </c>
      <c r="E3" s="3">
        <f>8%*D3</f>
        <v>47.488</v>
      </c>
      <c r="F3" s="3">
        <f>E3*1.13</f>
        <v>53.661439999999992</v>
      </c>
      <c r="G3" s="5" t="s">
        <v>15</v>
      </c>
      <c r="H3" s="3">
        <f t="shared" ref="H3:H8" si="0">E3*0.8</f>
        <v>37.990400000000001</v>
      </c>
      <c r="I3" s="3">
        <f t="shared" ref="I3:I9" si="1">(H3)*0.47</f>
        <v>17.855488000000001</v>
      </c>
      <c r="J3" s="3">
        <f t="shared" ref="J3:J9" si="2">(H3)*0.53</f>
        <v>20.134912</v>
      </c>
      <c r="K3" s="19">
        <f t="shared" ref="K3:K9" si="3">H3/231.2</f>
        <v>0.16431833910034604</v>
      </c>
    </row>
    <row r="4" spans="1:11" x14ac:dyDescent="0.25">
      <c r="A4" s="2" t="s">
        <v>8</v>
      </c>
      <c r="B4" s="3">
        <v>6290</v>
      </c>
      <c r="C4" s="3">
        <f>B4*26%</f>
        <v>1635.4</v>
      </c>
      <c r="D4" s="3">
        <f t="shared" ref="D4:D8" si="4">C4*20%</f>
        <v>327.08000000000004</v>
      </c>
      <c r="E4" s="3">
        <f>5%*D4</f>
        <v>16.354000000000003</v>
      </c>
      <c r="F4" s="3">
        <f>(E4*10^8*0.013)/10^6</f>
        <v>21.260200000000005</v>
      </c>
      <c r="G4" s="2" t="s">
        <v>9</v>
      </c>
      <c r="H4" s="3">
        <f t="shared" si="0"/>
        <v>13.083200000000003</v>
      </c>
      <c r="I4" s="3">
        <f t="shared" si="1"/>
        <v>6.1491040000000012</v>
      </c>
      <c r="J4" s="3">
        <f t="shared" si="2"/>
        <v>6.934096000000002</v>
      </c>
      <c r="K4" s="19">
        <f t="shared" si="3"/>
        <v>5.6588235294117661E-2</v>
      </c>
    </row>
    <row r="5" spans="1:11" x14ac:dyDescent="0.25">
      <c r="A5" s="2" t="s">
        <v>10</v>
      </c>
      <c r="B5" s="2">
        <v>800</v>
      </c>
      <c r="C5" s="3">
        <f>B5*26%</f>
        <v>208</v>
      </c>
      <c r="D5" s="3">
        <f t="shared" si="4"/>
        <v>41.6</v>
      </c>
      <c r="E5" s="3">
        <f>10%*D5</f>
        <v>4.16</v>
      </c>
      <c r="F5" s="3">
        <f>E5</f>
        <v>4.16</v>
      </c>
      <c r="G5" s="5" t="s">
        <v>12</v>
      </c>
      <c r="H5" s="3">
        <f t="shared" si="0"/>
        <v>3.3280000000000003</v>
      </c>
      <c r="I5" s="3">
        <f t="shared" si="1"/>
        <v>1.56416</v>
      </c>
      <c r="J5" s="3">
        <f t="shared" si="2"/>
        <v>1.7638400000000003</v>
      </c>
      <c r="K5" s="19">
        <f t="shared" si="3"/>
        <v>1.4394463667820072E-2</v>
      </c>
    </row>
    <row r="6" spans="1:11" x14ac:dyDescent="0.25">
      <c r="A6" s="7" t="s">
        <v>11</v>
      </c>
      <c r="B6" s="2">
        <v>2790</v>
      </c>
      <c r="C6" s="3">
        <f>B6*26%</f>
        <v>725.4</v>
      </c>
      <c r="D6" s="3">
        <f t="shared" si="4"/>
        <v>145.08000000000001</v>
      </c>
      <c r="E6" s="3">
        <f>8%*D6</f>
        <v>11.606400000000001</v>
      </c>
      <c r="F6" s="3">
        <f>E6</f>
        <v>11.606400000000001</v>
      </c>
      <c r="G6" s="5" t="s">
        <v>12</v>
      </c>
      <c r="H6" s="3">
        <f t="shared" si="0"/>
        <v>9.2851200000000009</v>
      </c>
      <c r="I6" s="3">
        <f t="shared" si="1"/>
        <v>4.3640064000000001</v>
      </c>
      <c r="J6" s="3">
        <f t="shared" si="2"/>
        <v>4.9211136000000009</v>
      </c>
      <c r="K6" s="19">
        <f t="shared" si="3"/>
        <v>4.0160553633218E-2</v>
      </c>
    </row>
    <row r="7" spans="1:11" x14ac:dyDescent="0.25">
      <c r="A7" s="7" t="s">
        <v>13</v>
      </c>
      <c r="B7" s="16">
        <v>520</v>
      </c>
      <c r="C7" s="17">
        <f>B7*24.4%</f>
        <v>126.88</v>
      </c>
      <c r="D7" s="3">
        <f t="shared" si="4"/>
        <v>25.376000000000001</v>
      </c>
      <c r="E7" s="3">
        <f>12%*D7</f>
        <v>3.0451199999999998</v>
      </c>
      <c r="F7" s="3">
        <f>E7</f>
        <v>3.0451199999999998</v>
      </c>
      <c r="G7" s="5" t="s">
        <v>12</v>
      </c>
      <c r="H7" s="3">
        <f t="shared" si="0"/>
        <v>2.436096</v>
      </c>
      <c r="I7" s="3">
        <f t="shared" si="1"/>
        <v>1.1449651199999999</v>
      </c>
      <c r="J7" s="3">
        <f t="shared" si="2"/>
        <v>1.2911308800000001</v>
      </c>
      <c r="K7" s="19">
        <f t="shared" si="3"/>
        <v>1.0536747404844291E-2</v>
      </c>
    </row>
    <row r="8" spans="1:11" x14ac:dyDescent="0.25">
      <c r="A8" s="7" t="s">
        <v>14</v>
      </c>
      <c r="B8" s="2">
        <v>2650</v>
      </c>
      <c r="C8" s="3">
        <f>B8*26%</f>
        <v>689</v>
      </c>
      <c r="D8" s="3">
        <f t="shared" si="4"/>
        <v>137.80000000000001</v>
      </c>
      <c r="E8" s="3">
        <f>18%*D8</f>
        <v>24.804000000000002</v>
      </c>
      <c r="F8" s="3">
        <f>E8*1.13</f>
        <v>28.02852</v>
      </c>
      <c r="G8" s="2" t="s">
        <v>15</v>
      </c>
      <c r="H8" s="3">
        <f t="shared" si="0"/>
        <v>19.843200000000003</v>
      </c>
      <c r="I8" s="3">
        <f t="shared" si="1"/>
        <v>9.3263040000000004</v>
      </c>
      <c r="J8" s="3">
        <f t="shared" si="2"/>
        <v>10.516896000000003</v>
      </c>
      <c r="K8" s="19">
        <f t="shared" si="3"/>
        <v>8.5826989619377181E-2</v>
      </c>
    </row>
    <row r="9" spans="1:11" x14ac:dyDescent="0.25">
      <c r="A9" s="7" t="s">
        <v>42</v>
      </c>
      <c r="B9" s="2">
        <v>38542</v>
      </c>
      <c r="C9" s="3">
        <f>B9*21.18469%</f>
        <v>8165.0032197999999</v>
      </c>
      <c r="D9" s="3">
        <f>C9*22%</f>
        <v>1796.3007083560001</v>
      </c>
      <c r="E9" s="3">
        <f>1.5%*D9</f>
        <v>26.944510625340001</v>
      </c>
      <c r="F9" s="3">
        <f>E9</f>
        <v>26.944510625340001</v>
      </c>
      <c r="G9" s="5" t="s">
        <v>12</v>
      </c>
      <c r="H9" s="3">
        <f>E9*0.8</f>
        <v>21.555608500272001</v>
      </c>
      <c r="I9" s="3">
        <f t="shared" si="1"/>
        <v>10.13113599512784</v>
      </c>
      <c r="J9" s="3">
        <f t="shared" si="2"/>
        <v>11.424472505144161</v>
      </c>
      <c r="K9" s="19">
        <f t="shared" si="3"/>
        <v>9.3233600779723189E-2</v>
      </c>
    </row>
    <row r="10" spans="1:11" x14ac:dyDescent="0.25">
      <c r="A10" s="9"/>
      <c r="B10" s="10"/>
      <c r="C10" s="11"/>
      <c r="D10" s="11"/>
      <c r="E10" s="11"/>
      <c r="F10" s="11"/>
      <c r="G10" s="13"/>
      <c r="H10" s="11"/>
      <c r="I10" s="11"/>
      <c r="J10" s="11"/>
      <c r="K10" s="6"/>
    </row>
    <row r="11" spans="1:11" x14ac:dyDescent="0.25">
      <c r="A11" s="9"/>
      <c r="B11" s="10"/>
      <c r="C11" s="11"/>
      <c r="D11" s="11"/>
      <c r="E11" s="11"/>
      <c r="F11" s="11"/>
      <c r="G11" s="10"/>
      <c r="H11" s="11"/>
      <c r="I11" s="11"/>
      <c r="J11" s="11"/>
      <c r="K11" s="6"/>
    </row>
    <row r="13" spans="1:11" x14ac:dyDescent="0.25">
      <c r="A13" s="1" t="s">
        <v>0</v>
      </c>
      <c r="B13" s="1" t="s">
        <v>16</v>
      </c>
      <c r="C13" s="1" t="s">
        <v>17</v>
      </c>
      <c r="D13" s="1" t="s">
        <v>18</v>
      </c>
      <c r="E13" s="1" t="s">
        <v>21</v>
      </c>
      <c r="F13" s="1" t="s">
        <v>20</v>
      </c>
      <c r="G13" s="1" t="s">
        <v>5</v>
      </c>
      <c r="H13" s="1" t="s">
        <v>1</v>
      </c>
      <c r="I13" s="1" t="s">
        <v>2</v>
      </c>
      <c r="J13" s="1" t="s">
        <v>3</v>
      </c>
      <c r="K13" s="18" t="s">
        <v>46</v>
      </c>
    </row>
    <row r="14" spans="1:11" x14ac:dyDescent="0.25">
      <c r="A14" s="2" t="s">
        <v>25</v>
      </c>
      <c r="B14" s="3">
        <v>7878</v>
      </c>
      <c r="C14" s="17">
        <v>1696</v>
      </c>
      <c r="D14" s="3">
        <f>C14*20%</f>
        <v>339.20000000000005</v>
      </c>
      <c r="E14" s="3">
        <f>11%*D14</f>
        <v>37.312000000000005</v>
      </c>
      <c r="F14" s="3">
        <f>E14*1.08</f>
        <v>40.296960000000006</v>
      </c>
      <c r="G14" s="2" t="s">
        <v>6</v>
      </c>
      <c r="H14" s="3">
        <f>F14*0.8</f>
        <v>32.237568000000003</v>
      </c>
      <c r="I14" s="3">
        <f>(H14)*0.47</f>
        <v>15.15165696</v>
      </c>
      <c r="J14" s="3">
        <f>(H14)*0.53</f>
        <v>17.085911040000003</v>
      </c>
      <c r="K14" s="19">
        <f>H14/157.37</f>
        <v>0.20485205566499334</v>
      </c>
    </row>
    <row r="15" spans="1:11" x14ac:dyDescent="0.25">
      <c r="A15" s="2" t="s">
        <v>26</v>
      </c>
      <c r="B15" s="4">
        <v>19250</v>
      </c>
      <c r="C15" s="17">
        <v>2968</v>
      </c>
      <c r="D15" s="3">
        <f t="shared" ref="D15:D20" si="5">C15*20%</f>
        <v>593.6</v>
      </c>
      <c r="E15" s="3">
        <f>4%*D15</f>
        <v>23.744</v>
      </c>
      <c r="F15" s="3">
        <f>E15*1.13</f>
        <v>26.830719999999996</v>
      </c>
      <c r="G15" s="5" t="s">
        <v>15</v>
      </c>
      <c r="H15" s="3">
        <f t="shared" ref="H15:H21" si="6">F15*0.8</f>
        <v>21.464575999999997</v>
      </c>
      <c r="I15" s="3">
        <f t="shared" ref="I15:I21" si="7">(H15)*0.47</f>
        <v>10.088350719999998</v>
      </c>
      <c r="J15" s="3">
        <f t="shared" ref="J15:J21" si="8">(H15)*0.53</f>
        <v>11.37622528</v>
      </c>
      <c r="K15" s="19">
        <f t="shared" ref="K15:K21" si="9">H15/157.37</f>
        <v>0.13639560271970513</v>
      </c>
    </row>
    <row r="16" spans="1:11" x14ac:dyDescent="0.25">
      <c r="A16" s="2" t="s">
        <v>27</v>
      </c>
      <c r="B16" s="3">
        <v>6290</v>
      </c>
      <c r="C16" s="3">
        <f>B16*26%</f>
        <v>1635.4</v>
      </c>
      <c r="D16" s="3">
        <f t="shared" si="5"/>
        <v>327.08000000000004</v>
      </c>
      <c r="E16" s="3">
        <f>6%*D16</f>
        <v>19.6248</v>
      </c>
      <c r="F16" s="3">
        <f>(E16*10^8*0.013)/10^6</f>
        <v>25.512239999999998</v>
      </c>
      <c r="G16" s="2" t="s">
        <v>9</v>
      </c>
      <c r="H16" s="3">
        <f t="shared" si="6"/>
        <v>20.409791999999999</v>
      </c>
      <c r="I16" s="3">
        <f t="shared" si="7"/>
        <v>9.5926022399999997</v>
      </c>
      <c r="J16" s="3">
        <f t="shared" si="8"/>
        <v>10.81718976</v>
      </c>
      <c r="K16" s="19">
        <f t="shared" si="9"/>
        <v>0.12969302916693143</v>
      </c>
    </row>
    <row r="17" spans="1:11" x14ac:dyDescent="0.25">
      <c r="A17" s="2" t="s">
        <v>28</v>
      </c>
      <c r="B17" s="2">
        <v>800</v>
      </c>
      <c r="C17" s="3">
        <f>B17*26%</f>
        <v>208</v>
      </c>
      <c r="D17" s="3">
        <f t="shared" si="5"/>
        <v>41.6</v>
      </c>
      <c r="E17" s="3">
        <f>9%*D17</f>
        <v>3.7439999999999998</v>
      </c>
      <c r="F17" s="3">
        <f>E17</f>
        <v>3.7439999999999998</v>
      </c>
      <c r="G17" s="5" t="s">
        <v>12</v>
      </c>
      <c r="H17" s="3">
        <f t="shared" si="6"/>
        <v>2.9952000000000001</v>
      </c>
      <c r="I17" s="3">
        <f t="shared" si="7"/>
        <v>1.4077439999999999</v>
      </c>
      <c r="J17" s="3">
        <f t="shared" si="8"/>
        <v>1.5874560000000002</v>
      </c>
      <c r="K17" s="19">
        <f t="shared" si="9"/>
        <v>1.9032852513185487E-2</v>
      </c>
    </row>
    <row r="18" spans="1:11" x14ac:dyDescent="0.25">
      <c r="A18" s="7" t="s">
        <v>29</v>
      </c>
      <c r="B18" s="2">
        <v>2790</v>
      </c>
      <c r="C18" s="3">
        <f>B18*26%</f>
        <v>725.4</v>
      </c>
      <c r="D18" s="3">
        <f t="shared" si="5"/>
        <v>145.08000000000001</v>
      </c>
      <c r="E18" s="3">
        <f>9%*D18</f>
        <v>13.0572</v>
      </c>
      <c r="F18" s="3">
        <f>E18</f>
        <v>13.0572</v>
      </c>
      <c r="G18" s="5" t="s">
        <v>12</v>
      </c>
      <c r="H18" s="3">
        <f t="shared" si="6"/>
        <v>10.44576</v>
      </c>
      <c r="I18" s="3">
        <f t="shared" si="7"/>
        <v>4.9095071999999993</v>
      </c>
      <c r="J18" s="3">
        <f t="shared" si="8"/>
        <v>5.5362528000000006</v>
      </c>
      <c r="K18" s="19">
        <f t="shared" si="9"/>
        <v>6.6377073139734385E-2</v>
      </c>
    </row>
    <row r="19" spans="1:11" x14ac:dyDescent="0.25">
      <c r="A19" s="7" t="s">
        <v>30</v>
      </c>
      <c r="B19" s="16">
        <v>520</v>
      </c>
      <c r="C19" s="17">
        <v>126.88</v>
      </c>
      <c r="D19" s="3">
        <f>C19*20%</f>
        <v>25.376000000000001</v>
      </c>
      <c r="E19" s="3">
        <f>10%*D19</f>
        <v>2.5376000000000003</v>
      </c>
      <c r="F19" s="3">
        <f>E19</f>
        <v>2.5376000000000003</v>
      </c>
      <c r="G19" s="5" t="s">
        <v>12</v>
      </c>
      <c r="H19" s="3">
        <f t="shared" si="6"/>
        <v>2.0300800000000003</v>
      </c>
      <c r="I19" s="3">
        <f t="shared" si="7"/>
        <v>0.95413760000000014</v>
      </c>
      <c r="J19" s="3">
        <f t="shared" si="8"/>
        <v>1.0759424000000002</v>
      </c>
      <c r="K19" s="19">
        <f t="shared" si="9"/>
        <v>1.2900044481159053E-2</v>
      </c>
    </row>
    <row r="20" spans="1:11" x14ac:dyDescent="0.25">
      <c r="A20" s="7" t="s">
        <v>14</v>
      </c>
      <c r="B20" s="2">
        <v>2650</v>
      </c>
      <c r="C20" s="3">
        <f>B20*26%</f>
        <v>689</v>
      </c>
      <c r="D20" s="3">
        <f t="shared" si="5"/>
        <v>137.80000000000001</v>
      </c>
      <c r="E20" s="3">
        <f>12%*D20</f>
        <v>16.536000000000001</v>
      </c>
      <c r="F20" s="3">
        <f>E20*1.13</f>
        <v>18.685680000000001</v>
      </c>
      <c r="G20" s="2" t="s">
        <v>15</v>
      </c>
      <c r="H20" s="3">
        <f t="shared" si="6"/>
        <v>14.948544000000002</v>
      </c>
      <c r="I20" s="3">
        <f t="shared" si="7"/>
        <v>7.0258156800000009</v>
      </c>
      <c r="J20" s="3">
        <f t="shared" si="8"/>
        <v>7.9227283200000009</v>
      </c>
      <c r="K20" s="19">
        <f t="shared" si="9"/>
        <v>9.4989794751223239E-2</v>
      </c>
    </row>
    <row r="21" spans="1:11" x14ac:dyDescent="0.25">
      <c r="A21" s="7" t="s">
        <v>43</v>
      </c>
      <c r="B21" s="2">
        <v>38542</v>
      </c>
      <c r="C21" s="3">
        <f>B21*21.18469%</f>
        <v>8165.0032197999999</v>
      </c>
      <c r="D21" s="3">
        <f>C21*22%</f>
        <v>1796.3007083560001</v>
      </c>
      <c r="E21" s="3">
        <f>1.34%*D21</f>
        <v>24.070429491970401</v>
      </c>
      <c r="F21" s="3">
        <f>E21</f>
        <v>24.070429491970401</v>
      </c>
      <c r="G21" s="5" t="s">
        <v>12</v>
      </c>
      <c r="H21" s="3">
        <f t="shared" si="6"/>
        <v>19.256343593576322</v>
      </c>
      <c r="I21" s="3">
        <f t="shared" si="7"/>
        <v>9.0504814889808713</v>
      </c>
      <c r="J21" s="3">
        <f t="shared" si="8"/>
        <v>10.20586210459545</v>
      </c>
      <c r="K21" s="19">
        <f t="shared" si="9"/>
        <v>0.12236349744917278</v>
      </c>
    </row>
    <row r="22" spans="1:11" x14ac:dyDescent="0.25">
      <c r="A22" s="9"/>
      <c r="B22" s="10"/>
      <c r="C22" s="11"/>
      <c r="D22" s="11"/>
      <c r="E22" s="11"/>
      <c r="F22" s="11"/>
      <c r="G22" s="13"/>
      <c r="H22" s="11"/>
      <c r="I22" s="11"/>
      <c r="J22" s="11"/>
    </row>
    <row r="23" spans="1:11" x14ac:dyDescent="0.25">
      <c r="A23" s="9"/>
      <c r="B23" s="10"/>
      <c r="C23" s="11"/>
      <c r="D23" s="11"/>
      <c r="E23" s="11"/>
      <c r="F23" s="11"/>
      <c r="G23" s="13"/>
      <c r="H23" s="11"/>
      <c r="I23" s="11"/>
      <c r="J23" s="11"/>
    </row>
    <row r="24" spans="1:11" x14ac:dyDescent="0.25">
      <c r="E24" s="8"/>
    </row>
    <row r="25" spans="1:11" x14ac:dyDescent="0.25">
      <c r="A25" s="1" t="s">
        <v>0</v>
      </c>
      <c r="B25" s="1" t="s">
        <v>16</v>
      </c>
      <c r="C25" s="1" t="s">
        <v>17</v>
      </c>
      <c r="D25" s="1" t="s">
        <v>18</v>
      </c>
      <c r="E25" s="1" t="s">
        <v>23</v>
      </c>
      <c r="F25" s="1" t="s">
        <v>20</v>
      </c>
      <c r="G25" s="1" t="s">
        <v>5</v>
      </c>
      <c r="H25" s="1" t="s">
        <v>1</v>
      </c>
      <c r="I25" s="1" t="s">
        <v>2</v>
      </c>
      <c r="J25" s="1" t="s">
        <v>3</v>
      </c>
      <c r="K25" s="18" t="s">
        <v>46</v>
      </c>
    </row>
    <row r="26" spans="1:11" x14ac:dyDescent="0.25">
      <c r="A26" s="2" t="s">
        <v>31</v>
      </c>
      <c r="B26" s="3">
        <v>7878</v>
      </c>
      <c r="C26" s="17">
        <v>1696</v>
      </c>
      <c r="D26" s="3">
        <f>C26*20%</f>
        <v>339.20000000000005</v>
      </c>
      <c r="E26" s="3">
        <f>8%*D26</f>
        <v>27.136000000000003</v>
      </c>
      <c r="F26" s="5">
        <f>E26*1.08</f>
        <v>29.306880000000007</v>
      </c>
      <c r="G26" s="2" t="s">
        <v>6</v>
      </c>
      <c r="H26" s="3">
        <f>F26*0.8</f>
        <v>23.445504000000007</v>
      </c>
      <c r="I26" s="3">
        <f>(H26)*0.47</f>
        <v>11.019386880000003</v>
      </c>
      <c r="J26" s="3">
        <f>(H26)*0.53</f>
        <v>12.426117120000004</v>
      </c>
      <c r="K26" s="19">
        <f>H26/120.18</f>
        <v>0.19508657014478287</v>
      </c>
    </row>
    <row r="27" spans="1:11" x14ac:dyDescent="0.25">
      <c r="A27" s="2" t="s">
        <v>32</v>
      </c>
      <c r="B27" s="4">
        <v>19250</v>
      </c>
      <c r="C27" s="17">
        <v>2968</v>
      </c>
      <c r="D27" s="3">
        <f t="shared" ref="D27:D32" si="10">C27*20%</f>
        <v>593.6</v>
      </c>
      <c r="E27" s="3">
        <f>5%*D27</f>
        <v>29.680000000000003</v>
      </c>
      <c r="F27" s="5">
        <f>E27*1.13</f>
        <v>33.538400000000003</v>
      </c>
      <c r="G27" s="5" t="s">
        <v>15</v>
      </c>
      <c r="H27" s="3">
        <f t="shared" ref="H27:H33" si="11">F27*0.8</f>
        <v>26.830720000000003</v>
      </c>
      <c r="I27" s="3">
        <f t="shared" ref="I27:I33" si="12">(H27)*0.47</f>
        <v>12.610438400000001</v>
      </c>
      <c r="J27" s="3">
        <f t="shared" ref="J27:J33" si="13">(H27)*0.53</f>
        <v>14.220281600000002</v>
      </c>
      <c r="K27" s="19">
        <f t="shared" ref="K27:K33" si="14">H27/120.18</f>
        <v>0.22325445165584956</v>
      </c>
    </row>
    <row r="28" spans="1:11" x14ac:dyDescent="0.25">
      <c r="A28" s="2" t="s">
        <v>33</v>
      </c>
      <c r="B28" s="3">
        <v>6290</v>
      </c>
      <c r="C28" s="3">
        <f>B28*26%</f>
        <v>1635.4</v>
      </c>
      <c r="D28" s="3">
        <f t="shared" si="10"/>
        <v>327.08000000000004</v>
      </c>
      <c r="E28" s="3">
        <f>2%*D28</f>
        <v>6.5416000000000007</v>
      </c>
      <c r="F28" s="5">
        <f>(E28*10^8*0.013)/10^6</f>
        <v>8.5040800000000019</v>
      </c>
      <c r="G28" s="2" t="s">
        <v>9</v>
      </c>
      <c r="H28" s="3">
        <f t="shared" si="11"/>
        <v>6.8032640000000022</v>
      </c>
      <c r="I28" s="3">
        <f t="shared" si="12"/>
        <v>3.1975340800000009</v>
      </c>
      <c r="J28" s="3">
        <f t="shared" si="13"/>
        <v>3.6057299200000013</v>
      </c>
      <c r="K28" s="19">
        <f t="shared" si="14"/>
        <v>5.6608953236811463E-2</v>
      </c>
    </row>
    <row r="29" spans="1:11" x14ac:dyDescent="0.25">
      <c r="A29" s="2" t="s">
        <v>34</v>
      </c>
      <c r="B29" s="2">
        <v>800</v>
      </c>
      <c r="C29" s="3">
        <f>B29*26%</f>
        <v>208</v>
      </c>
      <c r="D29" s="3">
        <f t="shared" si="10"/>
        <v>41.6</v>
      </c>
      <c r="E29" s="3">
        <f>10%*D29</f>
        <v>4.16</v>
      </c>
      <c r="F29" s="4">
        <f>E29</f>
        <v>4.16</v>
      </c>
      <c r="G29" s="5" t="s">
        <v>12</v>
      </c>
      <c r="H29" s="3">
        <f t="shared" si="11"/>
        <v>3.3280000000000003</v>
      </c>
      <c r="I29" s="3">
        <f t="shared" si="12"/>
        <v>1.56416</v>
      </c>
      <c r="J29" s="3">
        <f t="shared" si="13"/>
        <v>1.7638400000000003</v>
      </c>
      <c r="K29" s="19">
        <f t="shared" si="14"/>
        <v>2.7691795639873524E-2</v>
      </c>
    </row>
    <row r="30" spans="1:11" x14ac:dyDescent="0.25">
      <c r="A30" s="7" t="s">
        <v>35</v>
      </c>
      <c r="B30" s="2">
        <v>2790</v>
      </c>
      <c r="C30" s="3">
        <f>B30*26%</f>
        <v>725.4</v>
      </c>
      <c r="D30" s="3">
        <f t="shared" si="10"/>
        <v>145.08000000000001</v>
      </c>
      <c r="E30" s="3">
        <f>6%*D30</f>
        <v>8.7048000000000005</v>
      </c>
      <c r="F30" s="4">
        <f>E30</f>
        <v>8.7048000000000005</v>
      </c>
      <c r="G30" s="5" t="s">
        <v>12</v>
      </c>
      <c r="H30" s="3">
        <f t="shared" si="11"/>
        <v>6.9638400000000011</v>
      </c>
      <c r="I30" s="3">
        <f t="shared" si="12"/>
        <v>3.2730048000000003</v>
      </c>
      <c r="J30" s="3">
        <f t="shared" si="13"/>
        <v>3.6908352000000009</v>
      </c>
      <c r="K30" s="19">
        <f t="shared" si="14"/>
        <v>5.794508237643535E-2</v>
      </c>
    </row>
    <row r="31" spans="1:11" x14ac:dyDescent="0.25">
      <c r="A31" s="7" t="s">
        <v>30</v>
      </c>
      <c r="B31" s="16">
        <v>520</v>
      </c>
      <c r="C31" s="17">
        <f>B31*24.4%</f>
        <v>126.88</v>
      </c>
      <c r="D31" s="3">
        <f t="shared" si="10"/>
        <v>25.376000000000001</v>
      </c>
      <c r="E31" s="3">
        <f>12%*D31</f>
        <v>3.0451199999999998</v>
      </c>
      <c r="F31" s="4">
        <f>E31</f>
        <v>3.0451199999999998</v>
      </c>
      <c r="G31" s="5" t="s">
        <v>12</v>
      </c>
      <c r="H31" s="3">
        <f t="shared" si="11"/>
        <v>2.436096</v>
      </c>
      <c r="I31" s="3">
        <f t="shared" si="12"/>
        <v>1.1449651199999999</v>
      </c>
      <c r="J31" s="3">
        <f t="shared" si="13"/>
        <v>1.2911308800000001</v>
      </c>
      <c r="K31" s="19">
        <f t="shared" si="14"/>
        <v>2.0270394408387418E-2</v>
      </c>
    </row>
    <row r="32" spans="1:11" x14ac:dyDescent="0.25">
      <c r="A32" s="7" t="s">
        <v>14</v>
      </c>
      <c r="B32" s="2">
        <v>2650</v>
      </c>
      <c r="C32" s="3">
        <f>B32*26%</f>
        <v>689</v>
      </c>
      <c r="D32" s="3">
        <f t="shared" si="10"/>
        <v>137.80000000000001</v>
      </c>
      <c r="E32" s="3">
        <f>12%*D32</f>
        <v>16.536000000000001</v>
      </c>
      <c r="F32" s="5">
        <f>E32*1.13</f>
        <v>18.685680000000001</v>
      </c>
      <c r="G32" s="2" t="s">
        <v>15</v>
      </c>
      <c r="H32" s="3">
        <f t="shared" si="11"/>
        <v>14.948544000000002</v>
      </c>
      <c r="I32" s="3">
        <f t="shared" si="12"/>
        <v>7.0258156800000009</v>
      </c>
      <c r="J32" s="3">
        <f t="shared" si="13"/>
        <v>7.9227283200000009</v>
      </c>
      <c r="K32" s="19">
        <f t="shared" si="14"/>
        <v>0.12438462306540191</v>
      </c>
    </row>
    <row r="33" spans="1:11" x14ac:dyDescent="0.25">
      <c r="A33" s="7" t="s">
        <v>43</v>
      </c>
      <c r="B33" s="2">
        <v>38542</v>
      </c>
      <c r="C33" s="3">
        <f>B33*21.18469%</f>
        <v>8165.0032197999999</v>
      </c>
      <c r="D33" s="3">
        <f>C33*22%</f>
        <v>1796.3007083560001</v>
      </c>
      <c r="E33" s="3">
        <f>0.87%*D33</f>
        <v>15.627816162697199</v>
      </c>
      <c r="F33" s="3">
        <f>E33</f>
        <v>15.627816162697199</v>
      </c>
      <c r="G33" s="5" t="s">
        <v>12</v>
      </c>
      <c r="H33" s="3">
        <f t="shared" si="11"/>
        <v>12.502252930157759</v>
      </c>
      <c r="I33" s="3">
        <f t="shared" si="12"/>
        <v>5.8760588771741462</v>
      </c>
      <c r="J33" s="3">
        <f t="shared" si="13"/>
        <v>6.626194052983613</v>
      </c>
      <c r="K33" s="19">
        <f t="shared" si="14"/>
        <v>0.10402939698916425</v>
      </c>
    </row>
    <row r="34" spans="1:11" x14ac:dyDescent="0.25">
      <c r="A34" s="9"/>
      <c r="B34" s="10"/>
      <c r="C34" s="11"/>
      <c r="D34" s="11"/>
      <c r="E34" s="11"/>
      <c r="F34" s="11"/>
      <c r="G34" s="13"/>
      <c r="H34" s="11"/>
      <c r="I34" s="11"/>
      <c r="J34" s="11"/>
    </row>
    <row r="35" spans="1:11" x14ac:dyDescent="0.25">
      <c r="A35" s="9"/>
      <c r="B35" s="10"/>
      <c r="C35" s="11"/>
      <c r="D35" s="11"/>
      <c r="E35" s="11"/>
      <c r="F35" s="11"/>
      <c r="G35" s="13"/>
      <c r="H35" s="11"/>
      <c r="I35" s="11"/>
      <c r="J35" s="11"/>
    </row>
    <row r="37" spans="1:11" x14ac:dyDescent="0.25">
      <c r="A37" s="1" t="s">
        <v>0</v>
      </c>
      <c r="B37" s="1" t="s">
        <v>16</v>
      </c>
      <c r="C37" s="1" t="s">
        <v>17</v>
      </c>
      <c r="D37" s="1" t="s">
        <v>18</v>
      </c>
      <c r="E37" s="1" t="s">
        <v>24</v>
      </c>
      <c r="F37" s="1" t="s">
        <v>20</v>
      </c>
      <c r="G37" s="1" t="s">
        <v>5</v>
      </c>
      <c r="H37" s="1" t="s">
        <v>1</v>
      </c>
      <c r="I37" s="1" t="s">
        <v>2</v>
      </c>
      <c r="J37" s="1" t="s">
        <v>3</v>
      </c>
      <c r="K37" s="18" t="s">
        <v>46</v>
      </c>
    </row>
    <row r="38" spans="1:11" x14ac:dyDescent="0.25">
      <c r="A38" s="2" t="s">
        <v>36</v>
      </c>
      <c r="B38" s="3">
        <v>7878</v>
      </c>
      <c r="C38" s="17">
        <v>1696</v>
      </c>
      <c r="D38" s="3">
        <f>C38*20%</f>
        <v>339.20000000000005</v>
      </c>
      <c r="E38" s="3">
        <f>6%*D38</f>
        <v>20.352</v>
      </c>
      <c r="F38" s="5">
        <f>E38*1.08</f>
        <v>21.980160000000001</v>
      </c>
      <c r="G38" s="2" t="s">
        <v>6</v>
      </c>
      <c r="H38" s="3">
        <f>F38*0.8</f>
        <v>17.584128000000003</v>
      </c>
      <c r="I38" s="3">
        <f>(H38)*0.47</f>
        <v>8.264540160000001</v>
      </c>
      <c r="J38" s="3">
        <f>(H38)*0.53</f>
        <v>9.3195878400000023</v>
      </c>
      <c r="K38" s="19">
        <f>H38/85.28</f>
        <v>0.20619287054409008</v>
      </c>
    </row>
    <row r="39" spans="1:11" x14ac:dyDescent="0.25">
      <c r="A39" s="2" t="s">
        <v>37</v>
      </c>
      <c r="B39" s="4">
        <v>19250</v>
      </c>
      <c r="C39" s="17">
        <v>2968</v>
      </c>
      <c r="D39" s="3">
        <f t="shared" ref="D39:D44" si="15">C39*20%</f>
        <v>593.6</v>
      </c>
      <c r="E39" s="3">
        <f>3%*D39</f>
        <v>17.808</v>
      </c>
      <c r="F39" s="5">
        <f>E39*1.13</f>
        <v>20.12304</v>
      </c>
      <c r="G39" s="5" t="s">
        <v>15</v>
      </c>
      <c r="H39" s="3">
        <f t="shared" ref="H39:H45" si="16">F39*0.8</f>
        <v>16.098431999999999</v>
      </c>
      <c r="I39" s="3">
        <f t="shared" ref="I39:I45" si="17">(H39)*0.47</f>
        <v>7.5662630399999991</v>
      </c>
      <c r="J39" s="3">
        <f t="shared" ref="J39:J45" si="18">(H39)*0.53</f>
        <v>8.5321689599999999</v>
      </c>
      <c r="K39" s="19">
        <f t="shared" ref="K39:K45" si="19">H39/85.28</f>
        <v>0.18877148217636022</v>
      </c>
    </row>
    <row r="40" spans="1:11" x14ac:dyDescent="0.25">
      <c r="A40" s="2" t="s">
        <v>38</v>
      </c>
      <c r="B40" s="3">
        <v>6290</v>
      </c>
      <c r="C40" s="3">
        <f>B40*26%</f>
        <v>1635.4</v>
      </c>
      <c r="D40" s="3">
        <f t="shared" si="15"/>
        <v>327.08000000000004</v>
      </c>
      <c r="E40" s="3">
        <f>2.02%*D40</f>
        <v>6.6070160000000007</v>
      </c>
      <c r="F40" s="5">
        <f>(E40*10^8*0.013)/10^6</f>
        <v>8.5891207999999999</v>
      </c>
      <c r="G40" s="2" t="s">
        <v>9</v>
      </c>
      <c r="H40" s="3">
        <f t="shared" si="16"/>
        <v>6.8712966400000006</v>
      </c>
      <c r="I40" s="3">
        <f t="shared" si="17"/>
        <v>3.2295094207999999</v>
      </c>
      <c r="J40" s="3">
        <f t="shared" si="18"/>
        <v>3.6417872192000007</v>
      </c>
      <c r="K40" s="19">
        <f t="shared" si="19"/>
        <v>8.0573365853658541E-2</v>
      </c>
    </row>
    <row r="41" spans="1:11" x14ac:dyDescent="0.25">
      <c r="A41" s="2" t="s">
        <v>34</v>
      </c>
      <c r="B41" s="2">
        <v>800</v>
      </c>
      <c r="C41" s="3">
        <f>B41*26%</f>
        <v>208</v>
      </c>
      <c r="D41" s="3">
        <f t="shared" si="15"/>
        <v>41.6</v>
      </c>
      <c r="E41" s="3">
        <f>8%*D41</f>
        <v>3.3280000000000003</v>
      </c>
      <c r="F41" s="4">
        <f>E41</f>
        <v>3.3280000000000003</v>
      </c>
      <c r="G41" s="5" t="s">
        <v>12</v>
      </c>
      <c r="H41" s="3">
        <f t="shared" si="16"/>
        <v>2.6624000000000003</v>
      </c>
      <c r="I41" s="3">
        <f t="shared" si="17"/>
        <v>1.251328</v>
      </c>
      <c r="J41" s="3">
        <f t="shared" si="18"/>
        <v>1.4110720000000003</v>
      </c>
      <c r="K41" s="19">
        <f t="shared" si="19"/>
        <v>3.1219512195121955E-2</v>
      </c>
    </row>
    <row r="42" spans="1:11" x14ac:dyDescent="0.25">
      <c r="A42" s="7" t="s">
        <v>39</v>
      </c>
      <c r="B42" s="2">
        <v>2790</v>
      </c>
      <c r="C42" s="3">
        <f>B42*26%</f>
        <v>725.4</v>
      </c>
      <c r="D42" s="3">
        <f t="shared" si="15"/>
        <v>145.08000000000001</v>
      </c>
      <c r="E42" s="3">
        <f>5%*D42</f>
        <v>7.2540000000000013</v>
      </c>
      <c r="F42" s="4">
        <f>E42</f>
        <v>7.2540000000000013</v>
      </c>
      <c r="G42" s="5" t="s">
        <v>12</v>
      </c>
      <c r="H42" s="3">
        <f t="shared" si="16"/>
        <v>5.8032000000000012</v>
      </c>
      <c r="I42" s="3">
        <f t="shared" si="17"/>
        <v>2.7275040000000006</v>
      </c>
      <c r="J42" s="3">
        <f t="shared" si="18"/>
        <v>3.0756960000000007</v>
      </c>
      <c r="K42" s="19">
        <f t="shared" si="19"/>
        <v>6.8048780487804897E-2</v>
      </c>
    </row>
    <row r="43" spans="1:11" x14ac:dyDescent="0.25">
      <c r="A43" s="7" t="s">
        <v>30</v>
      </c>
      <c r="B43" s="16">
        <v>520</v>
      </c>
      <c r="C43" s="17">
        <f>B43*24.4%</f>
        <v>126.88</v>
      </c>
      <c r="D43" s="3">
        <f t="shared" si="15"/>
        <v>25.376000000000001</v>
      </c>
      <c r="E43" s="3">
        <f>12%*D43</f>
        <v>3.0451199999999998</v>
      </c>
      <c r="F43" s="4">
        <f>E43</f>
        <v>3.0451199999999998</v>
      </c>
      <c r="G43" s="5" t="s">
        <v>12</v>
      </c>
      <c r="H43" s="3">
        <f t="shared" si="16"/>
        <v>2.436096</v>
      </c>
      <c r="I43" s="3">
        <f t="shared" si="17"/>
        <v>1.1449651199999999</v>
      </c>
      <c r="J43" s="3">
        <f t="shared" si="18"/>
        <v>1.2911308800000001</v>
      </c>
      <c r="K43" s="19">
        <f t="shared" si="19"/>
        <v>2.8565853658536585E-2</v>
      </c>
    </row>
    <row r="44" spans="1:11" x14ac:dyDescent="0.25">
      <c r="A44" s="7" t="s">
        <v>14</v>
      </c>
      <c r="B44" s="2">
        <v>2650</v>
      </c>
      <c r="C44" s="3">
        <f>B44*26%</f>
        <v>689</v>
      </c>
      <c r="D44" s="3">
        <f t="shared" si="15"/>
        <v>137.80000000000001</v>
      </c>
      <c r="E44" s="3">
        <f>12%*D44</f>
        <v>16.536000000000001</v>
      </c>
      <c r="F44" s="5">
        <f>E44*1.13</f>
        <v>18.685680000000001</v>
      </c>
      <c r="G44" s="2" t="s">
        <v>15</v>
      </c>
      <c r="H44" s="3">
        <f t="shared" si="16"/>
        <v>14.948544000000002</v>
      </c>
      <c r="I44" s="3">
        <f t="shared" si="17"/>
        <v>7.0258156800000009</v>
      </c>
      <c r="J44" s="3">
        <f t="shared" si="18"/>
        <v>7.9227283200000009</v>
      </c>
      <c r="K44" s="19">
        <f t="shared" si="19"/>
        <v>0.17528780487804879</v>
      </c>
    </row>
    <row r="45" spans="1:11" x14ac:dyDescent="0.25">
      <c r="A45" s="7" t="s">
        <v>43</v>
      </c>
      <c r="B45" s="2">
        <v>38542</v>
      </c>
      <c r="C45" s="3">
        <f>B45*21.18469%</f>
        <v>8165.0032197999999</v>
      </c>
      <c r="D45" s="3">
        <f>C45*22%</f>
        <v>1796.3007083560001</v>
      </c>
      <c r="E45" s="3">
        <f>0%*D45</f>
        <v>0</v>
      </c>
      <c r="F45" s="3">
        <f>E45</f>
        <v>0</v>
      </c>
      <c r="G45" s="5" t="s">
        <v>12</v>
      </c>
      <c r="H45" s="3">
        <f t="shared" si="16"/>
        <v>0</v>
      </c>
      <c r="I45" s="3">
        <f t="shared" si="17"/>
        <v>0</v>
      </c>
      <c r="J45" s="3">
        <f t="shared" si="18"/>
        <v>0</v>
      </c>
      <c r="K45" s="19">
        <f t="shared" si="19"/>
        <v>0</v>
      </c>
    </row>
    <row r="46" spans="1:11" x14ac:dyDescent="0.25">
      <c r="A46" s="9"/>
      <c r="B46" s="10"/>
      <c r="C46" s="11"/>
      <c r="D46" s="11"/>
      <c r="E46" s="11"/>
      <c r="F46" s="11"/>
      <c r="G46" s="13"/>
      <c r="H46" s="11"/>
      <c r="I46" s="11"/>
      <c r="J46" s="11"/>
    </row>
    <row r="47" spans="1:11" x14ac:dyDescent="0.25">
      <c r="A47" s="9"/>
      <c r="B47" s="10"/>
      <c r="C47" s="11"/>
      <c r="D47" s="11"/>
      <c r="E47" s="11"/>
      <c r="F47" s="11"/>
      <c r="G47" s="13"/>
      <c r="H47" s="11"/>
      <c r="I47" s="11"/>
      <c r="J47" s="11"/>
    </row>
    <row r="49" spans="1:11" x14ac:dyDescent="0.25">
      <c r="A49" s="1" t="s">
        <v>0</v>
      </c>
      <c r="B49" s="1" t="s">
        <v>16</v>
      </c>
      <c r="C49" s="1" t="s">
        <v>17</v>
      </c>
      <c r="D49" s="1" t="s">
        <v>18</v>
      </c>
      <c r="E49" s="1" t="s">
        <v>22</v>
      </c>
      <c r="F49" s="1" t="s">
        <v>20</v>
      </c>
      <c r="G49" s="1" t="s">
        <v>5</v>
      </c>
      <c r="H49" s="1" t="s">
        <v>1</v>
      </c>
      <c r="I49" s="1" t="s">
        <v>2</v>
      </c>
      <c r="J49" s="1" t="s">
        <v>3</v>
      </c>
      <c r="K49" s="18" t="s">
        <v>46</v>
      </c>
    </row>
    <row r="50" spans="1:11" x14ac:dyDescent="0.25">
      <c r="A50" s="2" t="s">
        <v>40</v>
      </c>
      <c r="B50" s="3">
        <v>7878</v>
      </c>
      <c r="C50" s="17">
        <v>1696</v>
      </c>
      <c r="D50" s="3">
        <f>C50*20%</f>
        <v>339.20000000000005</v>
      </c>
      <c r="E50" s="3">
        <f>9%*D50</f>
        <v>30.528000000000002</v>
      </c>
      <c r="F50" s="5">
        <f>E50*1.08</f>
        <v>32.970240000000004</v>
      </c>
      <c r="G50" s="2" t="s">
        <v>6</v>
      </c>
      <c r="H50" s="3">
        <f>F50*0.8</f>
        <v>26.376192000000003</v>
      </c>
      <c r="I50" s="3">
        <f>(H50)*0.47</f>
        <v>12.396810240000001</v>
      </c>
      <c r="J50" s="3">
        <f>(H50)*0.53</f>
        <v>13.979381760000003</v>
      </c>
      <c r="K50" s="19">
        <f>H50/160.75</f>
        <v>0.16408206531881805</v>
      </c>
    </row>
    <row r="51" spans="1:11" x14ac:dyDescent="0.25">
      <c r="A51" s="2" t="s">
        <v>41</v>
      </c>
      <c r="B51" s="4">
        <v>19250</v>
      </c>
      <c r="C51" s="17">
        <v>2968</v>
      </c>
      <c r="D51" s="3">
        <f t="shared" ref="D51:D56" si="20">C51*20%</f>
        <v>593.6</v>
      </c>
      <c r="E51" s="3">
        <f>6%*D51</f>
        <v>35.616</v>
      </c>
      <c r="F51" s="5">
        <f>E51*1.13</f>
        <v>40.246079999999999</v>
      </c>
      <c r="G51" s="5" t="s">
        <v>15</v>
      </c>
      <c r="H51" s="3">
        <f t="shared" ref="H51:H56" si="21">F51*0.8</f>
        <v>32.196863999999998</v>
      </c>
      <c r="I51" s="3">
        <f t="shared" ref="I51:I56" si="22">(H51)*0.47</f>
        <v>15.132526079999998</v>
      </c>
      <c r="J51" s="3">
        <f t="shared" ref="J51:J56" si="23">(H51)*0.53</f>
        <v>17.06433792</v>
      </c>
      <c r="K51" s="19">
        <f t="shared" ref="K51:K55" si="24">H51/160.75</f>
        <v>0.20029153343701397</v>
      </c>
    </row>
    <row r="52" spans="1:11" x14ac:dyDescent="0.25">
      <c r="A52" s="2" t="s">
        <v>33</v>
      </c>
      <c r="B52" s="3">
        <v>6290</v>
      </c>
      <c r="C52" s="3">
        <f>B52*26%</f>
        <v>1635.4</v>
      </c>
      <c r="D52" s="3">
        <f t="shared" si="20"/>
        <v>327.08000000000004</v>
      </c>
      <c r="E52" s="3">
        <f>0%*D52</f>
        <v>0</v>
      </c>
      <c r="F52" s="5">
        <f>(E52*10^8*0.013)/10^6</f>
        <v>0</v>
      </c>
      <c r="G52" s="2" t="s">
        <v>9</v>
      </c>
      <c r="H52" s="3">
        <f>F52*0.8</f>
        <v>0</v>
      </c>
      <c r="I52" s="3">
        <f t="shared" si="22"/>
        <v>0</v>
      </c>
      <c r="J52" s="3">
        <f t="shared" si="23"/>
        <v>0</v>
      </c>
      <c r="K52" s="19">
        <f t="shared" si="24"/>
        <v>0</v>
      </c>
    </row>
    <row r="53" spans="1:11" x14ac:dyDescent="0.25">
      <c r="A53" s="2" t="s">
        <v>34</v>
      </c>
      <c r="B53" s="2">
        <v>800</v>
      </c>
      <c r="C53" s="3">
        <f>B53*26%</f>
        <v>208</v>
      </c>
      <c r="D53" s="3">
        <f t="shared" si="20"/>
        <v>41.6</v>
      </c>
      <c r="E53" s="3">
        <f>10%*D53</f>
        <v>4.16</v>
      </c>
      <c r="F53" s="4">
        <f>E53</f>
        <v>4.16</v>
      </c>
      <c r="G53" s="5" t="s">
        <v>12</v>
      </c>
      <c r="H53" s="3">
        <f t="shared" si="21"/>
        <v>3.3280000000000003</v>
      </c>
      <c r="I53" s="3">
        <f t="shared" si="22"/>
        <v>1.56416</v>
      </c>
      <c r="J53" s="3">
        <f t="shared" si="23"/>
        <v>1.7638400000000003</v>
      </c>
      <c r="K53" s="19">
        <f t="shared" si="24"/>
        <v>2.0702954898911354E-2</v>
      </c>
    </row>
    <row r="54" spans="1:11" x14ac:dyDescent="0.25">
      <c r="A54" s="7" t="s">
        <v>39</v>
      </c>
      <c r="B54" s="2">
        <v>2790</v>
      </c>
      <c r="C54" s="3">
        <f>B54*26%</f>
        <v>725.4</v>
      </c>
      <c r="D54" s="3">
        <f t="shared" si="20"/>
        <v>145.08000000000001</v>
      </c>
      <c r="E54" s="3">
        <f>8%*D54</f>
        <v>11.606400000000001</v>
      </c>
      <c r="F54" s="4">
        <f>E54</f>
        <v>11.606400000000001</v>
      </c>
      <c r="G54" s="5" t="s">
        <v>12</v>
      </c>
      <c r="H54" s="3">
        <f t="shared" si="21"/>
        <v>9.2851200000000009</v>
      </c>
      <c r="I54" s="3">
        <f t="shared" si="22"/>
        <v>4.3640064000000001</v>
      </c>
      <c r="J54" s="3">
        <f t="shared" si="23"/>
        <v>4.9211136000000009</v>
      </c>
      <c r="K54" s="19">
        <f t="shared" si="24"/>
        <v>5.7761244167962682E-2</v>
      </c>
    </row>
    <row r="55" spans="1:11" x14ac:dyDescent="0.25">
      <c r="A55" s="7" t="s">
        <v>30</v>
      </c>
      <c r="B55" s="16">
        <v>520</v>
      </c>
      <c r="C55" s="17">
        <f>B55*24.4%</f>
        <v>126.88</v>
      </c>
      <c r="D55" s="3">
        <f t="shared" si="20"/>
        <v>25.376000000000001</v>
      </c>
      <c r="E55" s="3">
        <f>8%*D55</f>
        <v>2.0300800000000003</v>
      </c>
      <c r="F55" s="4">
        <f>E55</f>
        <v>2.0300800000000003</v>
      </c>
      <c r="G55" s="5" t="s">
        <v>12</v>
      </c>
      <c r="H55" s="3">
        <f t="shared" si="21"/>
        <v>1.6240640000000004</v>
      </c>
      <c r="I55" s="3">
        <f t="shared" si="22"/>
        <v>0.76331008000000011</v>
      </c>
      <c r="J55" s="3">
        <f t="shared" si="23"/>
        <v>0.86075392000000028</v>
      </c>
      <c r="K55" s="19">
        <f t="shared" si="24"/>
        <v>1.0103041990668743E-2</v>
      </c>
    </row>
    <row r="56" spans="1:11" x14ac:dyDescent="0.25">
      <c r="A56" s="7" t="s">
        <v>14</v>
      </c>
      <c r="B56" s="2">
        <v>2650</v>
      </c>
      <c r="C56" s="3">
        <f>B56*26%</f>
        <v>689</v>
      </c>
      <c r="D56" s="3">
        <f t="shared" si="20"/>
        <v>137.80000000000001</v>
      </c>
      <c r="E56" s="3">
        <f>0%*D56</f>
        <v>0</v>
      </c>
      <c r="F56" s="5">
        <f>E56*1.13</f>
        <v>0</v>
      </c>
      <c r="G56" s="2" t="s">
        <v>15</v>
      </c>
      <c r="H56" s="3">
        <f t="shared" si="21"/>
        <v>0</v>
      </c>
      <c r="I56" s="3">
        <f t="shared" si="22"/>
        <v>0</v>
      </c>
      <c r="J56" s="3">
        <f t="shared" si="23"/>
        <v>0</v>
      </c>
      <c r="K56" s="19">
        <f>H56/160.75</f>
        <v>0</v>
      </c>
    </row>
    <row r="57" spans="1:11" x14ac:dyDescent="0.25">
      <c r="C57" s="3"/>
    </row>
    <row r="60" spans="1:11" x14ac:dyDescent="0.25">
      <c r="C60" s="14"/>
      <c r="D60" s="14"/>
      <c r="E60" s="14"/>
      <c r="F60" s="14"/>
      <c r="G60" s="14"/>
      <c r="H60" s="14"/>
      <c r="I60" s="14"/>
    </row>
    <row r="61" spans="1:11" x14ac:dyDescent="0.25">
      <c r="C61" s="14"/>
      <c r="D61" s="14"/>
      <c r="E61" s="14"/>
      <c r="F61" s="14"/>
      <c r="G61" s="14"/>
      <c r="H61" s="14"/>
      <c r="I61" s="14"/>
    </row>
    <row r="62" spans="1:11" x14ac:dyDescent="0.25">
      <c r="C62" s="15"/>
    </row>
    <row r="63" spans="1:11" x14ac:dyDescent="0.25">
      <c r="B63" s="15"/>
    </row>
    <row r="69" spans="4:4" x14ac:dyDescent="0.25">
      <c r="D69" s="1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BBD2-D7EF-432C-B3E7-0BE85AFA8DE3}">
  <dimension ref="A2:A40"/>
  <sheetViews>
    <sheetView topLeftCell="A37" workbookViewId="0">
      <selection activeCell="N44" sqref="N44"/>
    </sheetView>
  </sheetViews>
  <sheetFormatPr defaultRowHeight="15" x14ac:dyDescent="0.25"/>
  <sheetData>
    <row r="2" spans="1:1" x14ac:dyDescent="0.25">
      <c r="A2" t="s">
        <v>40</v>
      </c>
    </row>
    <row r="23" spans="1:1" x14ac:dyDescent="0.25">
      <c r="A23" t="s">
        <v>44</v>
      </c>
    </row>
    <row r="40" spans="1:1" x14ac:dyDescent="0.25">
      <c r="A40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Sainan</dc:creator>
  <cp:lastModifiedBy>Hardik Malhotra</cp:lastModifiedBy>
  <dcterms:created xsi:type="dcterms:W3CDTF">2021-12-20T06:20:44Z</dcterms:created>
  <dcterms:modified xsi:type="dcterms:W3CDTF">2022-02-02T09:18:22Z</dcterms:modified>
</cp:coreProperties>
</file>