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Polysilicon Monosilane\"/>
    </mc:Choice>
  </mc:AlternateContent>
  <xr:revisionPtr revIDLastSave="0" documentId="13_ncr:1_{FD2EE8E6-9DE3-4AAF-8E15-918E6C4AAEF2}" xr6:coauthVersionLast="47" xr6:coauthVersionMax="47" xr10:uidLastSave="{00000000-0000-0000-0000-000000000000}"/>
  <bookViews>
    <workbookView xWindow="-120" yWindow="-120" windowWidth="20730" windowHeight="11160" tabRatio="784" firstSheet="9" activeTab="9" xr2:uid="{217F9160-A20E-46E4-A51E-7CDDB9270980}"/>
  </bookViews>
  <sheets>
    <sheet name="Production By Company" sheetId="3" r:id="rId1"/>
    <sheet name="Capacity by Company" sheetId="2" r:id="rId2"/>
    <sheet name="Operating Efficiency By Company" sheetId="4" r:id="rId3"/>
    <sheet name="India Import Export" sheetId="6" r:id="rId4"/>
    <sheet name="Global Segments" sheetId="7" r:id="rId5"/>
    <sheet name="India Segments" sheetId="8" r:id="rId6"/>
    <sheet name="Capacity by Company-Monosilane" sheetId="9" r:id="rId7"/>
    <sheet name="Important Links" sheetId="1" r:id="rId8"/>
    <sheet name="Tentative list of manufacturers" sheetId="10" r:id="rId9"/>
    <sheet name="Demand-Supply Gap" sheetId="5" r:id="rId10"/>
    <sheet name="Demand Supply Gap Monosilane" sheetId="11" r:id="rId11"/>
    <sheet name="Global Segments - Monosilane" sheetId="12" r:id="rId12"/>
    <sheet name="India Segments - Monosilane" sheetId="13" r:id="rId13"/>
    <sheet name="Sheet1" sheetId="14" r:id="rId14"/>
  </sheets>
  <definedNames>
    <definedName name="_xlnm._FilterDatabase" localSheetId="8" hidden="1">'Tentative list of manufacturers'!$H$2:$L$14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0" l="1"/>
  <c r="J8" i="10"/>
  <c r="J6" i="10"/>
  <c r="J4" i="10"/>
  <c r="J3" i="10"/>
  <c r="J9" i="10"/>
  <c r="J10" i="10"/>
  <c r="J11" i="10"/>
  <c r="J5" i="10"/>
  <c r="J7" i="10"/>
  <c r="D13" i="14"/>
  <c r="E13" i="14"/>
  <c r="F13" i="14"/>
  <c r="G13" i="14"/>
  <c r="H13" i="14"/>
  <c r="I13" i="14"/>
  <c r="J13" i="14"/>
  <c r="K13" i="14"/>
  <c r="L13" i="14"/>
  <c r="C13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B15" i="13"/>
  <c r="AE19" i="13"/>
  <c r="O19" i="13" s="1"/>
  <c r="AD19" i="13"/>
  <c r="N19" i="13" s="1"/>
  <c r="AC19" i="13"/>
  <c r="M19" i="13" s="1"/>
  <c r="AB19" i="13"/>
  <c r="AA19" i="13"/>
  <c r="Z19" i="13"/>
  <c r="J19" i="13" s="1"/>
  <c r="Y19" i="13"/>
  <c r="X19" i="13"/>
  <c r="H19" i="13" s="1"/>
  <c r="W19" i="13"/>
  <c r="G19" i="13" s="1"/>
  <c r="V19" i="13"/>
  <c r="F19" i="13" s="1"/>
  <c r="U19" i="13"/>
  <c r="E19" i="13" s="1"/>
  <c r="T19" i="13"/>
  <c r="S19" i="13"/>
  <c r="C19" i="13" s="1"/>
  <c r="R19" i="13"/>
  <c r="B19" i="13" s="1"/>
  <c r="D19" i="13"/>
  <c r="I19" i="13"/>
  <c r="K19" i="13"/>
  <c r="L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Q20" i="13" s="1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Q21" i="13" s="1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B18" i="13"/>
  <c r="B26" i="13"/>
  <c r="E26" i="13"/>
  <c r="I26" i="13"/>
  <c r="J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B25" i="13"/>
  <c r="P6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B14" i="13"/>
  <c r="C14" i="13"/>
  <c r="D14" i="13"/>
  <c r="E14" i="13"/>
  <c r="F14" i="13"/>
  <c r="P14" i="13" s="1"/>
  <c r="G14" i="13"/>
  <c r="H14" i="13"/>
  <c r="I14" i="13"/>
  <c r="J14" i="13"/>
  <c r="K14" i="13"/>
  <c r="L14" i="13"/>
  <c r="M14" i="13"/>
  <c r="N14" i="13"/>
  <c r="O14" i="13"/>
  <c r="Q14" i="13" s="1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B11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Q6" i="13" s="1"/>
  <c r="B7" i="13"/>
  <c r="C7" i="13"/>
  <c r="D7" i="13"/>
  <c r="E7" i="13"/>
  <c r="F7" i="13"/>
  <c r="P7" i="13" s="1"/>
  <c r="G7" i="13"/>
  <c r="H7" i="13"/>
  <c r="I7" i="13"/>
  <c r="J7" i="13"/>
  <c r="K7" i="13"/>
  <c r="L7" i="13"/>
  <c r="M7" i="13"/>
  <c r="N7" i="13"/>
  <c r="O7" i="13"/>
  <c r="Q7" i="13" s="1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B4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C19" i="12"/>
  <c r="C20" i="12"/>
  <c r="C21" i="12"/>
  <c r="C18" i="12"/>
  <c r="C27" i="12"/>
  <c r="C28" i="12"/>
  <c r="C29" i="12"/>
  <c r="C30" i="12"/>
  <c r="C26" i="12"/>
  <c r="C5" i="12"/>
  <c r="C6" i="12"/>
  <c r="C7" i="12"/>
  <c r="C4" i="12"/>
  <c r="C15" i="12"/>
  <c r="C12" i="12"/>
  <c r="C13" i="12"/>
  <c r="C14" i="12"/>
  <c r="D14" i="12"/>
  <c r="C11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R7" i="12"/>
  <c r="Q28" i="13"/>
  <c r="P28" i="13"/>
  <c r="Q27" i="13"/>
  <c r="AE26" i="13"/>
  <c r="AE29" i="13" s="1"/>
  <c r="AD26" i="13"/>
  <c r="AD29" i="13" s="1"/>
  <c r="AC26" i="13"/>
  <c r="AC29" i="13" s="1"/>
  <c r="AB26" i="13"/>
  <c r="AB29" i="13" s="1"/>
  <c r="AA26" i="13"/>
  <c r="AA29" i="13" s="1"/>
  <c r="Z26" i="13"/>
  <c r="Z29" i="13" s="1"/>
  <c r="Y26" i="13"/>
  <c r="Y29" i="13" s="1"/>
  <c r="X26" i="13"/>
  <c r="H26" i="13" s="1"/>
  <c r="W26" i="13"/>
  <c r="W29" i="13" s="1"/>
  <c r="V26" i="13"/>
  <c r="V29" i="13" s="1"/>
  <c r="U26" i="13"/>
  <c r="T26" i="13"/>
  <c r="D26" i="13" s="1"/>
  <c r="S26" i="13"/>
  <c r="S29" i="13" s="1"/>
  <c r="R26" i="13"/>
  <c r="R29" i="13" s="1"/>
  <c r="P21" i="13"/>
  <c r="P20" i="13"/>
  <c r="G8" i="13"/>
  <c r="AE30" i="12"/>
  <c r="AE31" i="12" s="1"/>
  <c r="AD30" i="12"/>
  <c r="AD31" i="12" s="1"/>
  <c r="AC30" i="12"/>
  <c r="AC31" i="12" s="1"/>
  <c r="AB30" i="12"/>
  <c r="AB31" i="12" s="1"/>
  <c r="AA30" i="12"/>
  <c r="AA31" i="12" s="1"/>
  <c r="Z30" i="12"/>
  <c r="Z31" i="12" s="1"/>
  <c r="Y30" i="12"/>
  <c r="Y31" i="12" s="1"/>
  <c r="X30" i="12"/>
  <c r="X31" i="12" s="1"/>
  <c r="W30" i="12"/>
  <c r="W31" i="12" s="1"/>
  <c r="V30" i="12"/>
  <c r="V31" i="12" s="1"/>
  <c r="U30" i="12"/>
  <c r="U31" i="12" s="1"/>
  <c r="T30" i="12"/>
  <c r="T31" i="12" s="1"/>
  <c r="S30" i="12"/>
  <c r="S31" i="12" s="1"/>
  <c r="R30" i="12"/>
  <c r="R31" i="12" s="1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C22" i="12" s="1"/>
  <c r="C23" i="12" s="1"/>
  <c r="R22" i="12"/>
  <c r="E21" i="11"/>
  <c r="E14" i="11"/>
  <c r="F14" i="11"/>
  <c r="G14" i="11"/>
  <c r="G18" i="11" s="1"/>
  <c r="G22" i="11" s="1"/>
  <c r="E20" i="12" s="1"/>
  <c r="H14" i="11"/>
  <c r="I14" i="11"/>
  <c r="J14" i="11"/>
  <c r="K14" i="11"/>
  <c r="L14" i="11"/>
  <c r="M14" i="11"/>
  <c r="N14" i="11"/>
  <c r="O14" i="11"/>
  <c r="P14" i="11"/>
  <c r="Q14" i="11"/>
  <c r="D14" i="11"/>
  <c r="F18" i="11"/>
  <c r="F22" i="11" s="1"/>
  <c r="D20" i="12" s="1"/>
  <c r="E18" i="11"/>
  <c r="E22" i="11" s="1"/>
  <c r="Q21" i="11"/>
  <c r="P21" i="11"/>
  <c r="O21" i="11"/>
  <c r="N21" i="11"/>
  <c r="M21" i="11"/>
  <c r="L21" i="11"/>
  <c r="K21" i="11"/>
  <c r="J21" i="11"/>
  <c r="I21" i="11"/>
  <c r="H21" i="11"/>
  <c r="G21" i="11"/>
  <c r="F21" i="11"/>
  <c r="S6" i="11"/>
  <c r="R6" i="11"/>
  <c r="R44" i="9"/>
  <c r="Q44" i="9"/>
  <c r="E44" i="9"/>
  <c r="R43" i="9"/>
  <c r="Q43" i="9"/>
  <c r="P43" i="9"/>
  <c r="P44" i="9" s="1"/>
  <c r="O43" i="9"/>
  <c r="O44" i="9" s="1"/>
  <c r="N43" i="9"/>
  <c r="N44" i="9" s="1"/>
  <c r="M43" i="9"/>
  <c r="M44" i="9" s="1"/>
  <c r="L43" i="9"/>
  <c r="L44" i="9" s="1"/>
  <c r="K43" i="9"/>
  <c r="K44" i="9" s="1"/>
  <c r="J43" i="9"/>
  <c r="J44" i="9" s="1"/>
  <c r="I43" i="9"/>
  <c r="I44" i="9" s="1"/>
  <c r="H43" i="9"/>
  <c r="H44" i="9" s="1"/>
  <c r="G43" i="9"/>
  <c r="G44" i="9" s="1"/>
  <c r="F43" i="9"/>
  <c r="F44" i="9" s="1"/>
  <c r="E43" i="9"/>
  <c r="R38" i="9"/>
  <c r="Q38" i="9"/>
  <c r="P38" i="9"/>
  <c r="I38" i="9"/>
  <c r="H38" i="9"/>
  <c r="F38" i="9"/>
  <c r="R37" i="9"/>
  <c r="Q37" i="9"/>
  <c r="P37" i="9"/>
  <c r="O37" i="9"/>
  <c r="O38" i="9" s="1"/>
  <c r="N37" i="9"/>
  <c r="N38" i="9" s="1"/>
  <c r="M37" i="9"/>
  <c r="M38" i="9" s="1"/>
  <c r="L37" i="9"/>
  <c r="L38" i="9" s="1"/>
  <c r="K37" i="9"/>
  <c r="K38" i="9" s="1"/>
  <c r="J37" i="9"/>
  <c r="J38" i="9" s="1"/>
  <c r="I37" i="9"/>
  <c r="H37" i="9"/>
  <c r="G37" i="9"/>
  <c r="G38" i="9" s="1"/>
  <c r="F37" i="9"/>
  <c r="E37" i="9"/>
  <c r="E38" i="9" s="1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R22" i="9"/>
  <c r="Q22" i="9"/>
  <c r="Q34" i="9" s="1"/>
  <c r="P22" i="9"/>
  <c r="O22" i="9"/>
  <c r="N22" i="9"/>
  <c r="M22" i="9"/>
  <c r="L22" i="9"/>
  <c r="K22" i="9"/>
  <c r="J22" i="9"/>
  <c r="J34" i="9" s="1"/>
  <c r="I22" i="9"/>
  <c r="I34" i="9" s="1"/>
  <c r="H22" i="9"/>
  <c r="G22" i="9"/>
  <c r="F22" i="9"/>
  <c r="E22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R39" i="7"/>
  <c r="S28" i="8"/>
  <c r="T28" i="8"/>
  <c r="U28" i="8"/>
  <c r="V28" i="8"/>
  <c r="W28" i="8"/>
  <c r="X28" i="8"/>
  <c r="Y28" i="8"/>
  <c r="Z28" i="8"/>
  <c r="J28" i="8" s="1"/>
  <c r="AA28" i="8"/>
  <c r="K28" i="8" s="1"/>
  <c r="AB28" i="8"/>
  <c r="L28" i="8" s="1"/>
  <c r="AC28" i="8"/>
  <c r="M28" i="8" s="1"/>
  <c r="AD28" i="8"/>
  <c r="AE28" i="8"/>
  <c r="R28" i="8"/>
  <c r="B28" i="8" s="1"/>
  <c r="I28" i="8"/>
  <c r="H28" i="8"/>
  <c r="S35" i="8"/>
  <c r="C35" i="8" s="1"/>
  <c r="T35" i="8"/>
  <c r="U35" i="8"/>
  <c r="V35" i="8"/>
  <c r="W35" i="8"/>
  <c r="X35" i="8"/>
  <c r="Y35" i="8"/>
  <c r="Z35" i="8"/>
  <c r="J35" i="8" s="1"/>
  <c r="AA35" i="8"/>
  <c r="K35" i="8" s="1"/>
  <c r="AB35" i="8"/>
  <c r="AC35" i="8"/>
  <c r="AD35" i="8"/>
  <c r="AE35" i="8"/>
  <c r="R35" i="8"/>
  <c r="B35" i="8" s="1"/>
  <c r="B37" i="8"/>
  <c r="C37" i="8"/>
  <c r="D37" i="8"/>
  <c r="E37" i="8"/>
  <c r="V38" i="8"/>
  <c r="G37" i="8"/>
  <c r="H37" i="8"/>
  <c r="Y38" i="8"/>
  <c r="J37" i="8"/>
  <c r="L37" i="8"/>
  <c r="M37" i="8"/>
  <c r="N37" i="8"/>
  <c r="AE38" i="8"/>
  <c r="H36" i="8"/>
  <c r="B36" i="8"/>
  <c r="S16" i="8"/>
  <c r="C16" i="8" s="1"/>
  <c r="T16" i="8"/>
  <c r="D16" i="8" s="1"/>
  <c r="U16" i="8"/>
  <c r="E16" i="8" s="1"/>
  <c r="V16" i="8"/>
  <c r="F16" i="8" s="1"/>
  <c r="W16" i="8"/>
  <c r="X16" i="8"/>
  <c r="Y16" i="8"/>
  <c r="Z16" i="8"/>
  <c r="AA16" i="8"/>
  <c r="AB16" i="8"/>
  <c r="L16" i="8" s="1"/>
  <c r="AC16" i="8"/>
  <c r="M16" i="8" s="1"/>
  <c r="AD16" i="8"/>
  <c r="N16" i="8" s="1"/>
  <c r="AE16" i="8"/>
  <c r="R16" i="8"/>
  <c r="B16" i="8" s="1"/>
  <c r="S22" i="8"/>
  <c r="T22" i="8"/>
  <c r="D22" i="8" s="1"/>
  <c r="U22" i="8"/>
  <c r="V22" i="8"/>
  <c r="W22" i="8"/>
  <c r="G22" i="8" s="1"/>
  <c r="X22" i="8"/>
  <c r="H22" i="8" s="1"/>
  <c r="Y22" i="8"/>
  <c r="Z22" i="8"/>
  <c r="J22" i="8" s="1"/>
  <c r="AA22" i="8"/>
  <c r="AB22" i="8"/>
  <c r="L22" i="8" s="1"/>
  <c r="AC22" i="8"/>
  <c r="AD22" i="8"/>
  <c r="AE22" i="8"/>
  <c r="O22" i="8" s="1"/>
  <c r="Q22" i="8" s="1"/>
  <c r="R22" i="8"/>
  <c r="D35" i="8"/>
  <c r="E35" i="8"/>
  <c r="F35" i="8"/>
  <c r="G35" i="8"/>
  <c r="H35" i="8"/>
  <c r="I35" i="8"/>
  <c r="L35" i="8"/>
  <c r="M35" i="8"/>
  <c r="N35" i="8"/>
  <c r="O35" i="8"/>
  <c r="C36" i="8"/>
  <c r="D36" i="8"/>
  <c r="E36" i="8"/>
  <c r="F36" i="8"/>
  <c r="G36" i="8"/>
  <c r="K36" i="8"/>
  <c r="L36" i="8"/>
  <c r="M36" i="8"/>
  <c r="N36" i="8"/>
  <c r="O36" i="8"/>
  <c r="O37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B34" i="8"/>
  <c r="B22" i="8"/>
  <c r="C22" i="8"/>
  <c r="E22" i="8"/>
  <c r="F22" i="8"/>
  <c r="I22" i="8"/>
  <c r="K22" i="8"/>
  <c r="M22" i="8"/>
  <c r="N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B21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B11" i="8"/>
  <c r="C11" i="8"/>
  <c r="D11" i="8"/>
  <c r="E11" i="8"/>
  <c r="F11" i="8"/>
  <c r="P11" i="8" s="1"/>
  <c r="G11" i="8"/>
  <c r="H11" i="8"/>
  <c r="I11" i="8"/>
  <c r="J11" i="8"/>
  <c r="K11" i="8"/>
  <c r="L11" i="8"/>
  <c r="M11" i="8"/>
  <c r="N11" i="8"/>
  <c r="O11" i="8"/>
  <c r="C9" i="8"/>
  <c r="D9" i="8"/>
  <c r="E9" i="8"/>
  <c r="F9" i="8"/>
  <c r="G9" i="8"/>
  <c r="H9" i="8"/>
  <c r="I9" i="8"/>
  <c r="J9" i="8"/>
  <c r="K9" i="8"/>
  <c r="L9" i="8"/>
  <c r="M9" i="8"/>
  <c r="N9" i="8"/>
  <c r="O9" i="8"/>
  <c r="B9" i="8"/>
  <c r="P10" i="8"/>
  <c r="S4" i="8"/>
  <c r="C4" i="8" s="1"/>
  <c r="T4" i="8"/>
  <c r="D4" i="8" s="1"/>
  <c r="U4" i="8"/>
  <c r="V4" i="8"/>
  <c r="W4" i="8"/>
  <c r="G4" i="8" s="1"/>
  <c r="X4" i="8"/>
  <c r="H4" i="8" s="1"/>
  <c r="Y4" i="8"/>
  <c r="Z4" i="8"/>
  <c r="AA4" i="8"/>
  <c r="K4" i="8" s="1"/>
  <c r="AB4" i="8"/>
  <c r="L4" i="8" s="1"/>
  <c r="AC4" i="8"/>
  <c r="AD4" i="8"/>
  <c r="AE4" i="8"/>
  <c r="R4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R10" i="8"/>
  <c r="Q35" i="8"/>
  <c r="C28" i="8"/>
  <c r="D28" i="8"/>
  <c r="E28" i="8"/>
  <c r="F28" i="8"/>
  <c r="G28" i="8"/>
  <c r="N28" i="8"/>
  <c r="O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Q29" i="8" s="1"/>
  <c r="G30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Q27" i="8" s="1"/>
  <c r="B27" i="8"/>
  <c r="G16" i="8"/>
  <c r="H16" i="8"/>
  <c r="I16" i="8"/>
  <c r="J16" i="8"/>
  <c r="K16" i="8"/>
  <c r="O16" i="8"/>
  <c r="Q16" i="8" s="1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B15" i="8"/>
  <c r="Q10" i="8"/>
  <c r="N12" i="8"/>
  <c r="B4" i="8"/>
  <c r="E4" i="8"/>
  <c r="F4" i="8"/>
  <c r="I4" i="8"/>
  <c r="J4" i="8"/>
  <c r="M4" i="8"/>
  <c r="N4" i="8"/>
  <c r="O4" i="8"/>
  <c r="Q4" i="8" s="1"/>
  <c r="C3" i="8"/>
  <c r="D3" i="8"/>
  <c r="E3" i="8"/>
  <c r="F3" i="8"/>
  <c r="G3" i="8"/>
  <c r="H3" i="8"/>
  <c r="I3" i="8"/>
  <c r="J3" i="8"/>
  <c r="K3" i="8"/>
  <c r="L3" i="8"/>
  <c r="M3" i="8"/>
  <c r="N3" i="8"/>
  <c r="O3" i="8"/>
  <c r="B3" i="8"/>
  <c r="AC38" i="8"/>
  <c r="T38" i="8"/>
  <c r="O30" i="8"/>
  <c r="N30" i="8"/>
  <c r="M30" i="8"/>
  <c r="L30" i="8"/>
  <c r="K30" i="8"/>
  <c r="J30" i="8"/>
  <c r="I30" i="8"/>
  <c r="H30" i="8"/>
  <c r="F30" i="8"/>
  <c r="E30" i="8"/>
  <c r="D30" i="8"/>
  <c r="C30" i="8"/>
  <c r="B30" i="8"/>
  <c r="P29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5" i="8"/>
  <c r="Q11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3" i="8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R17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R5" i="7"/>
  <c r="S10" i="5"/>
  <c r="R10" i="5"/>
  <c r="Q10" i="5"/>
  <c r="Q11" i="5" s="1"/>
  <c r="P10" i="5"/>
  <c r="P11" i="5" s="1"/>
  <c r="O10" i="5"/>
  <c r="O11" i="5" s="1"/>
  <c r="N10" i="5"/>
  <c r="N11" i="5" s="1"/>
  <c r="M10" i="5"/>
  <c r="L10" i="5"/>
  <c r="L11" i="5" s="1"/>
  <c r="K10" i="5"/>
  <c r="J10" i="5"/>
  <c r="K11" i="5" s="1"/>
  <c r="I10" i="5"/>
  <c r="I11" i="5" s="1"/>
  <c r="H10" i="5"/>
  <c r="H11" i="5" s="1"/>
  <c r="G10" i="5"/>
  <c r="G11" i="5" s="1"/>
  <c r="F10" i="5"/>
  <c r="E10" i="5"/>
  <c r="D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E53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E52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51" i="2"/>
  <c r="E11" i="12" l="1"/>
  <c r="E13" i="12"/>
  <c r="E7" i="12"/>
  <c r="E5" i="12"/>
  <c r="E26" i="12"/>
  <c r="E29" i="12"/>
  <c r="E27" i="12"/>
  <c r="E21" i="12"/>
  <c r="E19" i="12"/>
  <c r="E14" i="12"/>
  <c r="E22" i="12"/>
  <c r="E12" i="12"/>
  <c r="E4" i="12"/>
  <c r="E6" i="12"/>
  <c r="E30" i="12"/>
  <c r="E28" i="12"/>
  <c r="E18" i="12"/>
  <c r="D26" i="12"/>
  <c r="D6" i="12"/>
  <c r="D29" i="12"/>
  <c r="D13" i="12"/>
  <c r="D19" i="12"/>
  <c r="D7" i="12"/>
  <c r="D22" i="12"/>
  <c r="D28" i="12"/>
  <c r="D11" i="12"/>
  <c r="D5" i="12"/>
  <c r="D30" i="12"/>
  <c r="D31" i="12" s="1"/>
  <c r="D4" i="12"/>
  <c r="D21" i="12"/>
  <c r="D23" i="12"/>
  <c r="D18" i="12"/>
  <c r="D12" i="12"/>
  <c r="D27" i="12"/>
  <c r="P27" i="13"/>
  <c r="E22" i="13"/>
  <c r="P18" i="13"/>
  <c r="P19" i="13"/>
  <c r="M26" i="13"/>
  <c r="M29" i="13" s="1"/>
  <c r="O26" i="13"/>
  <c r="O29" i="13" s="1"/>
  <c r="G26" i="13"/>
  <c r="G29" i="13" s="1"/>
  <c r="N26" i="13"/>
  <c r="N29" i="13" s="1"/>
  <c r="F26" i="13"/>
  <c r="F29" i="13" s="1"/>
  <c r="L26" i="13"/>
  <c r="L29" i="13" s="1"/>
  <c r="K26" i="13"/>
  <c r="C26" i="13"/>
  <c r="C29" i="13" s="1"/>
  <c r="M22" i="13"/>
  <c r="L22" i="13"/>
  <c r="D22" i="13"/>
  <c r="Q19" i="13"/>
  <c r="O22" i="13"/>
  <c r="I22" i="13"/>
  <c r="F22" i="13"/>
  <c r="N22" i="13"/>
  <c r="B22" i="13"/>
  <c r="J22" i="13"/>
  <c r="H22" i="13"/>
  <c r="C22" i="13"/>
  <c r="K22" i="13"/>
  <c r="G22" i="13"/>
  <c r="Q25" i="13"/>
  <c r="E29" i="13"/>
  <c r="B29" i="13"/>
  <c r="J29" i="13"/>
  <c r="U29" i="13"/>
  <c r="H29" i="13"/>
  <c r="I29" i="13"/>
  <c r="K29" i="13"/>
  <c r="X29" i="13"/>
  <c r="P25" i="13"/>
  <c r="I8" i="13"/>
  <c r="J8" i="13"/>
  <c r="D8" i="13"/>
  <c r="Q5" i="13"/>
  <c r="P12" i="13"/>
  <c r="O8" i="13"/>
  <c r="L8" i="13"/>
  <c r="E8" i="13"/>
  <c r="M8" i="13"/>
  <c r="F8" i="13"/>
  <c r="N8" i="13"/>
  <c r="P5" i="13"/>
  <c r="P4" i="13"/>
  <c r="P13" i="13"/>
  <c r="S10" i="11"/>
  <c r="D29" i="13"/>
  <c r="Q18" i="13"/>
  <c r="T29" i="13"/>
  <c r="C8" i="13"/>
  <c r="K8" i="13"/>
  <c r="Q12" i="13"/>
  <c r="P11" i="13"/>
  <c r="Q11" i="13"/>
  <c r="H8" i="13"/>
  <c r="Q4" i="13"/>
  <c r="Q13" i="13"/>
  <c r="B8" i="13"/>
  <c r="C31" i="12"/>
  <c r="C8" i="12"/>
  <c r="H18" i="11"/>
  <c r="L5" i="10" s="1"/>
  <c r="F23" i="11"/>
  <c r="G23" i="11"/>
  <c r="R10" i="11"/>
  <c r="D18" i="11"/>
  <c r="F19" i="11"/>
  <c r="G19" i="11"/>
  <c r="R34" i="9"/>
  <c r="L34" i="9"/>
  <c r="L45" i="9" s="1"/>
  <c r="E34" i="9"/>
  <c r="E45" i="9" s="1"/>
  <c r="M34" i="9"/>
  <c r="F34" i="9"/>
  <c r="N34" i="9"/>
  <c r="N45" i="9" s="1"/>
  <c r="K34" i="9"/>
  <c r="K45" i="9" s="1"/>
  <c r="I45" i="9"/>
  <c r="J45" i="9"/>
  <c r="H34" i="9"/>
  <c r="H45" i="9" s="1"/>
  <c r="G34" i="9"/>
  <c r="G45" i="9" s="1"/>
  <c r="P34" i="9"/>
  <c r="P45" i="9" s="1"/>
  <c r="O34" i="9"/>
  <c r="O45" i="9" s="1"/>
  <c r="M45" i="9"/>
  <c r="F45" i="9"/>
  <c r="Q45" i="9"/>
  <c r="R45" i="9"/>
  <c r="Q28" i="8"/>
  <c r="Q30" i="8"/>
  <c r="H31" i="8"/>
  <c r="E31" i="8"/>
  <c r="AA38" i="8"/>
  <c r="P35" i="8"/>
  <c r="P34" i="8"/>
  <c r="I37" i="8"/>
  <c r="U38" i="8"/>
  <c r="F37" i="8"/>
  <c r="P37" i="8" s="1"/>
  <c r="S38" i="8"/>
  <c r="AD38" i="8"/>
  <c r="AB38" i="8"/>
  <c r="K37" i="8"/>
  <c r="W38" i="8"/>
  <c r="Q34" i="8"/>
  <c r="R38" i="8"/>
  <c r="Z38" i="8"/>
  <c r="Q36" i="8"/>
  <c r="J36" i="8"/>
  <c r="J38" i="8" s="1"/>
  <c r="I36" i="8"/>
  <c r="P15" i="8"/>
  <c r="M18" i="8"/>
  <c r="H18" i="8"/>
  <c r="P16" i="8"/>
  <c r="E38" i="8"/>
  <c r="F12" i="8"/>
  <c r="P4" i="8"/>
  <c r="N6" i="8"/>
  <c r="B6" i="8"/>
  <c r="I12" i="8"/>
  <c r="B18" i="8"/>
  <c r="C6" i="8"/>
  <c r="K6" i="8"/>
  <c r="I31" i="8"/>
  <c r="O31" i="8"/>
  <c r="L6" i="8"/>
  <c r="H12" i="8"/>
  <c r="F24" i="8"/>
  <c r="C38" i="8"/>
  <c r="N24" i="8"/>
  <c r="P22" i="8"/>
  <c r="G31" i="8"/>
  <c r="P17" i="8"/>
  <c r="N18" i="8"/>
  <c r="H6" i="8"/>
  <c r="C18" i="8"/>
  <c r="E24" i="8"/>
  <c r="N38" i="8"/>
  <c r="F38" i="8"/>
  <c r="O12" i="8"/>
  <c r="P30" i="8"/>
  <c r="P23" i="8"/>
  <c r="G12" i="8"/>
  <c r="J12" i="8"/>
  <c r="M38" i="8"/>
  <c r="Q17" i="8"/>
  <c r="O18" i="8"/>
  <c r="O24" i="8"/>
  <c r="Q23" i="8"/>
  <c r="Q5" i="8"/>
  <c r="O6" i="8"/>
  <c r="G18" i="8"/>
  <c r="F6" i="8"/>
  <c r="P5" i="8"/>
  <c r="G6" i="8"/>
  <c r="X38" i="8"/>
  <c r="J6" i="8"/>
  <c r="I18" i="8"/>
  <c r="B24" i="8"/>
  <c r="L31" i="8"/>
  <c r="P28" i="8"/>
  <c r="L38" i="8"/>
  <c r="I24" i="8"/>
  <c r="M31" i="8"/>
  <c r="C31" i="8"/>
  <c r="F18" i="8"/>
  <c r="M6" i="8"/>
  <c r="I6" i="8"/>
  <c r="B12" i="8"/>
  <c r="J18" i="8"/>
  <c r="L24" i="8"/>
  <c r="D24" i="8"/>
  <c r="G24" i="8"/>
  <c r="D38" i="8"/>
  <c r="K18" i="8"/>
  <c r="Q37" i="8"/>
  <c r="G38" i="8"/>
  <c r="K31" i="8"/>
  <c r="N31" i="8"/>
  <c r="F31" i="8"/>
  <c r="D31" i="8"/>
  <c r="P36" i="8"/>
  <c r="H38" i="8"/>
  <c r="K38" i="8"/>
  <c r="B31" i="8"/>
  <c r="J31" i="8"/>
  <c r="M24" i="8"/>
  <c r="C24" i="8"/>
  <c r="J24" i="8"/>
  <c r="K24" i="8"/>
  <c r="P21" i="8"/>
  <c r="E18" i="8"/>
  <c r="D18" i="8"/>
  <c r="M12" i="8"/>
  <c r="E12" i="8"/>
  <c r="L12" i="8"/>
  <c r="D12" i="8"/>
  <c r="K12" i="8"/>
  <c r="C12" i="8"/>
  <c r="P9" i="8"/>
  <c r="E6" i="8"/>
  <c r="D6" i="8"/>
  <c r="P3" i="8"/>
  <c r="L18" i="8"/>
  <c r="H24" i="8"/>
  <c r="Q9" i="8"/>
  <c r="Q21" i="8"/>
  <c r="P27" i="8"/>
  <c r="E11" i="5"/>
  <c r="M11" i="5"/>
  <c r="F11" i="5"/>
  <c r="J11" i="5"/>
  <c r="AE40" i="7"/>
  <c r="AD40" i="7"/>
  <c r="AC40" i="7"/>
  <c r="AB40" i="7"/>
  <c r="AA40" i="7"/>
  <c r="Y40" i="7"/>
  <c r="X40" i="7"/>
  <c r="W40" i="7"/>
  <c r="V40" i="7"/>
  <c r="U40" i="7"/>
  <c r="T40" i="7"/>
  <c r="S40" i="7"/>
  <c r="R40" i="7"/>
  <c r="I21" i="5"/>
  <c r="J21" i="5"/>
  <c r="K21" i="5"/>
  <c r="L21" i="5"/>
  <c r="M21" i="5"/>
  <c r="N21" i="5"/>
  <c r="O21" i="5"/>
  <c r="P21" i="5"/>
  <c r="Q21" i="5"/>
  <c r="F21" i="5"/>
  <c r="G21" i="5"/>
  <c r="H21" i="5"/>
  <c r="E21" i="5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R23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R11" i="7"/>
  <c r="L3" i="10" l="1"/>
  <c r="L9" i="10"/>
  <c r="L4" i="10"/>
  <c r="L10" i="10"/>
  <c r="L11" i="10"/>
  <c r="L7" i="10"/>
  <c r="L12" i="10"/>
  <c r="L6" i="10"/>
  <c r="I18" i="11"/>
  <c r="I22" i="11" s="1"/>
  <c r="F27" i="12"/>
  <c r="F30" i="12"/>
  <c r="F13" i="12"/>
  <c r="F28" i="12"/>
  <c r="F14" i="12"/>
  <c r="F26" i="12"/>
  <c r="F12" i="12"/>
  <c r="F29" i="12"/>
  <c r="F11" i="12"/>
  <c r="F15" i="12" s="1"/>
  <c r="L8" i="10"/>
  <c r="E23" i="12"/>
  <c r="E8" i="12"/>
  <c r="E31" i="12"/>
  <c r="E15" i="12"/>
  <c r="D8" i="12"/>
  <c r="D15" i="12"/>
  <c r="D22" i="11"/>
  <c r="B26" i="12"/>
  <c r="P26" i="12" s="1"/>
  <c r="B28" i="12"/>
  <c r="B11" i="12"/>
  <c r="B27" i="12"/>
  <c r="B12" i="12"/>
  <c r="B30" i="12"/>
  <c r="B29" i="12"/>
  <c r="P29" i="12" s="1"/>
  <c r="B14" i="12"/>
  <c r="P14" i="12" s="1"/>
  <c r="B13" i="12"/>
  <c r="P13" i="12" s="1"/>
  <c r="P26" i="13"/>
  <c r="Q26" i="13"/>
  <c r="H19" i="11"/>
  <c r="H22" i="11"/>
  <c r="J18" i="11"/>
  <c r="I24" i="11"/>
  <c r="E19" i="11"/>
  <c r="R18" i="11"/>
  <c r="I38" i="8"/>
  <c r="O38" i="8"/>
  <c r="B38" i="8"/>
  <c r="Z40" i="7"/>
  <c r="P12" i="12" l="1"/>
  <c r="G13" i="12"/>
  <c r="G27" i="12"/>
  <c r="G29" i="12"/>
  <c r="G30" i="12"/>
  <c r="G28" i="12"/>
  <c r="G14" i="12"/>
  <c r="G26" i="12"/>
  <c r="G12" i="12"/>
  <c r="G11" i="12"/>
  <c r="G15" i="12" s="1"/>
  <c r="I23" i="11"/>
  <c r="G20" i="12"/>
  <c r="G6" i="12"/>
  <c r="G21" i="12"/>
  <c r="G7" i="12"/>
  <c r="G19" i="12"/>
  <c r="G4" i="12"/>
  <c r="G18" i="12"/>
  <c r="G5" i="12"/>
  <c r="G22" i="12"/>
  <c r="H23" i="11"/>
  <c r="F6" i="12"/>
  <c r="F20" i="12"/>
  <c r="F21" i="12"/>
  <c r="F7" i="12"/>
  <c r="F19" i="12"/>
  <c r="F18" i="12"/>
  <c r="F23" i="12" s="1"/>
  <c r="F5" i="12"/>
  <c r="F4" i="12"/>
  <c r="F22" i="12"/>
  <c r="P30" i="12"/>
  <c r="H29" i="12"/>
  <c r="H11" i="12"/>
  <c r="H13" i="12"/>
  <c r="H27" i="12"/>
  <c r="H30" i="12"/>
  <c r="H28" i="12"/>
  <c r="H14" i="12"/>
  <c r="H26" i="12"/>
  <c r="H12" i="12"/>
  <c r="F31" i="12"/>
  <c r="P27" i="12"/>
  <c r="P28" i="12"/>
  <c r="B31" i="12"/>
  <c r="E23" i="11"/>
  <c r="B20" i="12"/>
  <c r="B18" i="12"/>
  <c r="B19" i="12"/>
  <c r="B6" i="12"/>
  <c r="P6" i="12" s="1"/>
  <c r="B4" i="12"/>
  <c r="B5" i="12"/>
  <c r="B7" i="12"/>
  <c r="B21" i="12"/>
  <c r="B22" i="12"/>
  <c r="P22" i="12" s="1"/>
  <c r="B15" i="12"/>
  <c r="P11" i="12"/>
  <c r="R22" i="11"/>
  <c r="J22" i="11"/>
  <c r="K18" i="11"/>
  <c r="J24" i="11"/>
  <c r="F5" i="3"/>
  <c r="G5" i="3"/>
  <c r="H5" i="3"/>
  <c r="I5" i="3"/>
  <c r="E5" i="3"/>
  <c r="J46" i="2"/>
  <c r="K46" i="2"/>
  <c r="L46" i="2"/>
  <c r="P21" i="12" l="1"/>
  <c r="P7" i="12"/>
  <c r="G8" i="12"/>
  <c r="P19" i="12"/>
  <c r="G31" i="12"/>
  <c r="I12" i="12"/>
  <c r="I29" i="12"/>
  <c r="I11" i="12"/>
  <c r="I13" i="12"/>
  <c r="I27" i="12"/>
  <c r="I30" i="12"/>
  <c r="I28" i="12"/>
  <c r="I14" i="12"/>
  <c r="I26" i="12"/>
  <c r="H15" i="12"/>
  <c r="P20" i="12"/>
  <c r="P5" i="12"/>
  <c r="J23" i="11"/>
  <c r="H4" i="12"/>
  <c r="H5" i="12"/>
  <c r="H20" i="12"/>
  <c r="H6" i="12"/>
  <c r="H21" i="12"/>
  <c r="H7" i="12"/>
  <c r="H19" i="12"/>
  <c r="H18" i="12"/>
  <c r="H22" i="12"/>
  <c r="G23" i="12"/>
  <c r="H31" i="12"/>
  <c r="F8" i="12"/>
  <c r="B8" i="12"/>
  <c r="P4" i="12"/>
  <c r="P18" i="12"/>
  <c r="B23" i="12"/>
  <c r="K22" i="11"/>
  <c r="L18" i="11"/>
  <c r="K24" i="11"/>
  <c r="J7" i="5"/>
  <c r="K7" i="5"/>
  <c r="L7" i="5"/>
  <c r="M7" i="5"/>
  <c r="N7" i="5"/>
  <c r="O7" i="5"/>
  <c r="P7" i="5"/>
  <c r="Q7" i="5"/>
  <c r="P2" i="5"/>
  <c r="Q2" i="5"/>
  <c r="S6" i="5"/>
  <c r="H6" i="5"/>
  <c r="G6" i="5"/>
  <c r="F6" i="5"/>
  <c r="E6" i="5"/>
  <c r="D6" i="5"/>
  <c r="K8" i="6"/>
  <c r="I8" i="6"/>
  <c r="G8" i="6"/>
  <c r="E8" i="6"/>
  <c r="C8" i="6"/>
  <c r="K23" i="11" l="1"/>
  <c r="I18" i="12"/>
  <c r="I5" i="12"/>
  <c r="I4" i="12"/>
  <c r="I20" i="12"/>
  <c r="I6" i="12"/>
  <c r="I21" i="12"/>
  <c r="I19" i="12"/>
  <c r="I7" i="12"/>
  <c r="I22" i="12"/>
  <c r="H23" i="12"/>
  <c r="J26" i="12"/>
  <c r="J12" i="12"/>
  <c r="J28" i="12"/>
  <c r="J29" i="12"/>
  <c r="J11" i="12"/>
  <c r="J13" i="12"/>
  <c r="J27" i="12"/>
  <c r="J14" i="12"/>
  <c r="J30" i="12"/>
  <c r="H8" i="12"/>
  <c r="I15" i="12"/>
  <c r="I31" i="12"/>
  <c r="L22" i="11"/>
  <c r="M18" i="11"/>
  <c r="L24" i="11"/>
  <c r="R6" i="5"/>
  <c r="I7" i="5"/>
  <c r="N2" i="3"/>
  <c r="M3" i="5" s="1"/>
  <c r="M12" i="5" s="1"/>
  <c r="O2" i="3"/>
  <c r="N3" i="5" s="1"/>
  <c r="N12" i="5" s="1"/>
  <c r="P2" i="3"/>
  <c r="O3" i="5" s="1"/>
  <c r="O12" i="5" s="1"/>
  <c r="Q2" i="3"/>
  <c r="P3" i="5" s="1"/>
  <c r="P12" i="5" s="1"/>
  <c r="R2" i="3"/>
  <c r="Q3" i="5" s="1"/>
  <c r="Q12" i="5" s="1"/>
  <c r="M2" i="3"/>
  <c r="L3" i="5" s="1"/>
  <c r="L12" i="5" s="1"/>
  <c r="H7" i="5"/>
  <c r="E7" i="5"/>
  <c r="E3" i="5"/>
  <c r="F3" i="5"/>
  <c r="G3" i="5"/>
  <c r="H3" i="5"/>
  <c r="I3" i="5"/>
  <c r="I12" i="5" s="1"/>
  <c r="J3" i="5"/>
  <c r="J12" i="5" s="1"/>
  <c r="K3" i="5"/>
  <c r="K12" i="5" s="1"/>
  <c r="D3" i="5"/>
  <c r="E2" i="5"/>
  <c r="F2" i="5"/>
  <c r="G2" i="5"/>
  <c r="H2" i="5"/>
  <c r="I2" i="5"/>
  <c r="J2" i="5"/>
  <c r="K2" i="5"/>
  <c r="L2" i="5"/>
  <c r="M2" i="5"/>
  <c r="N2" i="5"/>
  <c r="O2" i="5"/>
  <c r="D2" i="5"/>
  <c r="I23" i="12" l="1"/>
  <c r="L23" i="11"/>
  <c r="J19" i="12"/>
  <c r="J18" i="12"/>
  <c r="J5" i="12"/>
  <c r="J4" i="12"/>
  <c r="J7" i="12"/>
  <c r="J20" i="12"/>
  <c r="J6" i="12"/>
  <c r="J21" i="12"/>
  <c r="J22" i="12"/>
  <c r="J15" i="12"/>
  <c r="K28" i="12"/>
  <c r="K14" i="12"/>
  <c r="K26" i="12"/>
  <c r="K12" i="12"/>
  <c r="K29" i="12"/>
  <c r="K11" i="12"/>
  <c r="K13" i="12"/>
  <c r="K27" i="12"/>
  <c r="K30" i="12"/>
  <c r="J31" i="12"/>
  <c r="I8" i="12"/>
  <c r="M22" i="11"/>
  <c r="N18" i="11"/>
  <c r="M24" i="11"/>
  <c r="G7" i="5"/>
  <c r="F7" i="5"/>
  <c r="J8" i="6"/>
  <c r="B8" i="6"/>
  <c r="D8" i="6"/>
  <c r="H8" i="6"/>
  <c r="F8" i="6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R35" i="3"/>
  <c r="R37" i="3" s="1"/>
  <c r="R38" i="3" s="1"/>
  <c r="R38" i="4" s="1"/>
  <c r="Q35" i="3"/>
  <c r="Q37" i="3" s="1"/>
  <c r="Q38" i="3" s="1"/>
  <c r="Q38" i="4" s="1"/>
  <c r="P35" i="3"/>
  <c r="P37" i="3" s="1"/>
  <c r="P38" i="3" s="1"/>
  <c r="P38" i="4" s="1"/>
  <c r="O35" i="3"/>
  <c r="O37" i="3" s="1"/>
  <c r="O38" i="3" s="1"/>
  <c r="O38" i="4" s="1"/>
  <c r="N35" i="3"/>
  <c r="N37" i="3" s="1"/>
  <c r="M35" i="3"/>
  <c r="M37" i="3" s="1"/>
  <c r="M38" i="3" s="1"/>
  <c r="M38" i="4" s="1"/>
  <c r="L35" i="3"/>
  <c r="L37" i="3" s="1"/>
  <c r="L38" i="3" s="1"/>
  <c r="L38" i="4" s="1"/>
  <c r="K35" i="3"/>
  <c r="K37" i="3" s="1"/>
  <c r="K38" i="3" s="1"/>
  <c r="K38" i="4" s="1"/>
  <c r="J35" i="3"/>
  <c r="J37" i="3" s="1"/>
  <c r="J38" i="3" s="1"/>
  <c r="J38" i="4" s="1"/>
  <c r="I35" i="3"/>
  <c r="I37" i="3" s="1"/>
  <c r="I38" i="3" s="1"/>
  <c r="I38" i="4" s="1"/>
  <c r="H35" i="3"/>
  <c r="H37" i="3" s="1"/>
  <c r="H38" i="3" s="1"/>
  <c r="H38" i="4" s="1"/>
  <c r="G35" i="3"/>
  <c r="G37" i="3" s="1"/>
  <c r="F35" i="3"/>
  <c r="F37" i="3" s="1"/>
  <c r="F38" i="3" s="1"/>
  <c r="F38" i="4" s="1"/>
  <c r="E35" i="3"/>
  <c r="E37" i="3" s="1"/>
  <c r="E38" i="3" s="1"/>
  <c r="E38" i="4" s="1"/>
  <c r="R30" i="3"/>
  <c r="R32" i="3" s="1"/>
  <c r="R32" i="4" s="1"/>
  <c r="Q30" i="3"/>
  <c r="Q32" i="3" s="1"/>
  <c r="Q32" i="4" s="1"/>
  <c r="P30" i="3"/>
  <c r="O30" i="3"/>
  <c r="N30" i="3"/>
  <c r="M30" i="3"/>
  <c r="M32" i="3" s="1"/>
  <c r="M32" i="4" s="1"/>
  <c r="L30" i="3"/>
  <c r="L32" i="3" s="1"/>
  <c r="L32" i="4" s="1"/>
  <c r="K30" i="3"/>
  <c r="K32" i="3" s="1"/>
  <c r="K32" i="4" s="1"/>
  <c r="J30" i="3"/>
  <c r="J32" i="3" s="1"/>
  <c r="J32" i="4" s="1"/>
  <c r="I30" i="3"/>
  <c r="I32" i="3" s="1"/>
  <c r="I32" i="4" s="1"/>
  <c r="H30" i="3"/>
  <c r="G30" i="3"/>
  <c r="G32" i="3" s="1"/>
  <c r="G32" i="4" s="1"/>
  <c r="F30" i="3"/>
  <c r="E30" i="3"/>
  <c r="E32" i="3" s="1"/>
  <c r="E32" i="4" s="1"/>
  <c r="R27" i="3"/>
  <c r="R29" i="3" s="1"/>
  <c r="R29" i="4" s="1"/>
  <c r="Q27" i="3"/>
  <c r="Q29" i="3" s="1"/>
  <c r="Q29" i="4" s="1"/>
  <c r="P27" i="3"/>
  <c r="P29" i="3" s="1"/>
  <c r="P29" i="4" s="1"/>
  <c r="O27" i="3"/>
  <c r="O29" i="3" s="1"/>
  <c r="O29" i="4" s="1"/>
  <c r="N27" i="3"/>
  <c r="N29" i="3" s="1"/>
  <c r="N29" i="4" s="1"/>
  <c r="M27" i="3"/>
  <c r="M29" i="3" s="1"/>
  <c r="M29" i="4" s="1"/>
  <c r="L27" i="3"/>
  <c r="L29" i="3" s="1"/>
  <c r="L29" i="4" s="1"/>
  <c r="K27" i="3"/>
  <c r="K29" i="3" s="1"/>
  <c r="K29" i="4" s="1"/>
  <c r="J27" i="3"/>
  <c r="I27" i="3"/>
  <c r="I29" i="3" s="1"/>
  <c r="I29" i="4" s="1"/>
  <c r="H27" i="3"/>
  <c r="H29" i="3" s="1"/>
  <c r="H29" i="4" s="1"/>
  <c r="G27" i="3"/>
  <c r="G29" i="3" s="1"/>
  <c r="G29" i="4" s="1"/>
  <c r="F27" i="3"/>
  <c r="F29" i="3" s="1"/>
  <c r="F29" i="4" s="1"/>
  <c r="E27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R23" i="3"/>
  <c r="Q23" i="3"/>
  <c r="P23" i="3"/>
  <c r="O23" i="3"/>
  <c r="O26" i="3" s="1"/>
  <c r="O26" i="4" s="1"/>
  <c r="N23" i="3"/>
  <c r="N26" i="3" s="1"/>
  <c r="N26" i="4" s="1"/>
  <c r="M23" i="3"/>
  <c r="M26" i="3" s="1"/>
  <c r="M26" i="4" s="1"/>
  <c r="L23" i="3"/>
  <c r="L26" i="3" s="1"/>
  <c r="L26" i="4" s="1"/>
  <c r="K23" i="3"/>
  <c r="J23" i="3"/>
  <c r="I23" i="3"/>
  <c r="H23" i="3"/>
  <c r="H26" i="3" s="1"/>
  <c r="H26" i="4" s="1"/>
  <c r="G23" i="3"/>
  <c r="G26" i="3" s="1"/>
  <c r="G26" i="4" s="1"/>
  <c r="F23" i="3"/>
  <c r="F26" i="3" s="1"/>
  <c r="F26" i="4" s="1"/>
  <c r="E23" i="3"/>
  <c r="E26" i="3" s="1"/>
  <c r="E26" i="4" s="1"/>
  <c r="J5" i="3"/>
  <c r="K5" i="3"/>
  <c r="L5" i="3"/>
  <c r="M5" i="3"/>
  <c r="N5" i="3"/>
  <c r="O5" i="3"/>
  <c r="P5" i="3"/>
  <c r="Q5" i="3"/>
  <c r="R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F4" i="3"/>
  <c r="G4" i="3"/>
  <c r="H4" i="3"/>
  <c r="I4" i="3"/>
  <c r="J4" i="3"/>
  <c r="K4" i="3"/>
  <c r="L4" i="3"/>
  <c r="M4" i="3"/>
  <c r="N4" i="3"/>
  <c r="O4" i="3"/>
  <c r="P4" i="3"/>
  <c r="Q4" i="3"/>
  <c r="R4" i="3"/>
  <c r="E4" i="3"/>
  <c r="P32" i="3"/>
  <c r="P32" i="4" s="1"/>
  <c r="O32" i="3"/>
  <c r="O32" i="4" s="1"/>
  <c r="N32" i="3"/>
  <c r="N32" i="4" s="1"/>
  <c r="H32" i="3"/>
  <c r="H32" i="4" s="1"/>
  <c r="F32" i="3"/>
  <c r="F32" i="4" s="1"/>
  <c r="J29" i="3"/>
  <c r="J29" i="4" s="1"/>
  <c r="E29" i="3"/>
  <c r="E29" i="4" s="1"/>
  <c r="P26" i="3"/>
  <c r="P26" i="4" s="1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E38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K15" i="12" l="1"/>
  <c r="M23" i="11"/>
  <c r="K7" i="12"/>
  <c r="K21" i="12"/>
  <c r="K19" i="12"/>
  <c r="K18" i="12"/>
  <c r="K5" i="12"/>
  <c r="K4" i="12"/>
  <c r="K20" i="12"/>
  <c r="K6" i="12"/>
  <c r="K22" i="12"/>
  <c r="K31" i="12"/>
  <c r="L28" i="12"/>
  <c r="L14" i="12"/>
  <c r="L26" i="12"/>
  <c r="L12" i="12"/>
  <c r="L29" i="12"/>
  <c r="L11" i="12"/>
  <c r="L13" i="12"/>
  <c r="L30" i="12"/>
  <c r="L27" i="12"/>
  <c r="J8" i="12"/>
  <c r="J23" i="12"/>
  <c r="N22" i="11"/>
  <c r="O18" i="11"/>
  <c r="N24" i="11"/>
  <c r="R43" i="3"/>
  <c r="R44" i="3" s="1"/>
  <c r="R44" i="4" s="1"/>
  <c r="P43" i="3"/>
  <c r="P44" i="3" s="1"/>
  <c r="P44" i="4" s="1"/>
  <c r="J43" i="3"/>
  <c r="J44" i="3" s="1"/>
  <c r="J44" i="4" s="1"/>
  <c r="E43" i="3"/>
  <c r="E44" i="3" s="1"/>
  <c r="E44" i="4" s="1"/>
  <c r="F43" i="3"/>
  <c r="F43" i="4" s="1"/>
  <c r="K43" i="3"/>
  <c r="M43" i="3"/>
  <c r="M44" i="3" s="1"/>
  <c r="M44" i="4" s="1"/>
  <c r="L43" i="3"/>
  <c r="L44" i="3" s="1"/>
  <c r="L44" i="4" s="1"/>
  <c r="N43" i="3"/>
  <c r="N44" i="3" s="1"/>
  <c r="N44" i="4" s="1"/>
  <c r="G43" i="3"/>
  <c r="O43" i="3"/>
  <c r="O44" i="3" s="1"/>
  <c r="O44" i="4" s="1"/>
  <c r="Q43" i="3"/>
  <c r="Q44" i="3" s="1"/>
  <c r="Q44" i="4" s="1"/>
  <c r="G38" i="3"/>
  <c r="G38" i="4" s="1"/>
  <c r="G37" i="4"/>
  <c r="E37" i="4"/>
  <c r="F37" i="4"/>
  <c r="J37" i="4"/>
  <c r="J26" i="3"/>
  <c r="J26" i="4" s="1"/>
  <c r="R26" i="3"/>
  <c r="R26" i="4" s="1"/>
  <c r="K26" i="3"/>
  <c r="K26" i="4" s="1"/>
  <c r="P3" i="4"/>
  <c r="N3" i="4"/>
  <c r="K44" i="3"/>
  <c r="K44" i="4" s="1"/>
  <c r="K43" i="4"/>
  <c r="R43" i="4"/>
  <c r="O43" i="4"/>
  <c r="Q26" i="3"/>
  <c r="Q26" i="4" s="1"/>
  <c r="I43" i="3"/>
  <c r="I37" i="4"/>
  <c r="I26" i="3"/>
  <c r="I26" i="4" s="1"/>
  <c r="H43" i="3"/>
  <c r="H44" i="3" s="1"/>
  <c r="H44" i="4" s="1"/>
  <c r="H37" i="4"/>
  <c r="I22" i="3"/>
  <c r="I22" i="4" s="1"/>
  <c r="H22" i="3"/>
  <c r="H22" i="4" s="1"/>
  <c r="Q22" i="3"/>
  <c r="Q22" i="4" s="1"/>
  <c r="N22" i="3"/>
  <c r="N22" i="4" s="1"/>
  <c r="J22" i="3"/>
  <c r="J22" i="4" s="1"/>
  <c r="K22" i="3"/>
  <c r="K22" i="4" s="1"/>
  <c r="P22" i="3"/>
  <c r="P22" i="4" s="1"/>
  <c r="L22" i="3"/>
  <c r="L22" i="4" s="1"/>
  <c r="P37" i="4"/>
  <c r="R37" i="4"/>
  <c r="N38" i="3"/>
  <c r="N38" i="4" s="1"/>
  <c r="N37" i="4"/>
  <c r="K37" i="4"/>
  <c r="L37" i="4"/>
  <c r="M37" i="4"/>
  <c r="O37" i="4"/>
  <c r="Q37" i="4"/>
  <c r="M22" i="3"/>
  <c r="R22" i="3"/>
  <c r="O22" i="3"/>
  <c r="G22" i="3"/>
  <c r="R43" i="2"/>
  <c r="R44" i="2" s="1"/>
  <c r="Q43" i="2"/>
  <c r="Q44" i="2" s="1"/>
  <c r="P43" i="2"/>
  <c r="P44" i="2" s="1"/>
  <c r="O43" i="2"/>
  <c r="O44" i="2" s="1"/>
  <c r="N43" i="2"/>
  <c r="N44" i="2" s="1"/>
  <c r="M43" i="2"/>
  <c r="M44" i="2" s="1"/>
  <c r="L43" i="2"/>
  <c r="L44" i="2" s="1"/>
  <c r="K43" i="2"/>
  <c r="K44" i="2" s="1"/>
  <c r="J43" i="2"/>
  <c r="J44" i="2" s="1"/>
  <c r="I43" i="2"/>
  <c r="I44" i="2" s="1"/>
  <c r="H43" i="2"/>
  <c r="H44" i="2" s="1"/>
  <c r="G43" i="2"/>
  <c r="G44" i="2" s="1"/>
  <c r="F43" i="2"/>
  <c r="F44" i="2" s="1"/>
  <c r="E43" i="2"/>
  <c r="E44" i="2" s="1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E22" i="2"/>
  <c r="R3" i="2"/>
  <c r="R3" i="4" s="1"/>
  <c r="Q3" i="2"/>
  <c r="Q3" i="4" s="1"/>
  <c r="P3" i="2"/>
  <c r="O3" i="2"/>
  <c r="O3" i="4" s="1"/>
  <c r="N3" i="2"/>
  <c r="M3" i="2"/>
  <c r="M3" i="4" s="1"/>
  <c r="L3" i="2"/>
  <c r="K3" i="2"/>
  <c r="J3" i="2"/>
  <c r="I3" i="2"/>
  <c r="H3" i="2"/>
  <c r="G3" i="2"/>
  <c r="F3" i="2"/>
  <c r="E3" i="2"/>
  <c r="L15" i="12" l="1"/>
  <c r="N23" i="11"/>
  <c r="L21" i="12"/>
  <c r="L7" i="12"/>
  <c r="L19" i="12"/>
  <c r="L18" i="12"/>
  <c r="L5" i="12"/>
  <c r="L4" i="12"/>
  <c r="L8" i="12" s="1"/>
  <c r="L20" i="12"/>
  <c r="L6" i="12"/>
  <c r="L22" i="12"/>
  <c r="K8" i="12"/>
  <c r="L31" i="12"/>
  <c r="M30" i="12"/>
  <c r="M28" i="12"/>
  <c r="M14" i="12"/>
  <c r="M26" i="12"/>
  <c r="M12" i="12"/>
  <c r="M27" i="12"/>
  <c r="M29" i="12"/>
  <c r="M11" i="12"/>
  <c r="M13" i="12"/>
  <c r="K23" i="12"/>
  <c r="O24" i="11"/>
  <c r="O22" i="11"/>
  <c r="P18" i="11"/>
  <c r="J43" i="4"/>
  <c r="P43" i="4"/>
  <c r="F44" i="3"/>
  <c r="F44" i="4" s="1"/>
  <c r="E43" i="4"/>
  <c r="Q43" i="4"/>
  <c r="N43" i="4"/>
  <c r="L43" i="4"/>
  <c r="M43" i="4"/>
  <c r="G44" i="3"/>
  <c r="G44" i="4" s="1"/>
  <c r="G43" i="4"/>
  <c r="I44" i="3"/>
  <c r="I44" i="4" s="1"/>
  <c r="I43" i="4"/>
  <c r="H43" i="4"/>
  <c r="I34" i="3"/>
  <c r="G34" i="3"/>
  <c r="G22" i="4"/>
  <c r="H34" i="3"/>
  <c r="H45" i="3" s="1"/>
  <c r="Q34" i="3"/>
  <c r="Q45" i="3" s="1"/>
  <c r="P14" i="5" s="1"/>
  <c r="N34" i="3"/>
  <c r="J34" i="3"/>
  <c r="R34" i="3"/>
  <c r="R22" i="4"/>
  <c r="O34" i="3"/>
  <c r="O22" i="4"/>
  <c r="L34" i="3"/>
  <c r="M34" i="3"/>
  <c r="M22" i="4"/>
  <c r="K34" i="3"/>
  <c r="P34" i="3"/>
  <c r="L34" i="2"/>
  <c r="L45" i="2" s="1"/>
  <c r="K13" i="5" s="1"/>
  <c r="M34" i="2"/>
  <c r="M45" i="2" s="1"/>
  <c r="N34" i="2"/>
  <c r="N45" i="2" s="1"/>
  <c r="O34" i="2"/>
  <c r="O45" i="2" s="1"/>
  <c r="P34" i="2"/>
  <c r="P45" i="2" s="1"/>
  <c r="Q34" i="2"/>
  <c r="Q45" i="2" s="1"/>
  <c r="R34" i="2"/>
  <c r="R45" i="2" s="1"/>
  <c r="J34" i="2"/>
  <c r="J45" i="2" s="1"/>
  <c r="I13" i="5" s="1"/>
  <c r="K34" i="2"/>
  <c r="K45" i="2" s="1"/>
  <c r="J13" i="5" s="1"/>
  <c r="I34" i="2"/>
  <c r="I45" i="2" s="1"/>
  <c r="H34" i="2"/>
  <c r="H45" i="2" s="1"/>
  <c r="G34" i="2"/>
  <c r="G45" i="2" s="1"/>
  <c r="F34" i="2"/>
  <c r="F45" i="2" s="1"/>
  <c r="E34" i="2"/>
  <c r="E45" i="2" s="1"/>
  <c r="D13" i="5" s="1"/>
  <c r="M31" i="12" l="1"/>
  <c r="M15" i="12"/>
  <c r="O23" i="11"/>
  <c r="M21" i="12"/>
  <c r="M6" i="12"/>
  <c r="M7" i="12"/>
  <c r="M19" i="12"/>
  <c r="M18" i="12"/>
  <c r="M5" i="12"/>
  <c r="M4" i="12"/>
  <c r="M20" i="12"/>
  <c r="M22" i="12"/>
  <c r="L23" i="12"/>
  <c r="N27" i="12"/>
  <c r="N30" i="12"/>
  <c r="N13" i="12"/>
  <c r="N28" i="12"/>
  <c r="N14" i="12"/>
  <c r="N26" i="12"/>
  <c r="N12" i="12"/>
  <c r="N29" i="12"/>
  <c r="N11" i="12"/>
  <c r="P24" i="11"/>
  <c r="P22" i="11"/>
  <c r="Q18" i="11"/>
  <c r="P13" i="5"/>
  <c r="P15" i="5" s="1"/>
  <c r="Q46" i="2"/>
  <c r="O13" i="5"/>
  <c r="P46" i="2"/>
  <c r="M13" i="5"/>
  <c r="N46" i="2"/>
  <c r="N13" i="5"/>
  <c r="O46" i="2"/>
  <c r="Q13" i="5"/>
  <c r="R46" i="2"/>
  <c r="L13" i="5"/>
  <c r="M46" i="2"/>
  <c r="E46" i="2"/>
  <c r="G13" i="5"/>
  <c r="H46" i="2"/>
  <c r="I34" i="4"/>
  <c r="H13" i="5"/>
  <c r="I46" i="2"/>
  <c r="F13" i="5"/>
  <c r="G46" i="2"/>
  <c r="E13" i="5"/>
  <c r="F46" i="2"/>
  <c r="J34" i="4"/>
  <c r="G45" i="3"/>
  <c r="G45" i="4" s="1"/>
  <c r="I45" i="3"/>
  <c r="G34" i="4"/>
  <c r="H34" i="4"/>
  <c r="H45" i="4"/>
  <c r="G14" i="5"/>
  <c r="J45" i="3"/>
  <c r="Q45" i="4"/>
  <c r="N34" i="4"/>
  <c r="Q34" i="4"/>
  <c r="N45" i="3"/>
  <c r="R45" i="3"/>
  <c r="R34" i="4"/>
  <c r="P45" i="3"/>
  <c r="P34" i="4"/>
  <c r="M45" i="3"/>
  <c r="M34" i="4"/>
  <c r="L45" i="3"/>
  <c r="L34" i="4"/>
  <c r="K45" i="3"/>
  <c r="K34" i="4"/>
  <c r="O45" i="3"/>
  <c r="O34" i="4"/>
  <c r="N31" i="12" l="1"/>
  <c r="M8" i="12"/>
  <c r="O13" i="12"/>
  <c r="Q13" i="12" s="1"/>
  <c r="O27" i="12"/>
  <c r="Q27" i="12" s="1"/>
  <c r="O30" i="12"/>
  <c r="Q30" i="12" s="1"/>
  <c r="O29" i="12"/>
  <c r="Q29" i="12" s="1"/>
  <c r="O28" i="12"/>
  <c r="Q28" i="12" s="1"/>
  <c r="O14" i="12"/>
  <c r="Q14" i="12" s="1"/>
  <c r="O26" i="12"/>
  <c r="O12" i="12"/>
  <c r="Q12" i="12" s="1"/>
  <c r="O11" i="12"/>
  <c r="M23" i="12"/>
  <c r="P23" i="11"/>
  <c r="N6" i="12"/>
  <c r="N21" i="12"/>
  <c r="N20" i="12"/>
  <c r="N7" i="12"/>
  <c r="N19" i="12"/>
  <c r="N18" i="12"/>
  <c r="N5" i="12"/>
  <c r="N4" i="12"/>
  <c r="N22" i="12"/>
  <c r="N15" i="12"/>
  <c r="S18" i="11"/>
  <c r="Q22" i="11"/>
  <c r="Q24" i="11"/>
  <c r="G15" i="5"/>
  <c r="F14" i="5"/>
  <c r="N45" i="4"/>
  <c r="M14" i="5"/>
  <c r="M15" i="5" s="1"/>
  <c r="R45" i="4"/>
  <c r="Q14" i="5"/>
  <c r="Q15" i="5" s="1"/>
  <c r="M45" i="4"/>
  <c r="L14" i="5"/>
  <c r="L15" i="5" s="1"/>
  <c r="O45" i="4"/>
  <c r="N14" i="5"/>
  <c r="N15" i="5" s="1"/>
  <c r="P45" i="4"/>
  <c r="O14" i="5"/>
  <c r="O15" i="5" s="1"/>
  <c r="L45" i="4"/>
  <c r="K14" i="5"/>
  <c r="K15" i="5" s="1"/>
  <c r="K45" i="4"/>
  <c r="J14" i="5"/>
  <c r="J15" i="5" s="1"/>
  <c r="J45" i="4"/>
  <c r="I14" i="5"/>
  <c r="I15" i="5" s="1"/>
  <c r="I45" i="4"/>
  <c r="H14" i="5"/>
  <c r="H15" i="5" s="1"/>
  <c r="G18" i="5"/>
  <c r="N23" i="12" l="1"/>
  <c r="O20" i="12"/>
  <c r="Q20" i="12" s="1"/>
  <c r="O6" i="12"/>
  <c r="Q6" i="12" s="1"/>
  <c r="O21" i="12"/>
  <c r="Q21" i="12" s="1"/>
  <c r="O7" i="12"/>
  <c r="Q7" i="12" s="1"/>
  <c r="O19" i="12"/>
  <c r="Q19" i="12" s="1"/>
  <c r="O18" i="12"/>
  <c r="O5" i="12"/>
  <c r="Q5" i="12" s="1"/>
  <c r="O4" i="12"/>
  <c r="O22" i="12"/>
  <c r="Q22" i="12" s="1"/>
  <c r="Q26" i="12"/>
  <c r="O31" i="12"/>
  <c r="Q11" i="12"/>
  <c r="O15" i="12"/>
  <c r="N8" i="12"/>
  <c r="S22" i="11"/>
  <c r="Q23" i="11"/>
  <c r="E36" i="7"/>
  <c r="E35" i="7"/>
  <c r="E37" i="7"/>
  <c r="E39" i="7"/>
  <c r="G22" i="5"/>
  <c r="E38" i="7"/>
  <c r="E22" i="7"/>
  <c r="E21" i="7"/>
  <c r="E23" i="7"/>
  <c r="E10" i="7"/>
  <c r="E11" i="7"/>
  <c r="E9" i="7"/>
  <c r="F18" i="5"/>
  <c r="F15" i="5"/>
  <c r="H18" i="5"/>
  <c r="O8" i="12" l="1"/>
  <c r="Q4" i="12"/>
  <c r="O23" i="12"/>
  <c r="Q18" i="12"/>
  <c r="E28" i="7"/>
  <c r="E3" i="7"/>
  <c r="E17" i="7"/>
  <c r="E30" i="7"/>
  <c r="E27" i="7"/>
  <c r="E16" i="7"/>
  <c r="E29" i="7"/>
  <c r="E15" i="7"/>
  <c r="E4" i="7"/>
  <c r="E5" i="7"/>
  <c r="E31" i="7"/>
  <c r="E40" i="7"/>
  <c r="F37" i="7"/>
  <c r="F39" i="7"/>
  <c r="F38" i="7"/>
  <c r="F35" i="7"/>
  <c r="F36" i="7"/>
  <c r="H22" i="5"/>
  <c r="D39" i="7"/>
  <c r="D35" i="7"/>
  <c r="D36" i="7"/>
  <c r="D37" i="7"/>
  <c r="F22" i="5"/>
  <c r="D38" i="7"/>
  <c r="D22" i="7"/>
  <c r="D21" i="7"/>
  <c r="D23" i="7"/>
  <c r="E24" i="7"/>
  <c r="F22" i="7"/>
  <c r="F21" i="7"/>
  <c r="F23" i="7"/>
  <c r="E12" i="7"/>
  <c r="I18" i="5"/>
  <c r="I24" i="5" s="1"/>
  <c r="F10" i="7"/>
  <c r="F9" i="7"/>
  <c r="F11" i="7"/>
  <c r="D10" i="7"/>
  <c r="D11" i="7"/>
  <c r="D9" i="7"/>
  <c r="G19" i="5"/>
  <c r="H19" i="5"/>
  <c r="E32" i="7" l="1"/>
  <c r="E18" i="7"/>
  <c r="D17" i="7"/>
  <c r="D30" i="7"/>
  <c r="D16" i="7"/>
  <c r="D4" i="7"/>
  <c r="D29" i="7"/>
  <c r="D15" i="7"/>
  <c r="D27" i="7"/>
  <c r="D28" i="7"/>
  <c r="D3" i="7"/>
  <c r="D5" i="7"/>
  <c r="D31" i="7"/>
  <c r="F28" i="7"/>
  <c r="F17" i="7"/>
  <c r="F16" i="7"/>
  <c r="F4" i="7"/>
  <c r="F3" i="7"/>
  <c r="F30" i="7"/>
  <c r="F27" i="7"/>
  <c r="F29" i="7"/>
  <c r="F15" i="7"/>
  <c r="F5" i="7"/>
  <c r="F31" i="7"/>
  <c r="E6" i="7"/>
  <c r="D40" i="7"/>
  <c r="G23" i="5"/>
  <c r="G37" i="7"/>
  <c r="G39" i="7"/>
  <c r="G35" i="7"/>
  <c r="G38" i="7"/>
  <c r="G36" i="7"/>
  <c r="I22" i="5"/>
  <c r="H23" i="5"/>
  <c r="F40" i="7"/>
  <c r="F24" i="7"/>
  <c r="D24" i="7"/>
  <c r="G22" i="7"/>
  <c r="G21" i="7"/>
  <c r="G23" i="7"/>
  <c r="D12" i="7"/>
  <c r="F12" i="7"/>
  <c r="J18" i="5"/>
  <c r="G10" i="7"/>
  <c r="G9" i="7"/>
  <c r="G11" i="7"/>
  <c r="D18" i="7" l="1"/>
  <c r="I23" i="5"/>
  <c r="G29" i="7"/>
  <c r="G15" i="7"/>
  <c r="G17" i="7"/>
  <c r="G28" i="7"/>
  <c r="G3" i="7"/>
  <c r="G16" i="7"/>
  <c r="G4" i="7"/>
  <c r="G30" i="7"/>
  <c r="G27" i="7"/>
  <c r="G31" i="7"/>
  <c r="G5" i="7"/>
  <c r="D32" i="7"/>
  <c r="F18" i="7"/>
  <c r="F32" i="7"/>
  <c r="F6" i="7"/>
  <c r="D6" i="7"/>
  <c r="H36" i="7"/>
  <c r="H37" i="7"/>
  <c r="H39" i="7"/>
  <c r="H35" i="7"/>
  <c r="H38" i="7"/>
  <c r="J22" i="5"/>
  <c r="G24" i="7"/>
  <c r="G40" i="7"/>
  <c r="H22" i="7"/>
  <c r="H21" i="7"/>
  <c r="H23" i="7"/>
  <c r="G12" i="7"/>
  <c r="K18" i="5"/>
  <c r="H10" i="7"/>
  <c r="H9" i="7"/>
  <c r="H11" i="7"/>
  <c r="J24" i="5"/>
  <c r="G6" i="7" l="1"/>
  <c r="G18" i="7"/>
  <c r="J23" i="5"/>
  <c r="H15" i="7"/>
  <c r="H29" i="7"/>
  <c r="H28" i="7"/>
  <c r="H17" i="7"/>
  <c r="H16" i="7"/>
  <c r="H4" i="7"/>
  <c r="H3" i="7"/>
  <c r="H30" i="7"/>
  <c r="H27" i="7"/>
  <c r="H31" i="7"/>
  <c r="H5" i="7"/>
  <c r="G32" i="7"/>
  <c r="H40" i="7"/>
  <c r="I36" i="7"/>
  <c r="I37" i="7"/>
  <c r="I39" i="7"/>
  <c r="I35" i="7"/>
  <c r="K22" i="5"/>
  <c r="I38" i="7"/>
  <c r="I22" i="7"/>
  <c r="I21" i="7"/>
  <c r="I23" i="7"/>
  <c r="H24" i="7"/>
  <c r="H12" i="7"/>
  <c r="L18" i="5"/>
  <c r="I10" i="7"/>
  <c r="I9" i="7"/>
  <c r="I11" i="7"/>
  <c r="K24" i="5"/>
  <c r="H6" i="7" l="1"/>
  <c r="K23" i="5"/>
  <c r="I30" i="7"/>
  <c r="I27" i="7"/>
  <c r="I29" i="7"/>
  <c r="I15" i="7"/>
  <c r="I28" i="7"/>
  <c r="I3" i="7"/>
  <c r="I17" i="7"/>
  <c r="I16" i="7"/>
  <c r="I4" i="7"/>
  <c r="I31" i="7"/>
  <c r="I5" i="7"/>
  <c r="H32" i="7"/>
  <c r="H18" i="7"/>
  <c r="I40" i="7"/>
  <c r="J36" i="7"/>
  <c r="J35" i="7"/>
  <c r="J37" i="7"/>
  <c r="J39" i="7"/>
  <c r="J38" i="7"/>
  <c r="L22" i="5"/>
  <c r="J21" i="7"/>
  <c r="J22" i="7"/>
  <c r="J23" i="7"/>
  <c r="I24" i="7"/>
  <c r="I12" i="7"/>
  <c r="M18" i="5"/>
  <c r="J10" i="7"/>
  <c r="J9" i="7"/>
  <c r="J11" i="7"/>
  <c r="L24" i="5"/>
  <c r="I6" i="7" l="1"/>
  <c r="I18" i="7"/>
  <c r="L23" i="5"/>
  <c r="J16" i="7"/>
  <c r="J4" i="7"/>
  <c r="J30" i="7"/>
  <c r="J27" i="7"/>
  <c r="J29" i="7"/>
  <c r="J28" i="7"/>
  <c r="J3" i="7"/>
  <c r="J17" i="7"/>
  <c r="J15" i="7"/>
  <c r="J5" i="7"/>
  <c r="J31" i="7"/>
  <c r="I32" i="7"/>
  <c r="J40" i="7"/>
  <c r="K35" i="7"/>
  <c r="K37" i="7"/>
  <c r="K36" i="7"/>
  <c r="K39" i="7"/>
  <c r="M22" i="5"/>
  <c r="K38" i="7"/>
  <c r="K21" i="7"/>
  <c r="K22" i="7"/>
  <c r="K23" i="7"/>
  <c r="J24" i="7"/>
  <c r="J12" i="7"/>
  <c r="N18" i="5"/>
  <c r="K11" i="7"/>
  <c r="K10" i="7"/>
  <c r="K9" i="7"/>
  <c r="M24" i="5"/>
  <c r="J18" i="7" l="1"/>
  <c r="J6" i="7"/>
  <c r="J32" i="7"/>
  <c r="M23" i="5"/>
  <c r="K31" i="7"/>
  <c r="K16" i="7"/>
  <c r="K30" i="7"/>
  <c r="K27" i="7"/>
  <c r="K29" i="7"/>
  <c r="K15" i="7"/>
  <c r="K4" i="7"/>
  <c r="K28" i="7"/>
  <c r="K3" i="7"/>
  <c r="K17" i="7"/>
  <c r="K5" i="7"/>
  <c r="K40" i="7"/>
  <c r="L39" i="7"/>
  <c r="L36" i="7"/>
  <c r="L35" i="7"/>
  <c r="L37" i="7"/>
  <c r="L38" i="7"/>
  <c r="N22" i="5"/>
  <c r="L21" i="7"/>
  <c r="L22" i="7"/>
  <c r="L23" i="7"/>
  <c r="K24" i="7"/>
  <c r="K12" i="7"/>
  <c r="O18" i="5"/>
  <c r="L11" i="7"/>
  <c r="L10" i="7"/>
  <c r="L9" i="7"/>
  <c r="N24" i="5"/>
  <c r="K32" i="7" l="1"/>
  <c r="K18" i="7"/>
  <c r="K6" i="7"/>
  <c r="N23" i="5"/>
  <c r="L17" i="7"/>
  <c r="L31" i="7"/>
  <c r="L16" i="7"/>
  <c r="L4" i="7"/>
  <c r="L27" i="7"/>
  <c r="L29" i="7"/>
  <c r="L15" i="7"/>
  <c r="L28" i="7"/>
  <c r="L3" i="7"/>
  <c r="L30" i="7"/>
  <c r="L5" i="7"/>
  <c r="M39" i="7"/>
  <c r="M35" i="7"/>
  <c r="M36" i="7"/>
  <c r="M37" i="7"/>
  <c r="M38" i="7"/>
  <c r="O22" i="5"/>
  <c r="L40" i="7"/>
  <c r="M22" i="7"/>
  <c r="M21" i="7"/>
  <c r="M23" i="7"/>
  <c r="L24" i="7"/>
  <c r="L12" i="7"/>
  <c r="P18" i="5"/>
  <c r="M11" i="7"/>
  <c r="M10" i="7"/>
  <c r="M9" i="7"/>
  <c r="O24" i="5"/>
  <c r="F22" i="3"/>
  <c r="F22" i="4" s="1"/>
  <c r="E22" i="3"/>
  <c r="E34" i="3" s="1"/>
  <c r="L32" i="7" l="1"/>
  <c r="O23" i="5"/>
  <c r="M28" i="7"/>
  <c r="M3" i="7"/>
  <c r="M17" i="7"/>
  <c r="M4" i="7"/>
  <c r="M30" i="7"/>
  <c r="M27" i="7"/>
  <c r="M16" i="7"/>
  <c r="M29" i="7"/>
  <c r="M15" i="7"/>
  <c r="M31" i="7"/>
  <c r="M5" i="7"/>
  <c r="L6" i="7"/>
  <c r="L18" i="7"/>
  <c r="N35" i="7"/>
  <c r="N39" i="7"/>
  <c r="N37" i="7"/>
  <c r="N36" i="7"/>
  <c r="N38" i="7"/>
  <c r="P22" i="5"/>
  <c r="M40" i="7"/>
  <c r="M24" i="7"/>
  <c r="N22" i="7"/>
  <c r="N21" i="7"/>
  <c r="N23" i="7"/>
  <c r="M12" i="7"/>
  <c r="Q18" i="5"/>
  <c r="N9" i="7"/>
  <c r="N11" i="7"/>
  <c r="N10" i="7"/>
  <c r="P24" i="5"/>
  <c r="E34" i="4"/>
  <c r="E45" i="3"/>
  <c r="F34" i="3"/>
  <c r="E22" i="4"/>
  <c r="M32" i="7" l="1"/>
  <c r="M6" i="7"/>
  <c r="M18" i="7"/>
  <c r="P23" i="5"/>
  <c r="N28" i="7"/>
  <c r="N3" i="7"/>
  <c r="N17" i="7"/>
  <c r="N16" i="7"/>
  <c r="N4" i="7"/>
  <c r="N30" i="7"/>
  <c r="N27" i="7"/>
  <c r="N29" i="7"/>
  <c r="N15" i="7"/>
  <c r="N5" i="7"/>
  <c r="N31" i="7"/>
  <c r="O37" i="7"/>
  <c r="Q37" i="7" s="1"/>
  <c r="O35" i="7"/>
  <c r="O39" i="7"/>
  <c r="Q39" i="7" s="1"/>
  <c r="O36" i="7"/>
  <c r="Q36" i="7" s="1"/>
  <c r="Q22" i="5"/>
  <c r="O38" i="7"/>
  <c r="Q38" i="7" s="1"/>
  <c r="N40" i="7"/>
  <c r="O22" i="7"/>
  <c r="Q22" i="7" s="1"/>
  <c r="O21" i="7"/>
  <c r="O23" i="7"/>
  <c r="Q23" i="7" s="1"/>
  <c r="N24" i="7"/>
  <c r="N12" i="7"/>
  <c r="O9" i="7"/>
  <c r="O11" i="7"/>
  <c r="Q11" i="7" s="1"/>
  <c r="O10" i="7"/>
  <c r="Q10" i="7" s="1"/>
  <c r="S18" i="5"/>
  <c r="Q24" i="5"/>
  <c r="F45" i="3"/>
  <c r="F34" i="4"/>
  <c r="D14" i="5"/>
  <c r="E45" i="4"/>
  <c r="N6" i="7" l="1"/>
  <c r="N18" i="7"/>
  <c r="O29" i="7"/>
  <c r="Q29" i="7" s="1"/>
  <c r="O15" i="7"/>
  <c r="O28" i="7"/>
  <c r="Q28" i="7" s="1"/>
  <c r="O16" i="7"/>
  <c r="Q16" i="7" s="1"/>
  <c r="O4" i="7"/>
  <c r="Q4" i="7" s="1"/>
  <c r="O30" i="7"/>
  <c r="Q30" i="7" s="1"/>
  <c r="O27" i="7"/>
  <c r="O3" i="7"/>
  <c r="O17" i="7"/>
  <c r="Q17" i="7" s="1"/>
  <c r="O31" i="7"/>
  <c r="Q31" i="7" s="1"/>
  <c r="O5" i="7"/>
  <c r="Q5" i="7" s="1"/>
  <c r="N32" i="7"/>
  <c r="Q23" i="5"/>
  <c r="S22" i="5"/>
  <c r="O40" i="7"/>
  <c r="Q35" i="7"/>
  <c r="O24" i="7"/>
  <c r="Q21" i="7"/>
  <c r="O12" i="7"/>
  <c r="Q9" i="7"/>
  <c r="F45" i="4"/>
  <c r="E14" i="5"/>
  <c r="D18" i="5"/>
  <c r="D15" i="5"/>
  <c r="O32" i="7" l="1"/>
  <c r="Q27" i="7"/>
  <c r="O18" i="7"/>
  <c r="Q15" i="7"/>
  <c r="O6" i="7"/>
  <c r="Q3" i="7"/>
  <c r="B35" i="7"/>
  <c r="B39" i="7"/>
  <c r="P39" i="7" s="1"/>
  <c r="B36" i="7"/>
  <c r="P36" i="7" s="1"/>
  <c r="B37" i="7"/>
  <c r="P37" i="7" s="1"/>
  <c r="D22" i="5"/>
  <c r="B38" i="7"/>
  <c r="P38" i="7" s="1"/>
  <c r="B22" i="7"/>
  <c r="P22" i="7" s="1"/>
  <c r="B21" i="7"/>
  <c r="B23" i="7"/>
  <c r="P23" i="7" s="1"/>
  <c r="R18" i="5"/>
  <c r="B10" i="7"/>
  <c r="P10" i="7" s="1"/>
  <c r="B9" i="7"/>
  <c r="B11" i="7"/>
  <c r="P11" i="7" s="1"/>
  <c r="E18" i="5"/>
  <c r="E15" i="5"/>
  <c r="B16" i="7" l="1"/>
  <c r="P16" i="7" s="1"/>
  <c r="B4" i="7"/>
  <c r="P4" i="7" s="1"/>
  <c r="B3" i="7"/>
  <c r="B30" i="7"/>
  <c r="P30" i="7" s="1"/>
  <c r="B15" i="7"/>
  <c r="B29" i="7"/>
  <c r="P29" i="7" s="1"/>
  <c r="B28" i="7"/>
  <c r="P28" i="7" s="1"/>
  <c r="B17" i="7"/>
  <c r="P17" i="7" s="1"/>
  <c r="B27" i="7"/>
  <c r="B31" i="7"/>
  <c r="P31" i="7" s="1"/>
  <c r="B5" i="7"/>
  <c r="P5" i="7" s="1"/>
  <c r="R22" i="5"/>
  <c r="C36" i="7"/>
  <c r="C39" i="7"/>
  <c r="C35" i="7"/>
  <c r="C37" i="7"/>
  <c r="C38" i="7"/>
  <c r="E22" i="5"/>
  <c r="B40" i="7"/>
  <c r="P35" i="7"/>
  <c r="B24" i="7"/>
  <c r="P21" i="7"/>
  <c r="C22" i="7"/>
  <c r="C21" i="7"/>
  <c r="C23" i="7"/>
  <c r="C10" i="7"/>
  <c r="C11" i="7"/>
  <c r="C9" i="7"/>
  <c r="B12" i="7"/>
  <c r="P9" i="7"/>
  <c r="E19" i="5"/>
  <c r="F19" i="5"/>
  <c r="B18" i="7" l="1"/>
  <c r="P15" i="7"/>
  <c r="B6" i="7"/>
  <c r="P3" i="7"/>
  <c r="F23" i="5"/>
  <c r="C16" i="7"/>
  <c r="C30" i="7"/>
  <c r="C27" i="7"/>
  <c r="C29" i="7"/>
  <c r="C15" i="7"/>
  <c r="C28" i="7"/>
  <c r="C3" i="7"/>
  <c r="C4" i="7"/>
  <c r="C31" i="7"/>
  <c r="C17" i="7"/>
  <c r="C5" i="7"/>
  <c r="B32" i="7"/>
  <c r="P27" i="7"/>
  <c r="C40" i="7"/>
  <c r="E23" i="5"/>
  <c r="C24" i="7"/>
  <c r="C12" i="7"/>
  <c r="C32" i="7" l="1"/>
  <c r="C18" i="7"/>
  <c r="C6" i="7"/>
</calcChain>
</file>

<file path=xl/sharedStrings.xml><?xml version="1.0" encoding="utf-8"?>
<sst xmlns="http://schemas.openxmlformats.org/spreadsheetml/2006/main" count="1204" uniqueCount="282">
  <si>
    <t xml:space="preserve">Topics </t>
  </si>
  <si>
    <t>Links</t>
  </si>
  <si>
    <t>https://cstep.in/drupal/sites/default/files/2018-12/CSTEP_PB_Polysilicon%20Manufacturing%20in%20India_March2016.pdf</t>
  </si>
  <si>
    <t>Market size</t>
  </si>
  <si>
    <t>https://www.bernreuter.com/files/data/newsroom/pdf-articles/magazine-reports/2022-02-23-InsideTrade-Analyst-Chinese-solar-firms-separating-production-due-to-US-labor-concerns.pdf</t>
  </si>
  <si>
    <t>China-based LONGi Green Energy Technology</t>
  </si>
  <si>
    <t>https://www.bernreuter.com/files/data/newsroom/pdf-articles/magazine-reports/2021-10-07-Canary-Media-What-s-behind-solar-s-polysilicon-shortage.pdf</t>
  </si>
  <si>
    <t>Top 4 chinese companies</t>
  </si>
  <si>
    <t>https://www.bernreuter.com/files/data/newsroom/pdf-articles/magazine-reports/2020-08-12-Financial-Times-Polysilicon-price-soars-after-blasts-at-key-Chinese-plant.pdf</t>
  </si>
  <si>
    <t>Price hikes</t>
  </si>
  <si>
    <t>https://www.bernreuter.com/files/data/newsroom/pdf-articles/magazine-reports/2020-02-13-pv-magazine-Is-this-the-end-for-Korean-polysilicon.pdf</t>
  </si>
  <si>
    <t xml:space="preserve">Capacity expansion </t>
  </si>
  <si>
    <t>https://www.bernreuter.com/files/data/newsroom/pdf-articles/magazine-reports/2020-02-05-pv-magazine-Coronavirus-to-have-limited-impact-on-Chinese-polysilicon-industry.pdf</t>
  </si>
  <si>
    <t>China Capacity</t>
  </si>
  <si>
    <t>Duties Levied</t>
  </si>
  <si>
    <t>https://www.bernreuter.com/files/data/newsroom/pdf-articles/magazine-reports/2020-01-20-pv-magazine-China-holds-firm-on-strategy-to-build-self-sufficient-domestic-polysilicon-industry.pdf</t>
  </si>
  <si>
    <t>https://www.bernreuter.com/files/data/newsroom/pdf-articles/magazine-reports/2020-01-16-Financial-Times-Norwegian-polysilicon-maker-rallies-65-per-cent-on-US-China-trade-deal.pdf</t>
  </si>
  <si>
    <t>https://www.bernreuter.com/files/data/newsroom/pdf-articles/magazine-reports/2018-03-pv-magazine-Polysilicon-and-wafer-manufacturers-ranking-2017.pdf</t>
  </si>
  <si>
    <t>Capacity in 2016</t>
  </si>
  <si>
    <t>https://www.bernreuter.com/files/data/newsroom/pdf-articles/magazine-reports/2016-04-22-Chemical-Engineering-News-Wacker-opens-polysilicon-plant.pdf</t>
  </si>
  <si>
    <t>Capacity installed</t>
  </si>
  <si>
    <t>https://www.currentscience.ac.in/Volumes/107/01/0020.pdf</t>
  </si>
  <si>
    <t>Countrywise Capacity</t>
  </si>
  <si>
    <t>https://www.wacker.com/h/medias/7416-EN.pdf</t>
  </si>
  <si>
    <t>Wacker</t>
  </si>
  <si>
    <t>Region</t>
  </si>
  <si>
    <t>Country</t>
  </si>
  <si>
    <t>Company</t>
  </si>
  <si>
    <t>2023F</t>
  </si>
  <si>
    <t>2024F</t>
  </si>
  <si>
    <t>2025F</t>
  </si>
  <si>
    <t>2026F</t>
  </si>
  <si>
    <t>2027F</t>
  </si>
  <si>
    <t>2028F</t>
  </si>
  <si>
    <t>2029F</t>
  </si>
  <si>
    <t>2030F</t>
  </si>
  <si>
    <t>Asia Pacific</t>
  </si>
  <si>
    <t>India</t>
  </si>
  <si>
    <t>Others</t>
  </si>
  <si>
    <t xml:space="preserve">Total </t>
  </si>
  <si>
    <t>China</t>
  </si>
  <si>
    <t>Japan</t>
  </si>
  <si>
    <t xml:space="preserve">Malaysia </t>
  </si>
  <si>
    <t>South Korea</t>
  </si>
  <si>
    <t>Rest of APAC</t>
  </si>
  <si>
    <t>Total</t>
  </si>
  <si>
    <t>Europe</t>
  </si>
  <si>
    <t>Germany</t>
  </si>
  <si>
    <t>North America</t>
  </si>
  <si>
    <t>USA</t>
  </si>
  <si>
    <t>Global</t>
  </si>
  <si>
    <t>2022E</t>
  </si>
  <si>
    <t>Location</t>
  </si>
  <si>
    <t>https://cstep.in/drupal/sites/default/files/2020-08/WP_SiPV%20Manufacturing_0.pdf</t>
  </si>
  <si>
    <t>https://www.bernreuter.com/newsroom/polysilicon-news/article/will-india-s-plans-for-polysilicon-production-get-real-this-time/</t>
  </si>
  <si>
    <t>India No capacity</t>
  </si>
  <si>
    <t>https://www.linkedin.com/pulse/sustainable-polysilicon-manufacturing-india-dream-turning-krishnan/?trk=articles_directory</t>
  </si>
  <si>
    <t>Insight</t>
  </si>
  <si>
    <t>https://www.bernreuter.com/solar-industry/value-chain/</t>
  </si>
  <si>
    <t>China share</t>
  </si>
  <si>
    <t>https://www.bernreuter.com/polysilicon/manufacturers/</t>
  </si>
  <si>
    <t xml:space="preserve">Companies with Capacity </t>
  </si>
  <si>
    <t>https://taiyangnews.info/business/tongwei-expanding-polysilicon-capacity-with-new-fab/#:~:text=Currently%2C%20Tongwei%20has%20a%20total,another%20150%2C000%20MT%20under%20construction.</t>
  </si>
  <si>
    <t>Tongwei</t>
  </si>
  <si>
    <t>https://www.bernreuter.com/newsroom/polysilicon-news/article/expansion-of-gcl-poly-s-granular-polysilicon-capacity-delayed/#:~:text=In%20September%202020%2C%20when%20GCL,by%20the%20end%20of%202021.</t>
  </si>
  <si>
    <t>GCL Poly</t>
  </si>
  <si>
    <t>https://renewablesnow.com/news/daqo-new-energy-launches-production-at-35000-tonne-polysilicon-facility-764356/#:~:text=As%20of%20September%2030%2C%20Daqo,between%2083%2C000%20to%2085%2C000%20tonnes.</t>
  </si>
  <si>
    <t>Daqo New Energy</t>
  </si>
  <si>
    <t>https://www.pv-magazine.com/2022/03/15/chinese-pv-industry-brief-xinte-wants-to-add-another-200000-tons-of-polysilicon-capacity/#:~:text=The%20manufacturing%20facility%20will%20have,Around%20RMB7.</t>
  </si>
  <si>
    <t>Xinte Energy</t>
  </si>
  <si>
    <t>https://www.pv-magazine.com/2021/04/02/xinte-highlights-chinese-polysilicon-oligopoly/</t>
  </si>
  <si>
    <t>https://www.bernreuter.com/newsroom/polysilicon-news/article/is-xinjiang-becoming-a-hot-potato-for-polysilicon-producers/#:~:text=When%20East%20Hope%20began%20to,2020%20was%20still%2040%2C000%20MT.</t>
  </si>
  <si>
    <t>East Hope</t>
  </si>
  <si>
    <t>Hemlock Semiconductor Corporation - Wikipedia</t>
  </si>
  <si>
    <t>Hemlock - 36 KT</t>
  </si>
  <si>
    <t>https://www.recsilicon.com/RECSilicon/media/RECSilicon/products/brochures/REC-20Silicon-20Brochure-202014-20ENG-1.pdf?ext=.pdf%7C#:~:text=REC%20Silicon%20is%20the%20world's,two%20US%2Dbased%20manufacturing%20plants.</t>
  </si>
  <si>
    <t>REC Silicon</t>
  </si>
  <si>
    <t>REC Silicon 20 KT</t>
  </si>
  <si>
    <t>https://www.bernreuter.com/newsroom/polysilicon-news/article/oci-to-expand-malaysian-polysilicon-plant-capacity-by-10000-tons/#:~:text=PS%2D1%20was%20originally%20designed,a%20capacity%20of%206%2C200%20MT.</t>
  </si>
  <si>
    <t>OCI Malaysia Korea</t>
  </si>
  <si>
    <t>https://www.saurenergy.com/solar-energy-news/top-10-polysilicon-rankings-for-2020-the-future-to-be-90-percent-china</t>
  </si>
  <si>
    <t>Top Companies</t>
  </si>
  <si>
    <t>https://list.solar/news/leading-10-polysilicon/</t>
  </si>
  <si>
    <t>Top 10 companies</t>
  </si>
  <si>
    <t>Tongwei Company Limited</t>
  </si>
  <si>
    <t>Wacker Chemie AG</t>
  </si>
  <si>
    <t>Daqo New Energy Corp</t>
  </si>
  <si>
    <t>GCL Poly Energy Holdings Limited</t>
  </si>
  <si>
    <t>Xinte Energy Co</t>
  </si>
  <si>
    <t>Xinjiang East Hope New Energy Company</t>
  </si>
  <si>
    <t>OCI Company Limited</t>
  </si>
  <si>
    <t>Asia Silicon (Quinghai) Limited</t>
  </si>
  <si>
    <t>Hemlock Semiconductor Corporation</t>
  </si>
  <si>
    <t>http://www.asia-silicon.com/English/about/?59.html#:~:text=Asia%20Silicon%20(Qinghai)%20Co.%2C%20Ltd.,annual%20capacity%20of%2020%2C000%20tons.</t>
  </si>
  <si>
    <t>Asia Silicon (Qinghai) Co., Ltd.</t>
  </si>
  <si>
    <t>https://www.pv-magazine.com/2021/03/30/oci-increases-production-capacity-at-malaysian-polysilicon-factory/#:~:text=%E2%80%9COCIMSB's%20SoG%20Poly%2DSi%20production,company%20spokesperson%20told%20pv%20magazine.</t>
  </si>
  <si>
    <t>Tokuyama Corporation</t>
  </si>
  <si>
    <t>https://studylib.net/doc/8255120/polysilicon---pm</t>
  </si>
  <si>
    <t>Insights</t>
  </si>
  <si>
    <t>https://ir.renesolapower.com/news-releases/news-release-details/renesola-relaunches-its-polysilicon-plant-new-furnaces-and</t>
  </si>
  <si>
    <t>Renesola - Discontinued</t>
  </si>
  <si>
    <t>https://www.mpsac.com/our_process/</t>
  </si>
  <si>
    <t>Process description</t>
  </si>
  <si>
    <t>https://www.recsilicon.com/technology/rec-silicons-fluidized-bed-reactor-process/</t>
  </si>
  <si>
    <t>Difference between process</t>
  </si>
  <si>
    <t>Osaka Titanium Technologies Co. Ltd.</t>
  </si>
  <si>
    <t>Inner Mongolia Dongli Photovoltaic Electronics Co., Ltd.</t>
  </si>
  <si>
    <t>https://www.bernreuter.com/newsroom/polysilicon-news/article/longi-secures-additional-polysilicon-through-contract-with-daqo/</t>
  </si>
  <si>
    <t>Tongwei 2018</t>
  </si>
  <si>
    <t>https://www.infolink-group.com/en/solar/analysis-trends/Five-major-PV-trends</t>
  </si>
  <si>
    <t>Trends</t>
  </si>
  <si>
    <t>https://xinteenergy.com/Uploads/Ed/file/20200515/1589539708681437.pdf</t>
  </si>
  <si>
    <t xml:space="preserve">Xinte Energy Capacity historcal </t>
  </si>
  <si>
    <t>https://www.prnewswire.com/news-releases/daqo-new-energy-begins-pilot-production-at-new-phase-4b-polysilicon-production-facility-301437776.html</t>
  </si>
  <si>
    <t>Daqo New Energy 270 by 2025</t>
  </si>
  <si>
    <t>https://www.infolink-group.com/en/solar/analysis-trends/2020-polysilicon-industry-outlook</t>
  </si>
  <si>
    <t>Industry outlook</t>
  </si>
  <si>
    <t>Sino Silicon</t>
  </si>
  <si>
    <t>Ordors</t>
  </si>
  <si>
    <t>Oris Silicon</t>
  </si>
  <si>
    <t>Risen</t>
  </si>
  <si>
    <t>Jiangsu Zhongneng</t>
  </si>
  <si>
    <t>HHSD</t>
  </si>
  <si>
    <t>Youser</t>
  </si>
  <si>
    <t>DL Silicon</t>
  </si>
  <si>
    <t>Jolywood Solar</t>
  </si>
  <si>
    <t>https://www.pv-magazine.com/2022/03/18/chinese-pv-industry-brief-jolywood-jinko-expand-polysilicon-capacity/#:~:text=The%20new%20manufacturing%20plant%20will,by%20the%20end%20of%202024.</t>
  </si>
  <si>
    <t>Value</t>
  </si>
  <si>
    <t>Volume</t>
  </si>
  <si>
    <t>Importing Countries</t>
  </si>
  <si>
    <t>Demand (Y-O-Y, %)</t>
  </si>
  <si>
    <t>Capacity</t>
  </si>
  <si>
    <t>Production</t>
  </si>
  <si>
    <t xml:space="preserve">Import </t>
  </si>
  <si>
    <t>Export</t>
  </si>
  <si>
    <t>Domestic Consumption</t>
  </si>
  <si>
    <t>Demand-Supply Gap</t>
  </si>
  <si>
    <t xml:space="preserve">Export </t>
  </si>
  <si>
    <t>CAGR 2017 - 2021</t>
  </si>
  <si>
    <t>CAGR 2022E - 2030F</t>
  </si>
  <si>
    <t>Inner Mongolia ERDOS Polysilicon Co., Ltd.</t>
  </si>
  <si>
    <t>By Type (KiloTonnes)</t>
  </si>
  <si>
    <t>By End Use (USD Million)</t>
  </si>
  <si>
    <t>By End Use (KiloTonnes)</t>
  </si>
  <si>
    <t>By Region (USD Million)</t>
  </si>
  <si>
    <t>By Region (KiloTonnes)</t>
  </si>
  <si>
    <t>CAGR (2017 - 2021)</t>
  </si>
  <si>
    <t>CAGR (2022 - 2030)</t>
  </si>
  <si>
    <t>By Grade (USD Million)</t>
  </si>
  <si>
    <t>High Purity Silicon Grade</t>
  </si>
  <si>
    <t>Secondary/ Off- Grade</t>
  </si>
  <si>
    <t>PV Cell Feedstock</t>
  </si>
  <si>
    <t>VLSI Gate Electrodes &amp; Interconnecting Components</t>
  </si>
  <si>
    <t>Resistors/Conductors/Ohmic Contacts</t>
  </si>
  <si>
    <t>East Asia</t>
  </si>
  <si>
    <t>Americas</t>
  </si>
  <si>
    <t>South Asia &amp; Pacific</t>
  </si>
  <si>
    <t>Middle East &amp; Africa</t>
  </si>
  <si>
    <t>https://www.icis.com/compliance/documents/polysilicon-solar-grade-methodology-september-2013/#:~:text=Polysilicon%20is%20the%20feedstock%20for,in%20some%20premium%20solar%20cells.</t>
  </si>
  <si>
    <t>1 MW of photovoltaic power</t>
  </si>
  <si>
    <t>https://www.fluor.com/projects/tianrec-polysilicon-plant-design#:~:text=Fluor%20was%20awarded%20a%20contract,Yulin%2C%20Shaanxi%20Province%2C%20China.</t>
  </si>
  <si>
    <t>TianREC</t>
  </si>
  <si>
    <t>https://www.nrel.gov/docs/fy19osti/72134.pdf</t>
  </si>
  <si>
    <t>Polysilicon - Seimens &amp; FBR (Prices)</t>
  </si>
  <si>
    <t>file:///C:/Users/hardik.malhotra/Downloads/publication.pdf</t>
  </si>
  <si>
    <t xml:space="preserve">REC Silicon Annual Report 2018 </t>
  </si>
  <si>
    <t>https://www.csis.org/analysis/beyond-polysilicon-ties-between-chinas-gcl-poly-and-united-states</t>
  </si>
  <si>
    <t>China Capacity from 2013</t>
  </si>
  <si>
    <t>http://www.tongwei.com.cn/Uploads/2020/0811/240ec6db3e4251ffce61bfcfa8961316.pdf</t>
  </si>
  <si>
    <t>Tongwei Annual 2019</t>
  </si>
  <si>
    <t>Recycled Grade</t>
  </si>
  <si>
    <t>Operating Efficiency</t>
  </si>
  <si>
    <t>https://www.prnewswire.com/news-releases/jinko-solar-co-ltd-invests-rmb450-million-in-tongwei-sichuan-yongxiang-to-build-annual-capacity-of-100-000-tons-of-high-purity-polysilicon-301415005.html</t>
  </si>
  <si>
    <t xml:space="preserve">Sichuan Yongxiang Energy Technology Co., Ltd. (the "Project Company"), a subsidiary of Tongwei Co., Ltd. </t>
  </si>
  <si>
    <t>file:///C:/Users/hardik.malhotra/Downloads/Daqo%20New%20Energy%20Corp_20-F%20of%20FY%202021%20AS%20FILED.pdf</t>
  </si>
  <si>
    <t xml:space="preserve">Daqo New Energy </t>
  </si>
  <si>
    <t>https://www.saurenergy.com/solar-energy-news/polysilicon-woes-in-solar-pv-markets-to-end-within-18-months-rethink</t>
  </si>
  <si>
    <t>Shortage in 2022</t>
  </si>
  <si>
    <t>rec-silicon-pareto-energy-conference-sept-2021.pdf</t>
  </si>
  <si>
    <t>Grades Share + annual consumption 2020</t>
  </si>
  <si>
    <t>ASP (USD/Kg)</t>
  </si>
  <si>
    <t>ASP (Y-O-Y, %)</t>
  </si>
  <si>
    <t>Demand By Value(USD Million)</t>
  </si>
  <si>
    <t>Domestic Consumption By Volume (Kliotonnes)</t>
  </si>
  <si>
    <t xml:space="preserve">Europe </t>
  </si>
  <si>
    <t>America</t>
  </si>
  <si>
    <t>South East Asia</t>
  </si>
  <si>
    <t>West</t>
  </si>
  <si>
    <t>South</t>
  </si>
  <si>
    <t>North</t>
  </si>
  <si>
    <t>East</t>
  </si>
  <si>
    <t>https://www.financialexpress.com/industry/psus-to-set-up-10gw-polysilicon-manufacturing-capacity-to-cut-solar-dependence-on-china/2098812/</t>
  </si>
  <si>
    <t>India may setup plant (NTPC, BHEL)</t>
  </si>
  <si>
    <t>https://www.pv-magazine-india.com/2022/02/25/polysilicon-price-fluctuations-expected-to-continue-until-late-2023/</t>
  </si>
  <si>
    <t>Prices fluctuations will remain by the end of 2023</t>
  </si>
  <si>
    <t>https://economictimes.indiatimes.com/industry/renewables/view-solar-power-is-winning-from-the-energy-crisis-wind-is-losing/articleshow/90789029.cms</t>
  </si>
  <si>
    <t>Wind and Solar energy complement</t>
  </si>
  <si>
    <t>http://www.indiaenvironmentportal.org.in/files/file/Photovoltaic%20Manufacturing%20Outlook%20in%20India.pdf</t>
  </si>
  <si>
    <t xml:space="preserve">Photovoltaic outlook Insights Important </t>
  </si>
  <si>
    <t>Import (KT)</t>
  </si>
  <si>
    <t>https://www.enfsolar.com/directory/material/cell_silane</t>
  </si>
  <si>
    <t>Silane manufacturers</t>
  </si>
  <si>
    <t>Company Name</t>
  </si>
  <si>
    <t> Region</t>
  </si>
  <si>
    <t>No. Staff</t>
  </si>
  <si>
    <t>Material Types</t>
  </si>
  <si>
    <t>Air Liquide</t>
  </si>
  <si>
    <t>Silane</t>
  </si>
  <si>
    <t>Airichem Specialty Gases &amp; Chemicals</t>
  </si>
  <si>
    <t>Baoding North Special Gases</t>
  </si>
  <si>
    <t>Denka</t>
  </si>
  <si>
    <t>Evonik Industries</t>
  </si>
  <si>
    <t>Gelest</t>
  </si>
  <si>
    <t>GenTech</t>
  </si>
  <si>
    <t>Hong Kong Specialty Gases</t>
  </si>
  <si>
    <t>Jinhong Gas</t>
  </si>
  <si>
    <t>Linde</t>
  </si>
  <si>
    <t>Linggas</t>
  </si>
  <si>
    <t>Nantong Sogeler Chemical</t>
  </si>
  <si>
    <t>Osaka Gas Chemical</t>
  </si>
  <si>
    <t>Shanghai Pujiang Special Gas</t>
  </si>
  <si>
    <t>SK Materials</t>
  </si>
  <si>
    <t>Solarspace</t>
  </si>
  <si>
    <t>Taiyu Industrial Gases</t>
  </si>
  <si>
    <t>TM Tech</t>
  </si>
  <si>
    <t>USI Chemical</t>
  </si>
  <si>
    <t>Wechem</t>
  </si>
  <si>
    <t>United StatesUnited States</t>
  </si>
  <si>
    <t>ChinaChina</t>
  </si>
  <si>
    <t>JapanJapan</t>
  </si>
  <si>
    <t>GermanyGermany</t>
  </si>
  <si>
    <t>Hong KongHong Kong</t>
  </si>
  <si>
    <t>KoreaKorea</t>
  </si>
  <si>
    <t>https://www.industryarc.com/Report/16238/silane-market.html</t>
  </si>
  <si>
    <t>Silane market drivers and challenges</t>
  </si>
  <si>
    <t>https://www.giiresearch.com/report/ina1075957-silane-market-forecast.html</t>
  </si>
  <si>
    <t>https://www.databridgemarketresearch.com/reports/global-silanes-market</t>
  </si>
  <si>
    <t>Silane Insights</t>
  </si>
  <si>
    <t>https://www.ecopowerchem.com/demand-distribution-of-silane-in-different-countries_n33</t>
  </si>
  <si>
    <t>https://www.tyrepress.com/2017/01/momentive-acquires-us-silane-plant/</t>
  </si>
  <si>
    <t>Acquisition of silane plant</t>
  </si>
  <si>
    <t>https://pmarketresearch.com/analysis-on-production-capacity-and-output-of-functional-silane-industry-and-consumption-market-pattern-of-functional-silane-in-china/</t>
  </si>
  <si>
    <t>Silane consumption anually</t>
  </si>
  <si>
    <t>10 cubic meters of silane weighs 7.18 ( ~ 7 1/4) tonnes.</t>
  </si>
  <si>
    <t>https://coolconversion.com/density-volume-mass/--10--m%C2%B3--of--silane--in--tonne</t>
  </si>
  <si>
    <t>https://bulletin.webull.com/20140212/925307843/3dc531eff10a827c8fcd2578af6ad6c8</t>
  </si>
  <si>
    <t>REC silicon production and capacity</t>
  </si>
  <si>
    <t>+86 411 87515288</t>
  </si>
  <si>
    <t>https://www.everychina.com/buy/c-z141dc05/p-dalian_airichem_specialty_gases_chemicals_co_ltd.html</t>
  </si>
  <si>
    <t xml:space="preserve">Import Silane-Dalian Airichem Specialty Gases &amp; Chemicals Co. </t>
  </si>
  <si>
    <t>https://dir.indiamart.com/impcat/silane-gas.html?biz=10</t>
  </si>
  <si>
    <t>Silane Gas Distributor in India</t>
  </si>
  <si>
    <t>https://www.linde-gas.com/en/images/Gasworld%20Solar%20Cell%20and%20Gases%20Industry%20article%20MAY%202016_tcm17-264360.pdf</t>
  </si>
  <si>
    <t>Insights on PV important in silane</t>
  </si>
  <si>
    <t>http://www.beifangteqi.com/product/product25.html</t>
  </si>
  <si>
    <t>Baoding Beifang Special Gas Co., Ltd. + products</t>
  </si>
  <si>
    <t>https://www.denka.co.jp/eng/storage/news/pdf/187/20171208_denal_anniversary_e_ver2.pdf</t>
  </si>
  <si>
    <t>Denka + capacity</t>
  </si>
  <si>
    <t>https://www.icis.com/subscriber/specialpublications/FileAsync?id=W5jYqy5gZvru%252bvykjuekc95XfGdJmC8WAI0alpNPUL8BOW2tl3qe2YFvY0QVJzs3</t>
  </si>
  <si>
    <t>Asia pacific distributors of chemicals</t>
  </si>
  <si>
    <t>Shin-Etsu</t>
  </si>
  <si>
    <t>https://www.schmid-silicon.com/fileadmin/inhalt/Presseartikel/SWW_2012_Polysilicon_Production_drives_prices_down.pdf</t>
  </si>
  <si>
    <t>Monosilane Prices</t>
  </si>
  <si>
    <t>Youser Group Joint Venture</t>
  </si>
  <si>
    <t>SunEdison Semiconductor</t>
  </si>
  <si>
    <t>https://www.businesswire.com/news/home/20110817006469/en/Dow%C2%A0Corning-Begins-Monosilane-Production</t>
  </si>
  <si>
    <t>Dow corning + capacity</t>
  </si>
  <si>
    <t>https://gtat.com/wp-content/uploads/2017/11/GTAT_Silane_102617.pdf</t>
  </si>
  <si>
    <t>GTAT + Monosilane + capacity</t>
  </si>
  <si>
    <t>https://cdn.ihs.com/Connect/Content/ChemWeek/pdf/Wacker.pdf</t>
  </si>
  <si>
    <t>Wacker + Monosilane + capacity</t>
  </si>
  <si>
    <t>Domestic Consumption By Volume (Kilotonnes)</t>
  </si>
  <si>
    <t>PV Cell Cells</t>
  </si>
  <si>
    <t>Semiconductor Components</t>
  </si>
  <si>
    <t>Consumer Electronics Display Panels</t>
  </si>
  <si>
    <t>Lithium-Ion Batteries</t>
  </si>
  <si>
    <t>INNER MONGOLIA XINGYANG TECHNOLOGY</t>
  </si>
  <si>
    <t>Kobe</t>
  </si>
  <si>
    <t>Mitsibushi</t>
  </si>
  <si>
    <t>GTAT</t>
  </si>
  <si>
    <t xml:space="preserve">Company </t>
  </si>
  <si>
    <t xml:space="preserve">REC Silicon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</si>
</sst>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sz val="10"/>
      <name val="Verdana"/>
      <family val="2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2" applyNumberFormat="0" applyFill="0" applyAlignment="0" applyProtection="0"/>
    <xf numFmtId="0" fontId="2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Border="1"/>
    <xf numFmtId="9" fontId="0" fillId="0" borderId="0" xfId="0" applyNumberFormat="1"/>
    <xf numFmtId="2" fontId="0" fillId="0" borderId="0" xfId="0" applyNumberFormat="1" applyFill="1" applyBorder="1"/>
    <xf numFmtId="0" fontId="3" fillId="0" borderId="11" xfId="2" applyFont="1" applyFill="1" applyBorder="1" applyAlignment="1">
      <alignment horizontal="center" vertical="center"/>
    </xf>
    <xf numFmtId="10" fontId="4" fillId="0" borderId="12" xfId="4" applyNumberFormat="1" applyFont="1" applyFill="1" applyBorder="1" applyAlignment="1">
      <alignment horizontal="center" vertical="center"/>
    </xf>
    <xf numFmtId="9" fontId="0" fillId="0" borderId="0" xfId="4" applyFont="1"/>
    <xf numFmtId="0" fontId="7" fillId="0" borderId="0" xfId="0" applyFont="1"/>
    <xf numFmtId="10" fontId="9" fillId="0" borderId="1" xfId="4" applyNumberFormat="1" applyFont="1" applyBorder="1" applyAlignment="1">
      <alignment horizontal="center" vertical="center"/>
    </xf>
    <xf numFmtId="10" fontId="9" fillId="0" borderId="12" xfId="4" applyNumberFormat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/>
    </xf>
    <xf numFmtId="9" fontId="10" fillId="0" borderId="1" xfId="4" applyFont="1" applyBorder="1" applyAlignment="1">
      <alignment horizontal="center"/>
    </xf>
    <xf numFmtId="0" fontId="9" fillId="0" borderId="0" xfId="0" applyFont="1"/>
    <xf numFmtId="2" fontId="2" fillId="0" borderId="1" xfId="2" applyNumberFormat="1" applyFont="1" applyBorder="1" applyAlignment="1">
      <alignment horizontal="center" vertical="center"/>
    </xf>
    <xf numFmtId="0" fontId="8" fillId="2" borderId="1" xfId="0" applyFont="1" applyFill="1" applyBorder="1"/>
    <xf numFmtId="0" fontId="7" fillId="0" borderId="1" xfId="0" applyFont="1" applyBorder="1"/>
    <xf numFmtId="0" fontId="10" fillId="2" borderId="1" xfId="0" applyFont="1" applyFill="1" applyBorder="1"/>
    <xf numFmtId="0" fontId="9" fillId="0" borderId="1" xfId="0" applyFont="1" applyBorder="1"/>
    <xf numFmtId="0" fontId="11" fillId="0" borderId="1" xfId="3" applyFont="1" applyBorder="1"/>
    <xf numFmtId="0" fontId="9" fillId="0" borderId="1" xfId="0" applyFont="1" applyFill="1" applyBorder="1"/>
    <xf numFmtId="0" fontId="9" fillId="0" borderId="5" xfId="0" applyFont="1" applyBorder="1"/>
    <xf numFmtId="0" fontId="10" fillId="2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2" fillId="0" borderId="1" xfId="2" applyFont="1" applyBorder="1"/>
    <xf numFmtId="0" fontId="7" fillId="0" borderId="4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/>
    <xf numFmtId="0" fontId="7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3" xfId="0" applyFont="1" applyFill="1" applyBorder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2" fontId="10" fillId="4" borderId="3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/>
    <xf numFmtId="0" fontId="2" fillId="0" borderId="1" xfId="2" applyFont="1" applyBorder="1" applyAlignment="1">
      <alignment wrapText="1"/>
    </xf>
    <xf numFmtId="0" fontId="7" fillId="0" borderId="0" xfId="0" applyFont="1" applyBorder="1"/>
    <xf numFmtId="0" fontId="7" fillId="4" borderId="3" xfId="0" applyFont="1" applyFill="1" applyBorder="1"/>
    <xf numFmtId="0" fontId="7" fillId="4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9" fontId="7" fillId="0" borderId="0" xfId="4" applyFont="1"/>
    <xf numFmtId="164" fontId="7" fillId="0" borderId="0" xfId="0" applyNumberFormat="1" applyFont="1"/>
    <xf numFmtId="10" fontId="10" fillId="4" borderId="1" xfId="4" applyNumberFormat="1" applyFont="1" applyFill="1" applyBorder="1" applyAlignment="1">
      <alignment horizontal="center" vertical="center"/>
    </xf>
    <xf numFmtId="9" fontId="2" fillId="0" borderId="1" xfId="4" applyFont="1" applyBorder="1"/>
    <xf numFmtId="10" fontId="2" fillId="0" borderId="1" xfId="4" applyNumberFormat="1" applyFont="1" applyBorder="1"/>
    <xf numFmtId="9" fontId="10" fillId="4" borderId="1" xfId="4" applyFont="1" applyFill="1" applyBorder="1" applyAlignment="1">
      <alignment horizontal="center" vertical="center"/>
    </xf>
    <xf numFmtId="10" fontId="2" fillId="0" borderId="3" xfId="4" applyNumberFormat="1" applyFont="1" applyBorder="1"/>
    <xf numFmtId="10" fontId="2" fillId="0" borderId="3" xfId="0" applyNumberFormat="1" applyFont="1" applyBorder="1"/>
    <xf numFmtId="9" fontId="10" fillId="5" borderId="1" xfId="4" applyFont="1" applyFill="1" applyBorder="1" applyAlignment="1">
      <alignment horizontal="center" vertical="center"/>
    </xf>
    <xf numFmtId="10" fontId="9" fillId="0" borderId="3" xfId="0" applyNumberFormat="1" applyFont="1" applyBorder="1" applyAlignment="1">
      <alignment horizontal="left"/>
    </xf>
    <xf numFmtId="10" fontId="9" fillId="0" borderId="1" xfId="0" applyNumberFormat="1" applyFont="1" applyBorder="1" applyAlignment="1">
      <alignment horizontal="left"/>
    </xf>
    <xf numFmtId="9" fontId="10" fillId="2" borderId="1" xfId="4" applyFont="1" applyFill="1" applyBorder="1" applyAlignment="1">
      <alignment horizontal="center"/>
    </xf>
    <xf numFmtId="0" fontId="10" fillId="5" borderId="1" xfId="0" applyFont="1" applyFill="1" applyBorder="1"/>
    <xf numFmtId="2" fontId="9" fillId="0" borderId="1" xfId="0" applyNumberFormat="1" applyFont="1" applyBorder="1"/>
    <xf numFmtId="0" fontId="10" fillId="0" borderId="1" xfId="0" applyFont="1" applyBorder="1"/>
    <xf numFmtId="2" fontId="10" fillId="0" borderId="1" xfId="0" applyNumberFormat="1" applyFont="1" applyBorder="1"/>
    <xf numFmtId="0" fontId="10" fillId="2" borderId="6" xfId="1" applyFont="1" applyFill="1" applyBorder="1" applyAlignment="1" applyProtection="1">
      <alignment horizontal="left" vertical="center"/>
      <protection locked="0"/>
    </xf>
    <xf numFmtId="0" fontId="10" fillId="2" borderId="6" xfId="1" applyFont="1" applyFill="1" applyBorder="1" applyAlignment="1" applyProtection="1">
      <alignment horizontal="center" vertical="center"/>
      <protection locked="0"/>
    </xf>
    <xf numFmtId="0" fontId="10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/>
    </xf>
    <xf numFmtId="0" fontId="13" fillId="3" borderId="7" xfId="0" applyFont="1" applyFill="1" applyBorder="1" applyAlignment="1">
      <alignment vertical="center"/>
    </xf>
    <xf numFmtId="1" fontId="14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0" fontId="14" fillId="0" borderId="1" xfId="4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/>
    </xf>
    <xf numFmtId="10" fontId="14" fillId="0" borderId="1" xfId="0" applyNumberFormat="1" applyFont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0" fontId="14" fillId="0" borderId="5" xfId="4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7" borderId="1" xfId="0" applyFont="1" applyFill="1" applyBorder="1"/>
    <xf numFmtId="2" fontId="9" fillId="0" borderId="0" xfId="0" applyNumberFormat="1" applyFont="1" applyAlignment="1">
      <alignment horizontal="center"/>
    </xf>
    <xf numFmtId="10" fontId="9" fillId="0" borderId="0" xfId="4" applyNumberFormat="1" applyFont="1" applyAlignment="1">
      <alignment horizontal="center"/>
    </xf>
    <xf numFmtId="10" fontId="10" fillId="0" borderId="1" xfId="4" applyNumberFormat="1" applyFont="1" applyFill="1" applyBorder="1" applyAlignment="1">
      <alignment horizontal="center" vertical="center"/>
    </xf>
    <xf numFmtId="10" fontId="9" fillId="0" borderId="1" xfId="4" applyNumberFormat="1" applyFont="1" applyBorder="1" applyAlignment="1">
      <alignment horizontal="center"/>
    </xf>
    <xf numFmtId="10" fontId="9" fillId="0" borderId="1" xfId="0" applyNumberFormat="1" applyFont="1" applyBorder="1"/>
    <xf numFmtId="2" fontId="10" fillId="0" borderId="1" xfId="0" applyNumberFormat="1" applyFont="1" applyBorder="1" applyAlignment="1">
      <alignment horizontal="center"/>
    </xf>
    <xf numFmtId="10" fontId="10" fillId="0" borderId="1" xfId="4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0" fontId="9" fillId="0" borderId="11" xfId="0" applyNumberFormat="1" applyFont="1" applyFill="1" applyBorder="1" applyAlignment="1">
      <alignment horizontal="center"/>
    </xf>
    <xf numFmtId="2" fontId="9" fillId="0" borderId="0" xfId="0" applyNumberFormat="1" applyFont="1"/>
    <xf numFmtId="0" fontId="10" fillId="3" borderId="13" xfId="0" applyFont="1" applyFill="1" applyBorder="1" applyAlignment="1">
      <alignment horizontal="left"/>
    </xf>
    <xf numFmtId="10" fontId="14" fillId="0" borderId="5" xfId="0" applyNumberFormat="1" applyFont="1" applyBorder="1" applyAlignment="1">
      <alignment horizontal="center" vertical="center"/>
    </xf>
    <xf numFmtId="10" fontId="9" fillId="0" borderId="0" xfId="0" applyNumberFormat="1" applyFont="1"/>
    <xf numFmtId="9" fontId="9" fillId="0" borderId="0" xfId="0" applyNumberFormat="1" applyFont="1"/>
    <xf numFmtId="2" fontId="14" fillId="0" borderId="5" xfId="0" applyNumberFormat="1" applyFont="1" applyBorder="1" applyAlignment="1">
      <alignment horizontal="center" vertical="center"/>
    </xf>
    <xf numFmtId="10" fontId="9" fillId="0" borderId="0" xfId="4" applyNumberFormat="1" applyFont="1"/>
    <xf numFmtId="10" fontId="9" fillId="0" borderId="0" xfId="0" applyNumberFormat="1" applyFont="1" applyAlignment="1">
      <alignment horizontal="center"/>
    </xf>
    <xf numFmtId="10" fontId="0" fillId="0" borderId="0" xfId="4" applyNumberFormat="1" applyFon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10" fillId="5" borderId="7" xfId="1" applyNumberFormat="1" applyFont="1" applyFill="1" applyBorder="1" applyAlignment="1" applyProtection="1">
      <alignment horizontal="center" vertical="center"/>
      <protection locked="0"/>
    </xf>
    <xf numFmtId="10" fontId="14" fillId="0" borderId="7" xfId="4" applyNumberFormat="1" applyFont="1" applyFill="1" applyBorder="1" applyAlignment="1">
      <alignment horizontal="center" vertical="center"/>
    </xf>
    <xf numFmtId="0" fontId="10" fillId="2" borderId="14" xfId="1" applyNumberFormat="1" applyFont="1" applyFill="1" applyBorder="1" applyAlignment="1" applyProtection="1">
      <alignment horizontal="center" vertical="center"/>
      <protection locked="0"/>
    </xf>
    <xf numFmtId="0" fontId="10" fillId="2" borderId="15" xfId="1" applyNumberFormat="1" applyFont="1" applyFill="1" applyBorder="1" applyAlignment="1" applyProtection="1">
      <alignment horizontal="center" vertical="center"/>
      <protection locked="0"/>
    </xf>
    <xf numFmtId="0" fontId="10" fillId="3" borderId="16" xfId="0" applyFont="1" applyFill="1" applyBorder="1"/>
    <xf numFmtId="1" fontId="14" fillId="0" borderId="8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10" fontId="14" fillId="0" borderId="8" xfId="0" applyNumberFormat="1" applyFont="1" applyBorder="1" applyAlignment="1">
      <alignment horizontal="center" vertical="center"/>
    </xf>
    <xf numFmtId="2" fontId="14" fillId="0" borderId="17" xfId="0" applyNumberFormat="1" applyFont="1" applyBorder="1" applyAlignment="1">
      <alignment horizontal="center" vertical="center"/>
    </xf>
    <xf numFmtId="10" fontId="14" fillId="0" borderId="17" xfId="0" applyNumberFormat="1" applyFont="1" applyBorder="1" applyAlignment="1">
      <alignment horizontal="center" vertical="center"/>
    </xf>
    <xf numFmtId="0" fontId="10" fillId="3" borderId="18" xfId="0" applyFont="1" applyFill="1" applyBorder="1"/>
    <xf numFmtId="0" fontId="10" fillId="3" borderId="10" xfId="0" applyFont="1" applyFill="1" applyBorder="1" applyAlignment="1">
      <alignment horizontal="center"/>
    </xf>
    <xf numFmtId="1" fontId="14" fillId="0" borderId="19" xfId="0" applyNumberFormat="1" applyFont="1" applyBorder="1" applyAlignment="1">
      <alignment horizontal="center" vertical="center"/>
    </xf>
    <xf numFmtId="0" fontId="10" fillId="0" borderId="20" xfId="0" applyFont="1" applyFill="1" applyBorder="1"/>
    <xf numFmtId="0" fontId="10" fillId="3" borderId="14" xfId="0" applyFont="1" applyFill="1" applyBorder="1" applyAlignment="1">
      <alignment horizontal="center"/>
    </xf>
    <xf numFmtId="0" fontId="13" fillId="3" borderId="21" xfId="0" applyFont="1" applyFill="1" applyBorder="1" applyAlignment="1">
      <alignment vertical="center"/>
    </xf>
    <xf numFmtId="1" fontId="14" fillId="0" borderId="14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/>
    </xf>
    <xf numFmtId="0" fontId="10" fillId="0" borderId="16" xfId="0" applyFont="1" applyFill="1" applyBorder="1"/>
    <xf numFmtId="1" fontId="14" fillId="0" borderId="17" xfId="0" applyNumberFormat="1" applyFont="1" applyBorder="1" applyAlignment="1">
      <alignment horizontal="center" vertical="center"/>
    </xf>
    <xf numFmtId="10" fontId="14" fillId="0" borderId="17" xfId="4" applyNumberFormat="1" applyFont="1" applyBorder="1" applyAlignment="1">
      <alignment horizontal="center" vertical="center"/>
    </xf>
    <xf numFmtId="0" fontId="10" fillId="0" borderId="18" xfId="0" applyFont="1" applyFill="1" applyBorder="1"/>
    <xf numFmtId="0" fontId="10" fillId="5" borderId="1" xfId="0" applyFont="1" applyFill="1" applyBorder="1" applyAlignment="1">
      <alignment horizontal="center"/>
    </xf>
    <xf numFmtId="3" fontId="0" fillId="0" borderId="0" xfId="0" applyNumberFormat="1"/>
    <xf numFmtId="0" fontId="0" fillId="8" borderId="0" xfId="0" applyFill="1"/>
    <xf numFmtId="165" fontId="9" fillId="0" borderId="0" xfId="0" applyNumberFormat="1" applyFont="1"/>
    <xf numFmtId="2" fontId="10" fillId="0" borderId="1" xfId="0" applyNumberFormat="1" applyFont="1" applyBorder="1" applyAlignment="1">
      <alignment horizontal="center" vertical="center"/>
    </xf>
    <xf numFmtId="0" fontId="13" fillId="9" borderId="22" xfId="0" applyFont="1" applyFill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2" applyFont="1" applyBorder="1"/>
    <xf numFmtId="0" fontId="10" fillId="5" borderId="1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</cellXfs>
  <cellStyles count="6">
    <cellStyle name="Heading 1 2" xfId="1" xr:uid="{54EE228C-93F5-48AD-8840-25F8BB21B598}"/>
    <cellStyle name="Hyperlink" xfId="3" builtinId="8"/>
    <cellStyle name="Normal" xfId="0" builtinId="0"/>
    <cellStyle name="Normal 8" xfId="2" xr:uid="{A1457E7D-3123-44B0-8E3B-205E770BBB79}"/>
    <cellStyle name="Percent" xfId="4" builtinId="5"/>
    <cellStyle name="Percent 3" xfId="5" xr:uid="{CC15E664-55DA-4A30-842E-0BE4CA90B6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tat.com/wp-content/uploads/2017/11/GTAT_Silane_102617.pdf" TargetMode="External"/><Relationship Id="rId2" Type="http://schemas.openxmlformats.org/officeDocument/2006/relationships/hyperlink" Target="../Content.Outlook/I0W1KETY/rec-silicon-pareto-energy-conference-sept-2021.pdf" TargetMode="External"/><Relationship Id="rId1" Type="http://schemas.openxmlformats.org/officeDocument/2006/relationships/hyperlink" Target="http://www.asia-silicon.com/English/about/?59.html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D908-85C0-42A7-B0E9-CAC7A4993E63}">
  <sheetPr codeName="Sheet3"/>
  <dimension ref="A1:AE45"/>
  <sheetViews>
    <sheetView showGridLines="0" workbookViewId="0">
      <selection activeCell="D25" sqref="D25"/>
    </sheetView>
  </sheetViews>
  <sheetFormatPr defaultRowHeight="15" x14ac:dyDescent="0.25"/>
  <cols>
    <col min="1" max="2" width="14" bestFit="1" customWidth="1"/>
    <col min="3" max="3" width="40.7109375" bestFit="1" customWidth="1"/>
    <col min="4" max="4" width="10.140625" bestFit="1" customWidth="1"/>
    <col min="5" max="10" width="9.85546875" bestFit="1" customWidth="1"/>
    <col min="11" max="18" width="11.42578125" bestFit="1" customWidth="1"/>
  </cols>
  <sheetData>
    <row r="1" spans="1:31" x14ac:dyDescent="0.25">
      <c r="A1" s="22" t="s">
        <v>25</v>
      </c>
      <c r="B1" s="22" t="s">
        <v>26</v>
      </c>
      <c r="C1" s="22" t="s">
        <v>27</v>
      </c>
      <c r="D1" s="22" t="s">
        <v>52</v>
      </c>
      <c r="E1" s="22">
        <v>2017</v>
      </c>
      <c r="F1" s="22">
        <v>2018</v>
      </c>
      <c r="G1" s="22">
        <v>2019</v>
      </c>
      <c r="H1" s="22">
        <v>2020</v>
      </c>
      <c r="I1" s="22">
        <v>2021</v>
      </c>
      <c r="J1" s="22" t="s">
        <v>51</v>
      </c>
      <c r="K1" s="22" t="s">
        <v>28</v>
      </c>
      <c r="L1" s="22" t="s">
        <v>29</v>
      </c>
      <c r="M1" s="22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35</v>
      </c>
    </row>
    <row r="2" spans="1:31" x14ac:dyDescent="0.25">
      <c r="A2" s="24" t="s">
        <v>36</v>
      </c>
      <c r="B2" s="24" t="s">
        <v>37</v>
      </c>
      <c r="C2" s="24" t="s">
        <v>38</v>
      </c>
      <c r="D2" s="25"/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58">
        <f>'Operating Efficiency By Company'!M2*'Capacity by Company'!M2</f>
        <v>2.5</v>
      </c>
      <c r="N2" s="58">
        <f>'Operating Efficiency By Company'!N2*'Capacity by Company'!N2</f>
        <v>4.4000000000000004</v>
      </c>
      <c r="O2" s="58">
        <f>'Operating Efficiency By Company'!O2*'Capacity by Company'!O2</f>
        <v>11.399999999999999</v>
      </c>
      <c r="P2" s="58">
        <f>'Operating Efficiency By Company'!P2*'Capacity by Company'!P2</f>
        <v>11.6</v>
      </c>
      <c r="Q2" s="58">
        <f>'Operating Efficiency By Company'!Q2*'Capacity by Company'!Q2</f>
        <v>14.749999999999996</v>
      </c>
      <c r="R2" s="58">
        <f>'Operating Efficiency By Company'!R2*'Capacity by Company'!R2</f>
        <v>14.999999999999996</v>
      </c>
    </row>
    <row r="3" spans="1:31" x14ac:dyDescent="0.25">
      <c r="A3" s="59" t="s">
        <v>36</v>
      </c>
      <c r="B3" s="59" t="s">
        <v>37</v>
      </c>
      <c r="C3" s="27" t="s">
        <v>39</v>
      </c>
      <c r="D3" s="28"/>
      <c r="E3" s="27">
        <f t="shared" ref="E3:R3" si="0">SUM(E2:E2)</f>
        <v>0</v>
      </c>
      <c r="F3" s="27">
        <f t="shared" si="0"/>
        <v>0</v>
      </c>
      <c r="G3" s="27">
        <f t="shared" si="0"/>
        <v>0</v>
      </c>
      <c r="H3" s="27">
        <f t="shared" si="0"/>
        <v>0</v>
      </c>
      <c r="I3" s="27">
        <f t="shared" si="0"/>
        <v>0</v>
      </c>
      <c r="J3" s="27">
        <f t="shared" si="0"/>
        <v>0</v>
      </c>
      <c r="K3" s="27">
        <f t="shared" si="0"/>
        <v>0</v>
      </c>
      <c r="L3" s="27">
        <f t="shared" si="0"/>
        <v>0</v>
      </c>
      <c r="M3" s="60">
        <f t="shared" si="0"/>
        <v>2.5</v>
      </c>
      <c r="N3" s="60">
        <f t="shared" si="0"/>
        <v>4.4000000000000004</v>
      </c>
      <c r="O3" s="60">
        <f t="shared" si="0"/>
        <v>11.399999999999999</v>
      </c>
      <c r="P3" s="60">
        <f t="shared" si="0"/>
        <v>11.6</v>
      </c>
      <c r="Q3" s="60">
        <f t="shared" si="0"/>
        <v>14.749999999999996</v>
      </c>
      <c r="R3" s="60">
        <f t="shared" si="0"/>
        <v>14.999999999999996</v>
      </c>
    </row>
    <row r="4" spans="1:31" x14ac:dyDescent="0.25">
      <c r="A4" s="61" t="s">
        <v>36</v>
      </c>
      <c r="B4" s="61" t="s">
        <v>40</v>
      </c>
      <c r="C4" s="10" t="s">
        <v>84</v>
      </c>
      <c r="D4" s="30"/>
      <c r="E4" s="14">
        <f>'Operating Efficiency By Company'!E4*'Capacity by Company'!E4</f>
        <v>19.312000000000001</v>
      </c>
      <c r="F4" s="14">
        <f>'Operating Efficiency By Company'!F4*'Capacity by Company'!F4</f>
        <v>43.672500000000007</v>
      </c>
      <c r="G4" s="14">
        <f>'Operating Efficiency By Company'!G4*'Capacity by Company'!G4</f>
        <v>78.032000000000011</v>
      </c>
      <c r="H4" s="14">
        <f>'Operating Efficiency By Company'!H4*'Capacity by Company'!H4</f>
        <v>70.024000000000015</v>
      </c>
      <c r="I4" s="14">
        <f>'Operating Efficiency By Company'!I4*'Capacity by Company'!I4</f>
        <v>96.52000000000001</v>
      </c>
      <c r="J4" s="14">
        <f>'Operating Efficiency By Company'!J4*'Capacity by Company'!J4</f>
        <v>94</v>
      </c>
      <c r="K4" s="14">
        <f>'Operating Efficiency By Company'!K4*'Capacity by Company'!K4</f>
        <v>306.89999999999998</v>
      </c>
      <c r="L4" s="14">
        <f>'Operating Efficiency By Company'!L4*'Capacity by Company'!L4</f>
        <v>306.89999999999998</v>
      </c>
      <c r="M4" s="14">
        <f>'Operating Efficiency By Company'!M4*'Capacity by Company'!M4</f>
        <v>310.2</v>
      </c>
      <c r="N4" s="14">
        <f>'Operating Efficiency By Company'!N4*'Capacity by Company'!N4</f>
        <v>404.2</v>
      </c>
      <c r="O4" s="14">
        <f>'Operating Efficiency By Company'!O4*'Capacity by Company'!O4</f>
        <v>404.2</v>
      </c>
      <c r="P4" s="14">
        <f>'Operating Efficiency By Company'!P4*'Capacity by Company'!P4</f>
        <v>404.2</v>
      </c>
      <c r="Q4" s="14">
        <f>'Operating Efficiency By Company'!Q4*'Capacity by Company'!Q4</f>
        <v>412.8</v>
      </c>
      <c r="R4" s="14">
        <f>'Operating Efficiency By Company'!R4*'Capacity by Company'!R4</f>
        <v>412.8</v>
      </c>
    </row>
    <row r="5" spans="1:31" x14ac:dyDescent="0.25">
      <c r="A5" s="24" t="s">
        <v>36</v>
      </c>
      <c r="B5" s="24" t="s">
        <v>40</v>
      </c>
      <c r="C5" s="10" t="s">
        <v>86</v>
      </c>
      <c r="D5" s="30"/>
      <c r="E5" s="14">
        <f>'Capacity by Company'!E5*'Operating Efficiency By Company'!E5</f>
        <v>17.6814</v>
      </c>
      <c r="F5" s="14">
        <f>'Capacity by Company'!F5*'Operating Efficiency By Company'!F5</f>
        <v>29.535</v>
      </c>
      <c r="G5" s="14">
        <f>'Capacity by Company'!G5*'Operating Efficiency By Company'!G5</f>
        <v>34.489000000000004</v>
      </c>
      <c r="H5" s="14">
        <f>'Capacity by Company'!H5*'Operating Efficiency By Company'!H5</f>
        <v>68.747</v>
      </c>
      <c r="I5" s="14">
        <f>'Capacity by Company'!I5*'Operating Efficiency By Company'!I5</f>
        <v>67.563999999999993</v>
      </c>
      <c r="J5" s="14">
        <f>'Operating Efficiency By Company'!J5*'Capacity by Company'!J5</f>
        <v>94.499999999999986</v>
      </c>
      <c r="K5" s="14">
        <f>'Operating Efficiency By Company'!K5*'Capacity by Company'!K5</f>
        <v>93.449999999999989</v>
      </c>
      <c r="L5" s="14">
        <f>'Operating Efficiency By Company'!L5*'Capacity by Company'!L5</f>
        <v>93.449999999999989</v>
      </c>
      <c r="M5" s="14">
        <f>'Operating Efficiency By Company'!M5*'Capacity by Company'!M5</f>
        <v>242.99999999999997</v>
      </c>
      <c r="N5" s="14">
        <f>'Operating Efficiency By Company'!N5*'Capacity by Company'!N5</f>
        <v>242.99999999999997</v>
      </c>
      <c r="O5" s="14">
        <f>'Operating Efficiency By Company'!O5*'Capacity by Company'!O5</f>
        <v>242.99999999999997</v>
      </c>
      <c r="P5" s="14">
        <f>'Operating Efficiency By Company'!P5*'Capacity by Company'!P5</f>
        <v>245.7</v>
      </c>
      <c r="Q5" s="14">
        <f>'Operating Efficiency By Company'!Q5*'Capacity by Company'!Q5</f>
        <v>245.7</v>
      </c>
      <c r="R5" s="14">
        <f>'Operating Efficiency By Company'!R5*'Capacity by Company'!R5</f>
        <v>245.7</v>
      </c>
    </row>
    <row r="6" spans="1:31" x14ac:dyDescent="0.25">
      <c r="A6" s="24" t="s">
        <v>36</v>
      </c>
      <c r="B6" s="24" t="s">
        <v>40</v>
      </c>
      <c r="C6" s="10" t="s">
        <v>87</v>
      </c>
      <c r="D6" s="30"/>
      <c r="E6" s="14">
        <f>'Operating Efficiency By Company'!E6*'Capacity by Company'!E6</f>
        <v>44.919000000000004</v>
      </c>
      <c r="F6" s="14">
        <f>'Operating Efficiency By Company'!F6*'Capacity by Company'!F6</f>
        <v>45.222600000000007</v>
      </c>
      <c r="G6" s="14">
        <f>'Operating Efficiency By Company'!G6*'Capacity by Company'!G6</f>
        <v>45.926400000000008</v>
      </c>
      <c r="H6" s="14">
        <f>'Operating Efficiency By Company'!H6*'Capacity by Company'!H6</f>
        <v>81.288000000000011</v>
      </c>
      <c r="I6" s="14">
        <f>'Operating Efficiency By Company'!I6*'Capacity by Company'!I6</f>
        <v>87.579000000000008</v>
      </c>
      <c r="J6" s="14">
        <f>'Operating Efficiency By Company'!J6*'Capacity by Company'!J6</f>
        <v>86.399999999999991</v>
      </c>
      <c r="K6" s="14">
        <f>'Operating Efficiency By Company'!K6*'Capacity by Company'!K6</f>
        <v>199.5</v>
      </c>
      <c r="L6" s="14">
        <f>'Operating Efficiency By Company'!L6*'Capacity by Company'!L6</f>
        <v>199.5</v>
      </c>
      <c r="M6" s="14">
        <f>'Operating Efficiency By Company'!M6*'Capacity by Company'!M6</f>
        <v>199.5</v>
      </c>
      <c r="N6" s="14">
        <f>'Operating Efficiency By Company'!N6*'Capacity by Company'!N6</f>
        <v>374.4</v>
      </c>
      <c r="O6" s="14">
        <f>'Operating Efficiency By Company'!O6*'Capacity by Company'!O6</f>
        <v>374.4</v>
      </c>
      <c r="P6" s="14">
        <f>'Operating Efficiency By Company'!P6*'Capacity by Company'!P6</f>
        <v>374.4</v>
      </c>
      <c r="Q6" s="14">
        <f>'Operating Efficiency By Company'!Q6*'Capacity by Company'!Q6</f>
        <v>374.4</v>
      </c>
      <c r="R6" s="14">
        <f>'Operating Efficiency By Company'!R6*'Capacity by Company'!R6</f>
        <v>374.4</v>
      </c>
    </row>
    <row r="7" spans="1:31" x14ac:dyDescent="0.25">
      <c r="A7" s="24" t="s">
        <v>36</v>
      </c>
      <c r="B7" s="24" t="s">
        <v>40</v>
      </c>
      <c r="C7" s="10" t="s">
        <v>88</v>
      </c>
      <c r="D7" s="30"/>
      <c r="E7" s="14">
        <f>'Operating Efficiency By Company'!E7*'Capacity by Company'!E7</f>
        <v>40.097200000000008</v>
      </c>
      <c r="F7" s="14">
        <f>'Operating Efficiency By Company'!F7*'Capacity by Company'!F7</f>
        <v>40.334800000000001</v>
      </c>
      <c r="G7" s="14">
        <f>'Operating Efficiency By Company'!G7*'Capacity by Company'!G7</f>
        <v>40.594400000000007</v>
      </c>
      <c r="H7" s="14">
        <f>'Operating Efficiency By Company'!H7*'Capacity by Company'!H7</f>
        <v>69.856000000000009</v>
      </c>
      <c r="I7" s="14">
        <f>'Operating Efficiency By Company'!I7*'Capacity by Company'!I7</f>
        <v>73.087999999999994</v>
      </c>
      <c r="J7" s="14">
        <f>'Operating Efficiency By Company'!J7*'Capacity by Company'!J7</f>
        <v>71.199999999999989</v>
      </c>
      <c r="K7" s="14">
        <f>'Operating Efficiency By Company'!K7*'Capacity by Company'!K7</f>
        <v>158.39999999999998</v>
      </c>
      <c r="L7" s="14">
        <f>'Operating Efficiency By Company'!L7*'Capacity by Company'!L7</f>
        <v>158.39999999999998</v>
      </c>
      <c r="M7" s="14">
        <f>'Operating Efficiency By Company'!M7*'Capacity by Company'!M7</f>
        <v>158.39999999999998</v>
      </c>
      <c r="N7" s="14">
        <f>'Operating Efficiency By Company'!N7*'Capacity by Company'!N7</f>
        <v>160.19999999999999</v>
      </c>
      <c r="O7" s="14">
        <f>'Operating Efficiency By Company'!O7*'Capacity by Company'!O7</f>
        <v>249.19999999999996</v>
      </c>
      <c r="P7" s="14">
        <f>'Operating Efficiency By Company'!P7*'Capacity by Company'!P7</f>
        <v>251.99999999999997</v>
      </c>
      <c r="Q7" s="14">
        <f>'Operating Efficiency By Company'!Q7*'Capacity by Company'!Q7</f>
        <v>251.99999999999997</v>
      </c>
      <c r="R7" s="14">
        <f>'Operating Efficiency By Company'!R7*'Capacity by Company'!R7</f>
        <v>251.99999999999997</v>
      </c>
    </row>
    <row r="8" spans="1:31" x14ac:dyDescent="0.25">
      <c r="A8" s="24" t="s">
        <v>36</v>
      </c>
      <c r="B8" s="24" t="s">
        <v>40</v>
      </c>
      <c r="C8" s="10" t="s">
        <v>89</v>
      </c>
      <c r="D8" s="30"/>
      <c r="E8" s="14">
        <f>'Operating Efficiency By Company'!E8*'Capacity by Company'!E8</f>
        <v>38.092000000000006</v>
      </c>
      <c r="F8" s="14">
        <f>'Operating Efficiency By Company'!F8*'Capacity by Company'!F8</f>
        <v>38.224000000000004</v>
      </c>
      <c r="G8" s="14">
        <f>'Operating Efficiency By Company'!G8*'Capacity by Company'!G8</f>
        <v>38.604000000000006</v>
      </c>
      <c r="H8" s="14">
        <f>'Operating Efficiency By Company'!H8*'Capacity by Company'!H8</f>
        <v>36.528000000000006</v>
      </c>
      <c r="I8" s="14">
        <f>'Operating Efficiency By Company'!I8*'Capacity by Company'!I8</f>
        <v>38.268000000000001</v>
      </c>
      <c r="J8" s="14">
        <f>'Operating Efficiency By Company'!J8*'Capacity by Company'!J8</f>
        <v>37.199999999999996</v>
      </c>
      <c r="K8" s="14">
        <f>'Operating Efficiency By Company'!K8*'Capacity by Company'!K8</f>
        <v>36.799999999999997</v>
      </c>
      <c r="L8" s="14">
        <f>'Operating Efficiency By Company'!L8*'Capacity by Company'!L8</f>
        <v>36.799999999999997</v>
      </c>
      <c r="M8" s="14">
        <f>'Operating Efficiency By Company'!M8*'Capacity by Company'!M8</f>
        <v>266.79999999999995</v>
      </c>
      <c r="N8" s="14">
        <f>'Operating Efficiency By Company'!N8*'Capacity by Company'!N8</f>
        <v>269.7</v>
      </c>
      <c r="O8" s="14">
        <f>'Operating Efficiency By Company'!O8*'Capacity by Company'!O8</f>
        <v>269.7</v>
      </c>
      <c r="P8" s="14">
        <f>'Operating Efficiency By Company'!P8*'Capacity by Company'!P8</f>
        <v>269.7</v>
      </c>
      <c r="Q8" s="14">
        <f>'Operating Efficiency By Company'!Q8*'Capacity by Company'!Q8</f>
        <v>380</v>
      </c>
      <c r="R8" s="14">
        <f>'Operating Efficiency By Company'!R8*'Capacity by Company'!R8</f>
        <v>380</v>
      </c>
    </row>
    <row r="9" spans="1:31" x14ac:dyDescent="0.25">
      <c r="A9" s="24" t="s">
        <v>36</v>
      </c>
      <c r="B9" s="24" t="s">
        <v>40</v>
      </c>
      <c r="C9" s="10" t="s">
        <v>91</v>
      </c>
      <c r="D9" s="30"/>
      <c r="E9" s="14">
        <f>'Operating Efficiency By Company'!E9*'Capacity by Company'!E9</f>
        <v>18.268000000000001</v>
      </c>
      <c r="F9" s="14">
        <f>'Operating Efficiency By Company'!F9*'Capacity by Company'!F9</f>
        <v>18.450000000000003</v>
      </c>
      <c r="G9" s="14">
        <f>'Operating Efficiency By Company'!G9*'Capacity by Company'!G9</f>
        <v>18.712000000000003</v>
      </c>
      <c r="H9" s="14">
        <f>'Operating Efficiency By Company'!H9*'Capacity by Company'!H9</f>
        <v>17.668000000000003</v>
      </c>
      <c r="I9" s="14">
        <f>'Operating Efficiency By Company'!I9*'Capacity by Company'!I9</f>
        <v>18.327999999999999</v>
      </c>
      <c r="J9" s="14">
        <f>'Operating Efficiency By Company'!J9*'Capacity by Company'!J9</f>
        <v>18</v>
      </c>
      <c r="K9" s="14">
        <f>'Operating Efficiency By Company'!K9*'Capacity by Company'!K9</f>
        <v>17.849999999999998</v>
      </c>
      <c r="L9" s="14">
        <f>'Operating Efficiency By Company'!L9*'Capacity by Company'!L9</f>
        <v>17.899999999999999</v>
      </c>
      <c r="M9" s="14">
        <f>'Operating Efficiency By Company'!M9*'Capacity by Company'!M9</f>
        <v>17.949999999999996</v>
      </c>
      <c r="N9" s="14">
        <f>'Operating Efficiency By Company'!N9*'Capacity by Company'!N9</f>
        <v>18</v>
      </c>
      <c r="O9" s="14">
        <f>'Operating Efficiency By Company'!O9*'Capacity by Company'!O9</f>
        <v>18.049999999999997</v>
      </c>
      <c r="P9" s="14">
        <f>'Operating Efficiency By Company'!P9*'Capacity by Company'!P9</f>
        <v>18.099999999999998</v>
      </c>
      <c r="Q9" s="14">
        <f>'Operating Efficiency By Company'!Q9*'Capacity by Company'!Q9</f>
        <v>18.149999999999999</v>
      </c>
      <c r="R9" s="14">
        <f>'Operating Efficiency By Company'!R9*'Capacity by Company'!R9</f>
        <v>18.2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29.25" customHeight="1" x14ac:dyDescent="0.25">
      <c r="A10" s="62" t="s">
        <v>36</v>
      </c>
      <c r="B10" s="24" t="s">
        <v>40</v>
      </c>
      <c r="C10" s="32" t="s">
        <v>106</v>
      </c>
      <c r="D10" s="30"/>
      <c r="E10" s="14">
        <f>'Operating Efficiency By Company'!E10*'Capacity by Company'!E10</f>
        <v>5.8584000000000014</v>
      </c>
      <c r="F10" s="14">
        <f>'Operating Efficiency By Company'!F10*'Capacity by Company'!F10</f>
        <v>5.8632000000000009</v>
      </c>
      <c r="G10" s="14">
        <f>'Operating Efficiency By Company'!G10*'Capacity by Company'!G10</f>
        <v>11.798400000000003</v>
      </c>
      <c r="H10" s="14">
        <f>'Operating Efficiency By Company'!H10*'Capacity by Company'!H10</f>
        <v>10.455600000000002</v>
      </c>
      <c r="I10" s="14">
        <f>'Operating Efficiency By Company'!I10*'Capacity by Company'!I10</f>
        <v>11.7204</v>
      </c>
      <c r="J10" s="14">
        <f>'Operating Efficiency By Company'!J10*'Capacity by Company'!J10</f>
        <v>11.879999999999999</v>
      </c>
      <c r="K10" s="14">
        <f>'Operating Efficiency By Company'!K10*'Capacity by Company'!K10</f>
        <v>11.805</v>
      </c>
      <c r="L10" s="14">
        <f>'Operating Efficiency By Company'!L10*'Capacity by Company'!L10</f>
        <v>11.85</v>
      </c>
      <c r="M10" s="14">
        <f>'Operating Efficiency By Company'!M10*'Capacity by Company'!M10</f>
        <v>11.895</v>
      </c>
      <c r="N10" s="14">
        <f>'Operating Efficiency By Company'!N10*'Capacity by Company'!N10</f>
        <v>11.94</v>
      </c>
      <c r="O10" s="14">
        <f>'Operating Efficiency By Company'!O10*'Capacity by Company'!O10</f>
        <v>11.984999999999999</v>
      </c>
      <c r="P10" s="14">
        <f>'Operating Efficiency By Company'!P10*'Capacity by Company'!P10</f>
        <v>12.03</v>
      </c>
      <c r="Q10" s="14">
        <f>'Operating Efficiency By Company'!Q10*'Capacity by Company'!Q10</f>
        <v>12.074999999999999</v>
      </c>
      <c r="R10" s="14">
        <f>'Operating Efficiency By Company'!R10*'Capacity by Company'!R10</f>
        <v>12.120000000000001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x14ac:dyDescent="0.25">
      <c r="A11" s="62" t="s">
        <v>36</v>
      </c>
      <c r="B11" s="24" t="s">
        <v>40</v>
      </c>
      <c r="C11" s="32" t="s">
        <v>161</v>
      </c>
      <c r="D11" s="30"/>
      <c r="E11" s="14">
        <f>'Operating Efficiency By Company'!E11*'Capacity by Company'!E11</f>
        <v>0</v>
      </c>
      <c r="F11" s="14">
        <f>'Operating Efficiency By Company'!F11*'Capacity by Company'!F11</f>
        <v>17.417300000000001</v>
      </c>
      <c r="G11" s="14">
        <f>'Operating Efficiency By Company'!G11*'Capacity by Company'!G11</f>
        <v>17.529400000000003</v>
      </c>
      <c r="H11" s="14">
        <f>'Operating Efficiency By Company'!H11*'Capacity by Company'!H11</f>
        <v>16.590800000000002</v>
      </c>
      <c r="I11" s="14">
        <f>'Operating Efficiency By Company'!I11*'Capacity by Company'!I11</f>
        <v>17.548400000000001</v>
      </c>
      <c r="J11" s="14">
        <f>'Operating Efficiency By Company'!J11*'Capacity by Company'!J11</f>
        <v>17.544599999999999</v>
      </c>
      <c r="K11" s="14">
        <f>'Operating Efficiency By Company'!K11*'Capacity by Company'!K11</f>
        <v>17.479999999999997</v>
      </c>
      <c r="L11" s="14">
        <f>'Operating Efficiency By Company'!L11*'Capacity by Company'!L11</f>
        <v>17.669999999999998</v>
      </c>
      <c r="M11" s="14">
        <f>'Operating Efficiency By Company'!M11*'Capacity by Company'!M11</f>
        <v>17.669999999999998</v>
      </c>
      <c r="N11" s="14">
        <f>'Operating Efficiency By Company'!N11*'Capacity by Company'!N11</f>
        <v>17.669999999999998</v>
      </c>
      <c r="O11" s="14">
        <f>'Operating Efficiency By Company'!O11*'Capacity by Company'!O11</f>
        <v>17.86</v>
      </c>
      <c r="P11" s="14">
        <f>'Operating Efficiency By Company'!P11*'Capacity by Company'!P11</f>
        <v>17.86</v>
      </c>
      <c r="Q11" s="14">
        <f>'Operating Efficiency By Company'!Q11*'Capacity by Company'!Q11</f>
        <v>17.86</v>
      </c>
      <c r="R11" s="14">
        <f>'Operating Efficiency By Company'!R11*'Capacity by Company'!R11</f>
        <v>17.86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x14ac:dyDescent="0.25">
      <c r="A12" s="62" t="s">
        <v>36</v>
      </c>
      <c r="B12" s="24" t="s">
        <v>40</v>
      </c>
      <c r="C12" s="32" t="s">
        <v>117</v>
      </c>
      <c r="D12" s="30"/>
      <c r="E12" s="14">
        <f>'Operating Efficiency By Company'!E12*'Capacity by Company'!E12</f>
        <v>2.7969000000000004</v>
      </c>
      <c r="F12" s="14">
        <f>'Operating Efficiency By Company'!F12*'Capacity by Company'!F12</f>
        <v>2.8068000000000004</v>
      </c>
      <c r="G12" s="14">
        <f>'Operating Efficiency By Company'!G12*'Capacity by Company'!G12</f>
        <v>2.8353000000000006</v>
      </c>
      <c r="H12" s="14">
        <f>'Operating Efficiency By Company'!H12*'Capacity by Company'!H12</f>
        <v>2.6796000000000006</v>
      </c>
      <c r="I12" s="14">
        <f>'Operating Efficiency By Company'!I12*'Capacity by Company'!I12</f>
        <v>4.7835000000000001</v>
      </c>
      <c r="J12" s="14">
        <f>'Operating Efficiency By Company'!J12*'Capacity by Company'!J12</f>
        <v>4.7</v>
      </c>
      <c r="K12" s="14">
        <f>'Operating Efficiency By Company'!K12*'Capacity by Company'!K12</f>
        <v>4.6500000000000004</v>
      </c>
      <c r="L12" s="14">
        <f>'Operating Efficiency By Company'!L12*'Capacity by Company'!L12</f>
        <v>4.7</v>
      </c>
      <c r="M12" s="14">
        <f>'Operating Efficiency By Company'!M12*'Capacity by Company'!M12</f>
        <v>4.7</v>
      </c>
      <c r="N12" s="14">
        <f>'Operating Efficiency By Company'!N12*'Capacity by Company'!N12</f>
        <v>4.7</v>
      </c>
      <c r="O12" s="14">
        <f>'Operating Efficiency By Company'!O12*'Capacity by Company'!O12</f>
        <v>4.7</v>
      </c>
      <c r="P12" s="14">
        <f>'Operating Efficiency By Company'!P12*'Capacity by Company'!P12</f>
        <v>4.8</v>
      </c>
      <c r="Q12" s="14">
        <f>'Operating Efficiency By Company'!Q12*'Capacity by Company'!Q12</f>
        <v>4.8</v>
      </c>
      <c r="R12" s="14">
        <f>'Operating Efficiency By Company'!R12*'Capacity by Company'!R12</f>
        <v>4.8000000000000007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x14ac:dyDescent="0.25">
      <c r="A13" s="62" t="s">
        <v>36</v>
      </c>
      <c r="B13" s="24" t="s">
        <v>40</v>
      </c>
      <c r="C13" s="32" t="s">
        <v>118</v>
      </c>
      <c r="D13" s="30"/>
      <c r="E13" s="14">
        <f>'Operating Efficiency By Company'!E13*'Capacity by Company'!E13</f>
        <v>4.8925000000000001</v>
      </c>
      <c r="F13" s="14">
        <f>'Operating Efficiency By Company'!F13*'Capacity by Company'!F13</f>
        <v>4.9169999999999998</v>
      </c>
      <c r="G13" s="14">
        <f>'Operating Efficiency By Company'!G13*'Capacity by Company'!G13</f>
        <v>4.9415000000000004</v>
      </c>
      <c r="H13" s="14">
        <f>'Operating Efficiency By Company'!H13*'Capacity by Company'!H13</f>
        <v>4.5410000000000004</v>
      </c>
      <c r="I13" s="14">
        <f>'Operating Efficiency By Company'!I13*'Capacity by Company'!I13</f>
        <v>9.0809999999999995</v>
      </c>
      <c r="J13" s="14">
        <f>'Operating Efficiency By Company'!J13*'Capacity by Company'!J13</f>
        <v>13.2</v>
      </c>
      <c r="K13" s="14">
        <f>'Operating Efficiency By Company'!K13*'Capacity by Company'!K13</f>
        <v>13.2</v>
      </c>
      <c r="L13" s="14">
        <f>'Operating Efficiency By Company'!L13*'Capacity by Company'!L13</f>
        <v>13.2</v>
      </c>
      <c r="M13" s="14">
        <f>'Operating Efficiency By Company'!M13*'Capacity by Company'!M13</f>
        <v>13.2</v>
      </c>
      <c r="N13" s="14">
        <f>'Operating Efficiency By Company'!N13*'Capacity by Company'!N13</f>
        <v>13.2</v>
      </c>
      <c r="O13" s="14">
        <f>'Operating Efficiency By Company'!O13*'Capacity by Company'!O13</f>
        <v>13.35</v>
      </c>
      <c r="P13" s="14">
        <f>'Operating Efficiency By Company'!P13*'Capacity by Company'!P13</f>
        <v>13.35</v>
      </c>
      <c r="Q13" s="14">
        <f>'Operating Efficiency By Company'!Q13*'Capacity by Company'!Q13</f>
        <v>13.499999999999998</v>
      </c>
      <c r="R13" s="14">
        <f>'Operating Efficiency By Company'!R13*'Capacity by Company'!R13</f>
        <v>13.5</v>
      </c>
    </row>
    <row r="14" spans="1:31" x14ac:dyDescent="0.25">
      <c r="A14" s="62" t="s">
        <v>36</v>
      </c>
      <c r="B14" s="24" t="s">
        <v>40</v>
      </c>
      <c r="C14" s="32" t="s">
        <v>119</v>
      </c>
      <c r="D14" s="30"/>
      <c r="E14" s="14">
        <f>'Operating Efficiency By Company'!E14*'Capacity by Company'!E14</f>
        <v>2.9313000000000002</v>
      </c>
      <c r="F14" s="14">
        <f>'Operating Efficiency By Company'!F14*'Capacity by Company'!F14</f>
        <v>2.9550000000000001</v>
      </c>
      <c r="G14" s="14">
        <f>'Operating Efficiency By Company'!G14*'Capacity by Company'!G14</f>
        <v>2.9946000000000002</v>
      </c>
      <c r="H14" s="14">
        <f>'Operating Efficiency By Company'!H14*'Capacity by Company'!H14</f>
        <v>2.6880000000000006</v>
      </c>
      <c r="I14" s="14">
        <f>'Operating Efficiency By Company'!I14*'Capacity by Company'!I14</f>
        <v>2.9081999999999999</v>
      </c>
      <c r="J14" s="14">
        <f>'Operating Efficiency By Company'!J14*'Capacity by Company'!J14</f>
        <v>4.75</v>
      </c>
      <c r="K14" s="14">
        <f>'Operating Efficiency By Company'!K14*'Capacity by Company'!K14</f>
        <v>4.75</v>
      </c>
      <c r="L14" s="14">
        <f>'Operating Efficiency By Company'!L14*'Capacity by Company'!L14</f>
        <v>4.75</v>
      </c>
      <c r="M14" s="14">
        <f>'Operating Efficiency By Company'!M14*'Capacity by Company'!M14</f>
        <v>4.75</v>
      </c>
      <c r="N14" s="14">
        <f>'Operating Efficiency By Company'!N14*'Capacity by Company'!N14</f>
        <v>4.8</v>
      </c>
      <c r="O14" s="14">
        <f>'Operating Efficiency By Company'!O14*'Capacity by Company'!O14</f>
        <v>4.8</v>
      </c>
      <c r="P14" s="14">
        <f>'Operating Efficiency By Company'!P14*'Capacity by Company'!P14</f>
        <v>4.8</v>
      </c>
      <c r="Q14" s="14">
        <f>'Operating Efficiency By Company'!Q14*'Capacity by Company'!Q14</f>
        <v>4.8499999999999996</v>
      </c>
      <c r="R14" s="14">
        <f>'Operating Efficiency By Company'!R14*'Capacity by Company'!R14</f>
        <v>4.8500000000000005</v>
      </c>
    </row>
    <row r="15" spans="1:31" x14ac:dyDescent="0.25">
      <c r="A15" s="62" t="s">
        <v>36</v>
      </c>
      <c r="B15" s="24" t="s">
        <v>40</v>
      </c>
      <c r="C15" s="32" t="s">
        <v>120</v>
      </c>
      <c r="D15" s="30"/>
      <c r="E15" s="14">
        <f>'Operating Efficiency By Company'!E15*'Capacity by Company'!E15</f>
        <v>4.9470000000000001</v>
      </c>
      <c r="F15" s="14">
        <f>'Operating Efficiency By Company'!F15*'Capacity by Company'!F15</f>
        <v>4.9800000000000004</v>
      </c>
      <c r="G15" s="14">
        <f>'Operating Efficiency By Company'!G15*'Capacity by Company'!G15</f>
        <v>4.9279999999999999</v>
      </c>
      <c r="H15" s="14">
        <f>'Operating Efficiency By Company'!H15*'Capacity by Company'!H15</f>
        <v>4.4305000000000012</v>
      </c>
      <c r="I15" s="14">
        <f>'Operating Efficiency By Company'!I15*'Capacity by Company'!I15</f>
        <v>8.9600000000000009</v>
      </c>
      <c r="J15" s="14">
        <f>'Operating Efficiency By Company'!J15*'Capacity by Company'!J15</f>
        <v>18</v>
      </c>
      <c r="K15" s="14">
        <f>'Operating Efficiency By Company'!K15*'Capacity by Company'!K15</f>
        <v>18</v>
      </c>
      <c r="L15" s="14">
        <f>'Operating Efficiency By Company'!L15*'Capacity by Company'!L15</f>
        <v>18</v>
      </c>
      <c r="M15" s="14">
        <f>'Operating Efficiency By Company'!M15*'Capacity by Company'!M15</f>
        <v>18</v>
      </c>
      <c r="N15" s="14">
        <f>'Operating Efficiency By Company'!N15*'Capacity by Company'!N15</f>
        <v>18.2</v>
      </c>
      <c r="O15" s="14">
        <f>'Operating Efficiency By Company'!O15*'Capacity by Company'!O15</f>
        <v>18.2</v>
      </c>
      <c r="P15" s="14">
        <f>'Operating Efficiency By Company'!P15*'Capacity by Company'!P15</f>
        <v>18.2</v>
      </c>
      <c r="Q15" s="14">
        <f>'Operating Efficiency By Company'!Q15*'Capacity by Company'!Q15</f>
        <v>18.399999999999999</v>
      </c>
      <c r="R15" s="14">
        <f>'Operating Efficiency By Company'!R15*'Capacity by Company'!R15</f>
        <v>18.400000000000002</v>
      </c>
    </row>
    <row r="16" spans="1:31" x14ac:dyDescent="0.25">
      <c r="A16" s="62" t="s">
        <v>36</v>
      </c>
      <c r="B16" s="24" t="s">
        <v>40</v>
      </c>
      <c r="C16" s="24" t="s">
        <v>121</v>
      </c>
      <c r="D16" s="30"/>
      <c r="E16" s="14">
        <f>'Operating Efficiency By Company'!E16*'Capacity by Company'!E16</f>
        <v>4.8209999999999997</v>
      </c>
      <c r="F16" s="14">
        <f>'Operating Efficiency By Company'!F16*'Capacity by Company'!F16</f>
        <v>4.8479999999999999</v>
      </c>
      <c r="G16" s="14">
        <f>'Operating Efficiency By Company'!G16*'Capacity by Company'!G16</f>
        <v>4.8775000000000004</v>
      </c>
      <c r="H16" s="14">
        <f>'Operating Efficiency By Company'!H16*'Capacity by Company'!H16</f>
        <v>4.5805000000000007</v>
      </c>
      <c r="I16" s="14">
        <f>'Operating Efficiency By Company'!I16*'Capacity by Company'!I16</f>
        <v>4.7324999999999999</v>
      </c>
      <c r="J16" s="14">
        <f>'Operating Efficiency By Company'!J16*'Capacity by Company'!J16</f>
        <v>9.4</v>
      </c>
      <c r="K16" s="14">
        <f>'Operating Efficiency By Company'!K16*'Capacity by Company'!K16</f>
        <v>9.3000000000000007</v>
      </c>
      <c r="L16" s="14">
        <f>'Operating Efficiency By Company'!L16*'Capacity by Company'!L16</f>
        <v>9.3000000000000007</v>
      </c>
      <c r="M16" s="14">
        <f>'Operating Efficiency By Company'!M16*'Capacity by Company'!M16</f>
        <v>9.3000000000000007</v>
      </c>
      <c r="N16" s="14">
        <f>'Operating Efficiency By Company'!N16*'Capacity by Company'!N16</f>
        <v>9.4</v>
      </c>
      <c r="O16" s="14">
        <f>'Operating Efficiency By Company'!O16*'Capacity by Company'!O16</f>
        <v>9.4</v>
      </c>
      <c r="P16" s="14">
        <f>'Operating Efficiency By Company'!P16*'Capacity by Company'!P16</f>
        <v>9.4</v>
      </c>
      <c r="Q16" s="14">
        <f>'Operating Efficiency By Company'!Q16*'Capacity by Company'!Q16</f>
        <v>9.5</v>
      </c>
      <c r="R16" s="14">
        <f>'Operating Efficiency By Company'!R16*'Capacity by Company'!R16</f>
        <v>9.6000000000000014</v>
      </c>
    </row>
    <row r="17" spans="1:18" x14ac:dyDescent="0.25">
      <c r="A17" s="62" t="s">
        <v>36</v>
      </c>
      <c r="B17" s="24" t="s">
        <v>40</v>
      </c>
      <c r="C17" s="24" t="s">
        <v>122</v>
      </c>
      <c r="D17" s="30"/>
      <c r="E17" s="14">
        <f>'Operating Efficiency By Company'!E17*'Capacity by Company'!E17</f>
        <v>4.8260000000000005</v>
      </c>
      <c r="F17" s="14">
        <f>'Operating Efficiency By Company'!F17*'Capacity by Company'!F17</f>
        <v>4.8425000000000002</v>
      </c>
      <c r="G17" s="14">
        <f>'Operating Efficiency By Company'!G17*'Capacity by Company'!G17</f>
        <v>4.8900000000000006</v>
      </c>
      <c r="H17" s="14">
        <f>'Operating Efficiency By Company'!H17*'Capacity by Company'!H17</f>
        <v>4.6805000000000003</v>
      </c>
      <c r="I17" s="14">
        <f>'Operating Efficiency By Company'!I17*'Capacity by Company'!I17</f>
        <v>4.548</v>
      </c>
      <c r="J17" s="14">
        <f>'Operating Efficiency By Company'!J17*'Capacity by Company'!J17</f>
        <v>4.4000000000000004</v>
      </c>
      <c r="K17" s="14">
        <f>'Operating Efficiency By Company'!K17*'Capacity by Company'!K17</f>
        <v>4.3499999999999996</v>
      </c>
      <c r="L17" s="14">
        <f>'Operating Efficiency By Company'!L17*'Capacity by Company'!L17</f>
        <v>4.3499999999999996</v>
      </c>
      <c r="M17" s="14">
        <f>'Operating Efficiency By Company'!M17*'Capacity by Company'!M17</f>
        <v>4.3499999999999996</v>
      </c>
      <c r="N17" s="14">
        <f>'Operating Efficiency By Company'!N17*'Capacity by Company'!N17</f>
        <v>4.4000000000000004</v>
      </c>
      <c r="O17" s="14">
        <f>'Operating Efficiency By Company'!O17*'Capacity by Company'!O17</f>
        <v>4.4000000000000004</v>
      </c>
      <c r="P17" s="14">
        <f>'Operating Efficiency By Company'!P17*'Capacity by Company'!P17</f>
        <v>4.4000000000000004</v>
      </c>
      <c r="Q17" s="14">
        <f>'Operating Efficiency By Company'!Q17*'Capacity by Company'!Q17</f>
        <v>4.45</v>
      </c>
      <c r="R17" s="14">
        <f>'Operating Efficiency By Company'!R17*'Capacity by Company'!R17</f>
        <v>4.5</v>
      </c>
    </row>
    <row r="18" spans="1:18" x14ac:dyDescent="0.25">
      <c r="A18" s="62" t="s">
        <v>36</v>
      </c>
      <c r="B18" s="24" t="s">
        <v>40</v>
      </c>
      <c r="C18" s="24" t="s">
        <v>123</v>
      </c>
      <c r="D18" s="30"/>
      <c r="E18" s="14">
        <f>'Operating Efficiency By Company'!E18*'Capacity by Company'!E18</f>
        <v>9.6630000000000003</v>
      </c>
      <c r="F18" s="14">
        <f>'Operating Efficiency By Company'!F18*'Capacity by Company'!F18</f>
        <v>9.7540000000000013</v>
      </c>
      <c r="G18" s="14">
        <f>'Operating Efficiency By Company'!G18*'Capacity by Company'!G18</f>
        <v>9.8849999999999998</v>
      </c>
      <c r="H18" s="14">
        <f>'Operating Efficiency By Company'!H18*'Capacity by Company'!H18</f>
        <v>8.8630000000000013</v>
      </c>
      <c r="I18" s="14">
        <f>'Operating Efficiency By Company'!I18*'Capacity by Company'!I18</f>
        <v>9.6930000000000014</v>
      </c>
      <c r="J18" s="14">
        <f>'Operating Efficiency By Company'!J18*'Capacity by Company'!J18</f>
        <v>19.2</v>
      </c>
      <c r="K18" s="14">
        <f>'Operating Efficiency By Company'!K18*'Capacity by Company'!K18</f>
        <v>19</v>
      </c>
      <c r="L18" s="14">
        <f>'Operating Efficiency By Company'!L18*'Capacity by Company'!L18</f>
        <v>19</v>
      </c>
      <c r="M18" s="14">
        <f>'Operating Efficiency By Company'!M18*'Capacity by Company'!M18</f>
        <v>19.2</v>
      </c>
      <c r="N18" s="14">
        <f>'Operating Efficiency By Company'!N18*'Capacity by Company'!N18</f>
        <v>19.2</v>
      </c>
      <c r="O18" s="14">
        <f>'Operating Efficiency By Company'!O18*'Capacity by Company'!O18</f>
        <v>19.2</v>
      </c>
      <c r="P18" s="14">
        <f>'Operating Efficiency By Company'!P18*'Capacity by Company'!P18</f>
        <v>19.399999999999999</v>
      </c>
      <c r="Q18" s="14">
        <f>'Operating Efficiency By Company'!Q18*'Capacity by Company'!Q18</f>
        <v>19.399999999999999</v>
      </c>
      <c r="R18" s="14">
        <f>'Operating Efficiency By Company'!R18*'Capacity by Company'!R18</f>
        <v>19.600000000000001</v>
      </c>
    </row>
    <row r="19" spans="1:18" x14ac:dyDescent="0.25">
      <c r="A19" s="62" t="s">
        <v>36</v>
      </c>
      <c r="B19" s="24" t="s">
        <v>40</v>
      </c>
      <c r="C19" s="24" t="s">
        <v>124</v>
      </c>
      <c r="D19" s="30"/>
      <c r="E19" s="14">
        <f>'Operating Efficiency By Company'!E19*'Capacity by Company'!E19</f>
        <v>4.9465000000000003</v>
      </c>
      <c r="F19" s="14">
        <f>'Operating Efficiency By Company'!F19*'Capacity by Company'!F19</f>
        <v>4.9505000000000008</v>
      </c>
      <c r="G19" s="14">
        <f>'Operating Efficiency By Company'!G19*'Capacity by Company'!G19</f>
        <v>4.9805000000000001</v>
      </c>
      <c r="H19" s="14">
        <f>'Operating Efficiency By Company'!H19*'Capacity by Company'!H19</f>
        <v>4.3710000000000004</v>
      </c>
      <c r="I19" s="14">
        <f>'Operating Efficiency By Company'!I19*'Capacity by Company'!I19</f>
        <v>8.9959999999999987</v>
      </c>
      <c r="J19" s="14">
        <f>'Operating Efficiency By Company'!J19*'Capacity by Company'!J19</f>
        <v>8.8000000000000007</v>
      </c>
      <c r="K19" s="14">
        <f>'Operating Efficiency By Company'!K19*'Capacity by Company'!K19</f>
        <v>8.8000000000000007</v>
      </c>
      <c r="L19" s="14">
        <f>'Operating Efficiency By Company'!L19*'Capacity by Company'!L19</f>
        <v>8.8000000000000007</v>
      </c>
      <c r="M19" s="14">
        <f>'Operating Efficiency By Company'!M19*'Capacity by Company'!M19</f>
        <v>8.8000000000000007</v>
      </c>
      <c r="N19" s="14">
        <f>'Operating Efficiency By Company'!N19*'Capacity by Company'!N19</f>
        <v>8.9</v>
      </c>
      <c r="O19" s="14">
        <f>'Operating Efficiency By Company'!O19*'Capacity by Company'!O19</f>
        <v>8.9</v>
      </c>
      <c r="P19" s="14">
        <f>'Operating Efficiency By Company'!P19*'Capacity by Company'!P19</f>
        <v>8.9</v>
      </c>
      <c r="Q19" s="14">
        <f>'Operating Efficiency By Company'!Q19*'Capacity by Company'!Q19</f>
        <v>9</v>
      </c>
      <c r="R19" s="14">
        <f>'Operating Efficiency By Company'!R19*'Capacity by Company'!R19</f>
        <v>9</v>
      </c>
    </row>
    <row r="20" spans="1:18" x14ac:dyDescent="0.25">
      <c r="A20" s="62" t="s">
        <v>36</v>
      </c>
      <c r="B20" s="24" t="s">
        <v>40</v>
      </c>
      <c r="C20" s="24" t="s">
        <v>125</v>
      </c>
      <c r="D20" s="30"/>
      <c r="E20" s="14">
        <f>'Operating Efficiency By Company'!E20*'Capacity by Company'!E20</f>
        <v>0</v>
      </c>
      <c r="F20" s="14">
        <f>'Operating Efficiency By Company'!F20*'Capacity by Company'!F20</f>
        <v>0</v>
      </c>
      <c r="G20" s="14">
        <f>'Operating Efficiency By Company'!G20*'Capacity by Company'!G20</f>
        <v>0</v>
      </c>
      <c r="H20" s="14">
        <f>'Operating Efficiency By Company'!H20*'Capacity by Company'!H20</f>
        <v>0</v>
      </c>
      <c r="I20" s="14">
        <f>'Operating Efficiency By Company'!I20*'Capacity by Company'!I20</f>
        <v>0</v>
      </c>
      <c r="J20" s="14">
        <f>'Operating Efficiency By Company'!J20*'Capacity by Company'!J20</f>
        <v>0</v>
      </c>
      <c r="K20" s="14">
        <f>'Operating Efficiency By Company'!K20*'Capacity by Company'!K20</f>
        <v>0</v>
      </c>
      <c r="L20" s="14">
        <f>'Operating Efficiency By Company'!L20*'Capacity by Company'!L20</f>
        <v>82</v>
      </c>
      <c r="M20" s="14">
        <f>'Operating Efficiency By Company'!M20*'Capacity by Company'!M20</f>
        <v>86</v>
      </c>
      <c r="N20" s="14">
        <f>'Operating Efficiency By Company'!N20*'Capacity by Company'!N20</f>
        <v>86</v>
      </c>
      <c r="O20" s="14">
        <f>'Operating Efficiency By Company'!O20*'Capacity by Company'!O20</f>
        <v>86</v>
      </c>
      <c r="P20" s="14">
        <f>'Operating Efficiency By Company'!P20*'Capacity by Company'!P20</f>
        <v>86.999999999999986</v>
      </c>
      <c r="Q20" s="14">
        <f>'Operating Efficiency By Company'!Q20*'Capacity by Company'!Q20</f>
        <v>86.999999999999986</v>
      </c>
      <c r="R20" s="14">
        <f>'Operating Efficiency By Company'!R20*'Capacity by Company'!R20</f>
        <v>88</v>
      </c>
    </row>
    <row r="21" spans="1:18" x14ac:dyDescent="0.25">
      <c r="A21" s="63" t="s">
        <v>36</v>
      </c>
      <c r="B21" s="24" t="s">
        <v>40</v>
      </c>
      <c r="C21" s="34" t="s">
        <v>38</v>
      </c>
      <c r="D21" s="35"/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</row>
    <row r="22" spans="1:18" x14ac:dyDescent="0.25">
      <c r="A22" s="59" t="s">
        <v>36</v>
      </c>
      <c r="B22" s="59" t="s">
        <v>40</v>
      </c>
      <c r="C22" s="27" t="s">
        <v>39</v>
      </c>
      <c r="D22" s="28"/>
      <c r="E22" s="60">
        <f t="shared" ref="E22:R22" si="1">SUM(E4:E21)</f>
        <v>224.05220000000003</v>
      </c>
      <c r="F22" s="60">
        <f t="shared" si="1"/>
        <v>278.77319999999997</v>
      </c>
      <c r="G22" s="60">
        <f t="shared" si="1"/>
        <v>326.01800000000009</v>
      </c>
      <c r="H22" s="60">
        <f t="shared" si="1"/>
        <v>407.99149999999997</v>
      </c>
      <c r="I22" s="60">
        <f t="shared" si="1"/>
        <v>464.31799999999998</v>
      </c>
      <c r="J22" s="60">
        <f t="shared" si="1"/>
        <v>513.17459999999983</v>
      </c>
      <c r="K22" s="60">
        <f t="shared" si="1"/>
        <v>924.23499999999979</v>
      </c>
      <c r="L22" s="60">
        <f t="shared" si="1"/>
        <v>1006.5699999999998</v>
      </c>
      <c r="M22" s="60">
        <f t="shared" si="1"/>
        <v>1393.7149999999999</v>
      </c>
      <c r="N22" s="60">
        <f t="shared" si="1"/>
        <v>1667.9100000000005</v>
      </c>
      <c r="O22" s="60">
        <f t="shared" si="1"/>
        <v>1757.345</v>
      </c>
      <c r="P22" s="60">
        <f t="shared" si="1"/>
        <v>1764.24</v>
      </c>
      <c r="Q22" s="60">
        <f t="shared" si="1"/>
        <v>1883.8850000000002</v>
      </c>
      <c r="R22" s="60">
        <f t="shared" si="1"/>
        <v>1885.3299999999997</v>
      </c>
    </row>
    <row r="23" spans="1:18" x14ac:dyDescent="0.25">
      <c r="A23" s="61" t="s">
        <v>36</v>
      </c>
      <c r="B23" s="61" t="s">
        <v>41</v>
      </c>
      <c r="C23" s="36" t="s">
        <v>96</v>
      </c>
      <c r="D23" s="37"/>
      <c r="E23" s="14">
        <f>'Operating Efficiency By Company'!E23*'Capacity by Company'!E23</f>
        <v>5.8261399999999988</v>
      </c>
      <c r="F23" s="14">
        <f>'Operating Efficiency By Company'!F23*'Capacity by Company'!F23</f>
        <v>5.8310999999999984</v>
      </c>
      <c r="G23" s="14">
        <f>'Operating Efficiency By Company'!G23*'Capacity by Company'!G23</f>
        <v>5.8682999999999987</v>
      </c>
      <c r="H23" s="14">
        <f>'Operating Efficiency By Company'!H23*'Capacity by Company'!H23</f>
        <v>5.0046399999999993</v>
      </c>
      <c r="I23" s="14">
        <f>'Operating Efficiency By Company'!I23*'Capacity by Company'!I23</f>
        <v>5.7039999999999988</v>
      </c>
      <c r="J23" s="14">
        <f>'Operating Efficiency By Company'!J23*'Capacity by Company'!J23</f>
        <v>5.1150000000000002</v>
      </c>
      <c r="K23" s="14">
        <f>'Operating Efficiency By Company'!K23*'Capacity by Company'!K23</f>
        <v>5.1150000000000002</v>
      </c>
      <c r="L23" s="14">
        <f>'Operating Efficiency By Company'!L23*'Capacity by Company'!L23</f>
        <v>5.1459999999999999</v>
      </c>
      <c r="M23" s="14">
        <f>'Operating Efficiency By Company'!M23*'Capacity by Company'!M23</f>
        <v>5.1769999999999996</v>
      </c>
      <c r="N23" s="14">
        <f>'Operating Efficiency By Company'!N23*'Capacity by Company'!N23</f>
        <v>5.2079999999999993</v>
      </c>
      <c r="O23" s="14">
        <f>'Operating Efficiency By Company'!O23*'Capacity by Company'!O23</f>
        <v>5.238999999999999</v>
      </c>
      <c r="P23" s="14">
        <f>'Operating Efficiency By Company'!P23*'Capacity by Company'!P23</f>
        <v>5.27</v>
      </c>
      <c r="Q23" s="14">
        <f>'Operating Efficiency By Company'!Q23*'Capacity by Company'!Q23</f>
        <v>5.3009999999999993</v>
      </c>
      <c r="R23" s="14">
        <f>'Operating Efficiency By Company'!R23*'Capacity by Company'!R23</f>
        <v>5.331999999999999</v>
      </c>
    </row>
    <row r="24" spans="1:18" x14ac:dyDescent="0.25">
      <c r="A24" s="61" t="s">
        <v>36</v>
      </c>
      <c r="B24" s="61" t="s">
        <v>41</v>
      </c>
      <c r="C24" s="36" t="s">
        <v>105</v>
      </c>
      <c r="D24" s="37"/>
      <c r="E24" s="14">
        <f>'Operating Efficiency By Company'!E24*'Capacity by Company'!E24</f>
        <v>2.1737999999999995</v>
      </c>
      <c r="F24" s="14">
        <f>'Operating Efficiency By Company'!F24*'Capacity by Company'!F24</f>
        <v>0</v>
      </c>
      <c r="G24" s="14">
        <f>'Operating Efficiency By Company'!G24*'Capacity by Company'!G24</f>
        <v>0</v>
      </c>
      <c r="H24" s="14">
        <f>'Operating Efficiency By Company'!H24*'Capacity by Company'!H24</f>
        <v>0</v>
      </c>
      <c r="I24" s="14">
        <f>'Operating Efficiency By Company'!I24*'Capacity by Company'!I24</f>
        <v>0</v>
      </c>
      <c r="J24" s="14">
        <f>'Operating Efficiency By Company'!J24*'Capacity by Company'!J24</f>
        <v>0</v>
      </c>
      <c r="K24" s="14">
        <f>'Operating Efficiency By Company'!K24*'Capacity by Company'!K24</f>
        <v>0</v>
      </c>
      <c r="L24" s="14">
        <f>'Operating Efficiency By Company'!L24*'Capacity by Company'!L24</f>
        <v>0</v>
      </c>
      <c r="M24" s="14">
        <f>'Operating Efficiency By Company'!M24*'Capacity by Company'!M24</f>
        <v>0</v>
      </c>
      <c r="N24" s="14">
        <f>'Operating Efficiency By Company'!N24*'Capacity by Company'!N24</f>
        <v>0</v>
      </c>
      <c r="O24" s="14">
        <f>'Operating Efficiency By Company'!O24*'Capacity by Company'!O24</f>
        <v>0</v>
      </c>
      <c r="P24" s="14">
        <f>'Operating Efficiency By Company'!P24*'Capacity by Company'!P24</f>
        <v>0</v>
      </c>
      <c r="Q24" s="14">
        <f>'Operating Efficiency By Company'!Q24*'Capacity by Company'!Q24</f>
        <v>0</v>
      </c>
      <c r="R24" s="14">
        <f>'Operating Efficiency By Company'!R24*'Capacity by Company'!R24</f>
        <v>0</v>
      </c>
    </row>
    <row r="25" spans="1:18" x14ac:dyDescent="0.25">
      <c r="A25" s="61" t="s">
        <v>36</v>
      </c>
      <c r="B25" s="61" t="s">
        <v>41</v>
      </c>
      <c r="C25" s="38" t="s">
        <v>38</v>
      </c>
      <c r="D25" s="39"/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</row>
    <row r="26" spans="1:18" x14ac:dyDescent="0.25">
      <c r="A26" s="64" t="s">
        <v>36</v>
      </c>
      <c r="B26" s="64" t="s">
        <v>41</v>
      </c>
      <c r="C26" s="27" t="s">
        <v>39</v>
      </c>
      <c r="D26" s="41"/>
      <c r="E26" s="60">
        <f t="shared" ref="E26:R26" si="2">SUM(E23:E25)</f>
        <v>7.9999399999999987</v>
      </c>
      <c r="F26" s="60">
        <f t="shared" si="2"/>
        <v>5.8310999999999984</v>
      </c>
      <c r="G26" s="60">
        <f t="shared" si="2"/>
        <v>5.8682999999999987</v>
      </c>
      <c r="H26" s="60">
        <f t="shared" si="2"/>
        <v>5.0046399999999993</v>
      </c>
      <c r="I26" s="60">
        <f t="shared" si="2"/>
        <v>5.7039999999999988</v>
      </c>
      <c r="J26" s="60">
        <f t="shared" si="2"/>
        <v>5.1150000000000002</v>
      </c>
      <c r="K26" s="60">
        <f t="shared" si="2"/>
        <v>5.1150000000000002</v>
      </c>
      <c r="L26" s="60">
        <f t="shared" si="2"/>
        <v>5.1459999999999999</v>
      </c>
      <c r="M26" s="60">
        <f t="shared" si="2"/>
        <v>5.1769999999999996</v>
      </c>
      <c r="N26" s="60">
        <f t="shared" si="2"/>
        <v>5.2079999999999993</v>
      </c>
      <c r="O26" s="60">
        <f t="shared" si="2"/>
        <v>5.238999999999999</v>
      </c>
      <c r="P26" s="60">
        <f t="shared" si="2"/>
        <v>5.27</v>
      </c>
      <c r="Q26" s="60">
        <f t="shared" si="2"/>
        <v>5.3009999999999993</v>
      </c>
      <c r="R26" s="60">
        <f t="shared" si="2"/>
        <v>5.331999999999999</v>
      </c>
    </row>
    <row r="27" spans="1:18" x14ac:dyDescent="0.25">
      <c r="A27" s="61" t="s">
        <v>36</v>
      </c>
      <c r="B27" s="65" t="s">
        <v>42</v>
      </c>
      <c r="C27" s="36" t="s">
        <v>90</v>
      </c>
      <c r="D27" s="37"/>
      <c r="E27" s="14">
        <f>'Operating Efficiency By Company'!E27*'Capacity by Company'!E27</f>
        <v>9.4849999999999994</v>
      </c>
      <c r="F27" s="14">
        <f>'Operating Efficiency By Company'!F27*'Capacity by Company'!F27</f>
        <v>9.5640000000000001</v>
      </c>
      <c r="G27" s="14">
        <f>'Operating Efficiency By Company'!G27*'Capacity by Company'!G27</f>
        <v>26.179200000000002</v>
      </c>
      <c r="H27" s="14">
        <f>'Operating Efficiency By Company'!H27*'Capacity by Company'!H27</f>
        <v>19.861199999999997</v>
      </c>
      <c r="I27" s="14">
        <f>'Operating Efficiency By Company'!I27*'Capacity by Company'!I27</f>
        <v>26.423999999999996</v>
      </c>
      <c r="J27" s="14">
        <f>'Operating Efficiency By Company'!J27*'Capacity by Company'!J27</f>
        <v>29.984499999999997</v>
      </c>
      <c r="K27" s="14">
        <f>'Operating Efficiency By Company'!K27*'Capacity by Company'!K27</f>
        <v>29.762687499999998</v>
      </c>
      <c r="L27" s="14">
        <f>'Operating Efficiency By Company'!L27*'Capacity by Company'!L27</f>
        <v>29.890874999999998</v>
      </c>
      <c r="M27" s="14">
        <f>'Operating Efficiency By Company'!M27*'Capacity by Company'!M27</f>
        <v>30.019062499999997</v>
      </c>
      <c r="N27" s="14">
        <f>'Operating Efficiency By Company'!N27*'Capacity by Company'!N27</f>
        <v>30.14725</v>
      </c>
      <c r="O27" s="14">
        <f>'Operating Efficiency By Company'!O27*'Capacity by Company'!O27</f>
        <v>30.275437499999995</v>
      </c>
      <c r="P27" s="14">
        <f>'Operating Efficiency By Company'!P27*'Capacity by Company'!P27</f>
        <v>30.403624999999995</v>
      </c>
      <c r="Q27" s="14">
        <f>'Operating Efficiency By Company'!Q27*'Capacity by Company'!Q27</f>
        <v>30.531812499999997</v>
      </c>
      <c r="R27" s="14">
        <f>'Operating Efficiency By Company'!R27*'Capacity by Company'!R27</f>
        <v>30.659999999999997</v>
      </c>
    </row>
    <row r="28" spans="1:18" x14ac:dyDescent="0.25">
      <c r="A28" s="61" t="s">
        <v>36</v>
      </c>
      <c r="B28" s="65" t="s">
        <v>42</v>
      </c>
      <c r="C28" s="38" t="s">
        <v>38</v>
      </c>
      <c r="D28" s="39"/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0</v>
      </c>
      <c r="M28" s="61">
        <v>0</v>
      </c>
      <c r="N28" s="61">
        <v>0</v>
      </c>
      <c r="O28" s="61">
        <v>0</v>
      </c>
      <c r="P28" s="61">
        <v>0</v>
      </c>
      <c r="Q28" s="61">
        <v>0</v>
      </c>
      <c r="R28" s="61">
        <v>0</v>
      </c>
    </row>
    <row r="29" spans="1:18" x14ac:dyDescent="0.25">
      <c r="A29" s="64" t="s">
        <v>36</v>
      </c>
      <c r="B29" s="64" t="s">
        <v>42</v>
      </c>
      <c r="C29" s="43" t="s">
        <v>39</v>
      </c>
      <c r="D29" s="44"/>
      <c r="E29" s="60">
        <f t="shared" ref="E29:R29" si="3">SUM(E27:E28)</f>
        <v>9.4849999999999994</v>
      </c>
      <c r="F29" s="60">
        <f t="shared" si="3"/>
        <v>9.5640000000000001</v>
      </c>
      <c r="G29" s="60">
        <f t="shared" si="3"/>
        <v>26.179200000000002</v>
      </c>
      <c r="H29" s="60">
        <f t="shared" si="3"/>
        <v>19.861199999999997</v>
      </c>
      <c r="I29" s="60">
        <f t="shared" si="3"/>
        <v>26.423999999999996</v>
      </c>
      <c r="J29" s="60">
        <f t="shared" si="3"/>
        <v>29.984499999999997</v>
      </c>
      <c r="K29" s="60">
        <f t="shared" si="3"/>
        <v>29.762687499999998</v>
      </c>
      <c r="L29" s="60">
        <f t="shared" si="3"/>
        <v>29.890874999999998</v>
      </c>
      <c r="M29" s="60">
        <f t="shared" si="3"/>
        <v>30.019062499999997</v>
      </c>
      <c r="N29" s="60">
        <f t="shared" si="3"/>
        <v>30.14725</v>
      </c>
      <c r="O29" s="60">
        <f t="shared" si="3"/>
        <v>30.275437499999995</v>
      </c>
      <c r="P29" s="60">
        <f t="shared" si="3"/>
        <v>30.403624999999995</v>
      </c>
      <c r="Q29" s="60">
        <f t="shared" si="3"/>
        <v>30.531812499999997</v>
      </c>
      <c r="R29" s="60">
        <f t="shared" si="3"/>
        <v>30.659999999999997</v>
      </c>
    </row>
    <row r="30" spans="1:18" x14ac:dyDescent="0.25">
      <c r="A30" s="61" t="s">
        <v>36</v>
      </c>
      <c r="B30" s="61" t="s">
        <v>43</v>
      </c>
      <c r="C30" s="36" t="s">
        <v>90</v>
      </c>
      <c r="D30" s="37"/>
      <c r="E30" s="14">
        <f>'Operating Efficiency By Company'!E30*'Capacity by Company'!E30</f>
        <v>2.8556999999999997</v>
      </c>
      <c r="F30" s="14">
        <f>'Operating Efficiency By Company'!F30*'Capacity by Company'!F30</f>
        <v>2.823</v>
      </c>
      <c r="G30" s="14">
        <f>'Operating Efficiency By Company'!G30*'Capacity by Company'!G30</f>
        <v>2.9222999999999999</v>
      </c>
      <c r="H30" s="14">
        <f>'Operating Efficiency By Company'!H30*'Capacity by Company'!H30</f>
        <v>2.4545999999999992</v>
      </c>
      <c r="I30" s="14">
        <f>'Operating Efficiency By Company'!I30*'Capacity by Company'!I30</f>
        <v>2.7746999999999993</v>
      </c>
      <c r="J30" s="14">
        <f>'Operating Efficiency By Company'!J30*'Capacity by Company'!J30</f>
        <v>2.5049999999999994</v>
      </c>
      <c r="K30" s="14">
        <f>'Operating Efficiency By Company'!K30*'Capacity by Company'!K30</f>
        <v>2.4827249999999994</v>
      </c>
      <c r="L30" s="14">
        <f>'Operating Efficiency By Company'!L30*'Capacity by Company'!L30</f>
        <v>2.4904499999999996</v>
      </c>
      <c r="M30" s="14">
        <f>'Operating Efficiency By Company'!M30*'Capacity by Company'!M30</f>
        <v>2.4981749999999994</v>
      </c>
      <c r="N30" s="14">
        <f>'Operating Efficiency By Company'!N30*'Capacity by Company'!N30</f>
        <v>2.5058999999999996</v>
      </c>
      <c r="O30" s="14">
        <f>'Operating Efficiency By Company'!O30*'Capacity by Company'!O30</f>
        <v>2.5136249999999998</v>
      </c>
      <c r="P30" s="14">
        <f>'Operating Efficiency By Company'!P30*'Capacity by Company'!P30</f>
        <v>2.52135</v>
      </c>
      <c r="Q30" s="14">
        <f>'Operating Efficiency By Company'!Q30*'Capacity by Company'!Q30</f>
        <v>2.5290749999999997</v>
      </c>
      <c r="R30" s="14">
        <f>'Operating Efficiency By Company'!R30*'Capacity by Company'!R30</f>
        <v>2.5367999999999995</v>
      </c>
    </row>
    <row r="31" spans="1:18" x14ac:dyDescent="0.25">
      <c r="A31" s="61" t="s">
        <v>36</v>
      </c>
      <c r="B31" s="61" t="s">
        <v>43</v>
      </c>
      <c r="C31" s="38" t="s">
        <v>38</v>
      </c>
      <c r="D31" s="39"/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61">
        <v>0</v>
      </c>
    </row>
    <row r="32" spans="1:18" x14ac:dyDescent="0.25">
      <c r="A32" s="64" t="s">
        <v>36</v>
      </c>
      <c r="B32" s="64" t="s">
        <v>43</v>
      </c>
      <c r="C32" s="43" t="s">
        <v>39</v>
      </c>
      <c r="D32" s="44"/>
      <c r="E32" s="66">
        <f t="shared" ref="E32:R32" si="4">SUM(E30:E31)</f>
        <v>2.8556999999999997</v>
      </c>
      <c r="F32" s="66">
        <f t="shared" si="4"/>
        <v>2.823</v>
      </c>
      <c r="G32" s="66">
        <f t="shared" si="4"/>
        <v>2.9222999999999999</v>
      </c>
      <c r="H32" s="66">
        <f t="shared" si="4"/>
        <v>2.4545999999999992</v>
      </c>
      <c r="I32" s="66">
        <f t="shared" si="4"/>
        <v>2.7746999999999993</v>
      </c>
      <c r="J32" s="66">
        <f t="shared" si="4"/>
        <v>2.5049999999999994</v>
      </c>
      <c r="K32" s="66">
        <f t="shared" si="4"/>
        <v>2.4827249999999994</v>
      </c>
      <c r="L32" s="66">
        <f t="shared" si="4"/>
        <v>2.4904499999999996</v>
      </c>
      <c r="M32" s="66">
        <f t="shared" si="4"/>
        <v>2.4981749999999994</v>
      </c>
      <c r="N32" s="66">
        <f t="shared" si="4"/>
        <v>2.5058999999999996</v>
      </c>
      <c r="O32" s="66">
        <f t="shared" si="4"/>
        <v>2.5136249999999998</v>
      </c>
      <c r="P32" s="66">
        <f t="shared" si="4"/>
        <v>2.52135</v>
      </c>
      <c r="Q32" s="66">
        <f t="shared" si="4"/>
        <v>2.5290749999999997</v>
      </c>
      <c r="R32" s="66">
        <f t="shared" si="4"/>
        <v>2.5367999999999995</v>
      </c>
    </row>
    <row r="33" spans="1:18" x14ac:dyDescent="0.25">
      <c r="A33" s="61" t="s">
        <v>36</v>
      </c>
      <c r="B33" s="65" t="s">
        <v>44</v>
      </c>
      <c r="C33" s="45" t="s">
        <v>38</v>
      </c>
      <c r="D33" s="46"/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</row>
    <row r="34" spans="1:18" x14ac:dyDescent="0.25">
      <c r="A34" s="67" t="s">
        <v>36</v>
      </c>
      <c r="B34" s="67" t="s">
        <v>36</v>
      </c>
      <c r="C34" s="48" t="s">
        <v>45</v>
      </c>
      <c r="D34" s="49"/>
      <c r="E34" s="68">
        <f t="shared" ref="E34:R34" si="5">E3+E22+E26+E29+E32+E33</f>
        <v>244.39284000000004</v>
      </c>
      <c r="F34" s="68">
        <f t="shared" si="5"/>
        <v>296.99129999999997</v>
      </c>
      <c r="G34" s="68">
        <f t="shared" si="5"/>
        <v>360.98780000000005</v>
      </c>
      <c r="H34" s="68">
        <f t="shared" si="5"/>
        <v>435.31193999999994</v>
      </c>
      <c r="I34" s="68">
        <f t="shared" si="5"/>
        <v>499.22069999999997</v>
      </c>
      <c r="J34" s="68">
        <f t="shared" si="5"/>
        <v>550.77909999999986</v>
      </c>
      <c r="K34" s="68">
        <f t="shared" si="5"/>
        <v>961.59541249999972</v>
      </c>
      <c r="L34" s="68">
        <f t="shared" si="5"/>
        <v>1044.0973249999997</v>
      </c>
      <c r="M34" s="68">
        <f t="shared" si="5"/>
        <v>1433.9092374999998</v>
      </c>
      <c r="N34" s="68">
        <f t="shared" si="5"/>
        <v>1710.1711500000008</v>
      </c>
      <c r="O34" s="68">
        <f t="shared" si="5"/>
        <v>1806.7730625000002</v>
      </c>
      <c r="P34" s="68">
        <f t="shared" si="5"/>
        <v>1814.0349749999998</v>
      </c>
      <c r="Q34" s="68">
        <f t="shared" si="5"/>
        <v>1936.9968875</v>
      </c>
      <c r="R34" s="68">
        <f t="shared" si="5"/>
        <v>1938.8588</v>
      </c>
    </row>
    <row r="35" spans="1:18" x14ac:dyDescent="0.25">
      <c r="A35" s="61" t="s">
        <v>46</v>
      </c>
      <c r="B35" s="61" t="s">
        <v>47</v>
      </c>
      <c r="C35" s="24" t="s">
        <v>85</v>
      </c>
      <c r="D35" s="50"/>
      <c r="E35" s="14">
        <f>'Operating Efficiency By Company'!E35*'Capacity by Company'!E35</f>
        <v>56.586000000000006</v>
      </c>
      <c r="F35" s="14">
        <f>'Operating Efficiency By Company'!F35*'Capacity by Company'!F35</f>
        <v>57.51</v>
      </c>
      <c r="G35" s="14">
        <f>'Operating Efficiency By Company'!G35*'Capacity by Company'!G35</f>
        <v>57.864000000000004</v>
      </c>
      <c r="H35" s="14">
        <f>'Operating Efficiency By Company'!H35*'Capacity by Company'!H35</f>
        <v>47.291999999999987</v>
      </c>
      <c r="I35" s="14">
        <f>'Operating Efficiency By Company'!I35*'Capacity by Company'!I35</f>
        <v>56.123999999999988</v>
      </c>
      <c r="J35" s="14">
        <f>'Operating Efficiency By Company'!J35*'Capacity by Company'!J35</f>
        <v>48.347999999999992</v>
      </c>
      <c r="K35" s="14">
        <f>'Operating Efficiency By Company'!K35*'Capacity by Company'!K35</f>
        <v>48.095249999999986</v>
      </c>
      <c r="L35" s="14">
        <f>'Operating Efficiency By Company'!L35*'Capacity by Company'!L35</f>
        <v>48.442499999999988</v>
      </c>
      <c r="M35" s="14">
        <f>'Operating Efficiency By Company'!M35*'Capacity by Company'!M35</f>
        <v>48.789749999999984</v>
      </c>
      <c r="N35" s="14">
        <f>'Operating Efficiency By Company'!N35*'Capacity by Company'!N35</f>
        <v>49.136999999999993</v>
      </c>
      <c r="O35" s="14">
        <f>'Operating Efficiency By Company'!O35*'Capacity by Company'!O35</f>
        <v>49.484249999999989</v>
      </c>
      <c r="P35" s="14">
        <f>'Operating Efficiency By Company'!P35*'Capacity by Company'!P35</f>
        <v>49.831499999999991</v>
      </c>
      <c r="Q35" s="14">
        <f>'Operating Efficiency By Company'!Q35*'Capacity by Company'!Q35</f>
        <v>50.178749999999987</v>
      </c>
      <c r="R35" s="14">
        <f>'Operating Efficiency By Company'!R35*'Capacity by Company'!R35</f>
        <v>50.525999999999989</v>
      </c>
    </row>
    <row r="36" spans="1:18" x14ac:dyDescent="0.25">
      <c r="A36" s="24" t="s">
        <v>46</v>
      </c>
      <c r="B36" s="24" t="s">
        <v>47</v>
      </c>
      <c r="C36" s="24" t="s">
        <v>38</v>
      </c>
      <c r="D36" s="25"/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 s="24">
        <v>0</v>
      </c>
    </row>
    <row r="37" spans="1:18" x14ac:dyDescent="0.25">
      <c r="A37" s="27" t="s">
        <v>46</v>
      </c>
      <c r="B37" s="27" t="s">
        <v>47</v>
      </c>
      <c r="C37" s="27" t="s">
        <v>45</v>
      </c>
      <c r="D37" s="41"/>
      <c r="E37" s="60">
        <f t="shared" ref="E37:R37" si="6">SUM(E35:E36)</f>
        <v>56.586000000000006</v>
      </c>
      <c r="F37" s="60">
        <f t="shared" si="6"/>
        <v>57.51</v>
      </c>
      <c r="G37" s="60">
        <f t="shared" si="6"/>
        <v>57.864000000000004</v>
      </c>
      <c r="H37" s="60">
        <f t="shared" si="6"/>
        <v>47.291999999999987</v>
      </c>
      <c r="I37" s="60">
        <f t="shared" si="6"/>
        <v>56.123999999999988</v>
      </c>
      <c r="J37" s="60">
        <f t="shared" si="6"/>
        <v>48.347999999999992</v>
      </c>
      <c r="K37" s="60">
        <f t="shared" si="6"/>
        <v>48.095249999999986</v>
      </c>
      <c r="L37" s="60">
        <f t="shared" si="6"/>
        <v>48.442499999999988</v>
      </c>
      <c r="M37" s="60">
        <f t="shared" si="6"/>
        <v>48.789749999999984</v>
      </c>
      <c r="N37" s="60">
        <f t="shared" si="6"/>
        <v>49.136999999999993</v>
      </c>
      <c r="O37" s="60">
        <f t="shared" si="6"/>
        <v>49.484249999999989</v>
      </c>
      <c r="P37" s="60">
        <f t="shared" si="6"/>
        <v>49.831499999999991</v>
      </c>
      <c r="Q37" s="60">
        <f t="shared" si="6"/>
        <v>50.178749999999987</v>
      </c>
      <c r="R37" s="60">
        <f t="shared" si="6"/>
        <v>50.525999999999989</v>
      </c>
    </row>
    <row r="38" spans="1:18" x14ac:dyDescent="0.25">
      <c r="A38" s="48" t="s">
        <v>46</v>
      </c>
      <c r="B38" s="48" t="s">
        <v>46</v>
      </c>
      <c r="C38" s="48" t="s">
        <v>45</v>
      </c>
      <c r="D38" s="49"/>
      <c r="E38" s="68">
        <f>E37</f>
        <v>56.586000000000006</v>
      </c>
      <c r="F38" s="68">
        <f t="shared" ref="F38:R38" si="7">F37</f>
        <v>57.51</v>
      </c>
      <c r="G38" s="68">
        <f t="shared" si="7"/>
        <v>57.864000000000004</v>
      </c>
      <c r="H38" s="68">
        <f t="shared" si="7"/>
        <v>47.291999999999987</v>
      </c>
      <c r="I38" s="68">
        <f t="shared" si="7"/>
        <v>56.123999999999988</v>
      </c>
      <c r="J38" s="68">
        <f t="shared" si="7"/>
        <v>48.347999999999992</v>
      </c>
      <c r="K38" s="68">
        <f t="shared" si="7"/>
        <v>48.095249999999986</v>
      </c>
      <c r="L38" s="68">
        <f t="shared" si="7"/>
        <v>48.442499999999988</v>
      </c>
      <c r="M38" s="68">
        <f t="shared" si="7"/>
        <v>48.789749999999984</v>
      </c>
      <c r="N38" s="68">
        <f t="shared" si="7"/>
        <v>49.136999999999993</v>
      </c>
      <c r="O38" s="68">
        <f t="shared" si="7"/>
        <v>49.484249999999989</v>
      </c>
      <c r="P38" s="68">
        <f t="shared" si="7"/>
        <v>49.831499999999991</v>
      </c>
      <c r="Q38" s="68">
        <f t="shared" si="7"/>
        <v>50.178749999999987</v>
      </c>
      <c r="R38" s="68">
        <f t="shared" si="7"/>
        <v>50.525999999999989</v>
      </c>
    </row>
    <row r="39" spans="1:18" x14ac:dyDescent="0.25">
      <c r="A39" s="24" t="s">
        <v>48</v>
      </c>
      <c r="B39" s="24" t="s">
        <v>49</v>
      </c>
      <c r="C39" s="24" t="s">
        <v>85</v>
      </c>
      <c r="D39" s="25"/>
      <c r="E39" s="14">
        <f>'Operating Efficiency By Company'!E39*'Capacity by Company'!E39</f>
        <v>19.183999999999997</v>
      </c>
      <c r="F39" s="14">
        <f>'Operating Efficiency By Company'!F39*'Capacity by Company'!F39</f>
        <v>19.341999999999999</v>
      </c>
      <c r="G39" s="14">
        <f>'Operating Efficiency By Company'!G39*'Capacity by Company'!G39</f>
        <v>19.605999999999998</v>
      </c>
      <c r="H39" s="14">
        <f>'Operating Efficiency By Company'!H39*'Capacity by Company'!H39</f>
        <v>16.133999999999997</v>
      </c>
      <c r="I39" s="14">
        <f>'Operating Efficiency By Company'!I39*'Capacity by Company'!I39</f>
        <v>18.629999999999995</v>
      </c>
      <c r="J39" s="14">
        <f>'Operating Efficiency By Company'!J39*'Capacity by Company'!J39</f>
        <v>17.349999999999998</v>
      </c>
      <c r="K39" s="14">
        <f>'Operating Efficiency By Company'!K39*'Capacity by Company'!K39</f>
        <v>17.16675</v>
      </c>
      <c r="L39" s="14">
        <f>'Operating Efficiency By Company'!L39*'Capacity by Company'!L39</f>
        <v>17.183499999999999</v>
      </c>
      <c r="M39" s="14">
        <f>'Operating Efficiency By Company'!M39*'Capacity by Company'!M39</f>
        <v>17.200249999999997</v>
      </c>
      <c r="N39" s="14">
        <f>'Operating Efficiency By Company'!N39*'Capacity by Company'!N39</f>
        <v>17.216999999999999</v>
      </c>
      <c r="O39" s="14">
        <f>'Operating Efficiency By Company'!O39*'Capacity by Company'!O39</f>
        <v>17.233750000000001</v>
      </c>
      <c r="P39" s="14">
        <f>'Operating Efficiency By Company'!P39*'Capacity by Company'!P39</f>
        <v>17.250499999999999</v>
      </c>
      <c r="Q39" s="14">
        <f>'Operating Efficiency By Company'!Q39*'Capacity by Company'!Q39</f>
        <v>17.267249999999997</v>
      </c>
      <c r="R39" s="14">
        <f>'Operating Efficiency By Company'!R39*'Capacity by Company'!R39</f>
        <v>17.283999999999999</v>
      </c>
    </row>
    <row r="40" spans="1:18" x14ac:dyDescent="0.25">
      <c r="A40" s="24" t="s">
        <v>48</v>
      </c>
      <c r="B40" s="24" t="s">
        <v>49</v>
      </c>
      <c r="C40" s="24" t="s">
        <v>92</v>
      </c>
      <c r="D40" s="25"/>
      <c r="E40" s="14">
        <f>'Operating Efficiency By Company'!E40*'Capacity by Company'!E40</f>
        <v>34.61399999999999</v>
      </c>
      <c r="F40" s="14">
        <f>'Operating Efficiency By Company'!F40*'Capacity by Company'!F40</f>
        <v>34.851599999999998</v>
      </c>
      <c r="G40" s="14">
        <f>'Operating Efficiency By Company'!G40*'Capacity by Company'!G40</f>
        <v>35.402399999999993</v>
      </c>
      <c r="H40" s="14">
        <f>'Operating Efficiency By Company'!H40*'Capacity by Company'!H40</f>
        <v>28.72079999999999</v>
      </c>
      <c r="I40" s="14">
        <f>'Operating Efficiency By Company'!I40*'Capacity by Company'!I40</f>
        <v>34.131599999999992</v>
      </c>
      <c r="J40" s="14">
        <f>'Operating Efficiency By Company'!J40*'Capacity by Company'!J40</f>
        <v>31.121999999999996</v>
      </c>
      <c r="K40" s="14">
        <f>'Operating Efficiency By Company'!K40*'Capacity by Company'!K40</f>
        <v>30.792149999999996</v>
      </c>
      <c r="L40" s="14">
        <f>'Operating Efficiency By Company'!L40*'Capacity by Company'!L40</f>
        <v>30.822299999999998</v>
      </c>
      <c r="M40" s="14">
        <f>'Operating Efficiency By Company'!M40*'Capacity by Company'!M40</f>
        <v>30.852449999999997</v>
      </c>
      <c r="N40" s="14">
        <f>'Operating Efficiency By Company'!N40*'Capacity by Company'!N40</f>
        <v>30.882599999999996</v>
      </c>
      <c r="O40" s="14">
        <f>'Operating Efficiency By Company'!O40*'Capacity by Company'!O40</f>
        <v>30.912749999999996</v>
      </c>
      <c r="P40" s="14">
        <f>'Operating Efficiency By Company'!P40*'Capacity by Company'!P40</f>
        <v>30.942899999999995</v>
      </c>
      <c r="Q40" s="14">
        <f>'Operating Efficiency By Company'!Q40*'Capacity by Company'!Q40</f>
        <v>30.973049999999997</v>
      </c>
      <c r="R40" s="14">
        <f>'Operating Efficiency By Company'!R40*'Capacity by Company'!R40</f>
        <v>31.003199999999996</v>
      </c>
    </row>
    <row r="41" spans="1:18" x14ac:dyDescent="0.25">
      <c r="A41" s="24" t="s">
        <v>48</v>
      </c>
      <c r="B41" s="24" t="s">
        <v>49</v>
      </c>
      <c r="C41" s="24" t="s">
        <v>76</v>
      </c>
      <c r="D41" s="25"/>
      <c r="E41" s="14">
        <f>'Operating Efficiency By Company'!E41*'Capacity by Company'!E41</f>
        <v>18.925999999999995</v>
      </c>
      <c r="F41" s="14">
        <f>'Operating Efficiency By Company'!F41*'Capacity by Company'!F41</f>
        <v>16.689999999999998</v>
      </c>
      <c r="G41" s="14">
        <f>'Operating Efficiency By Company'!G41*'Capacity by Company'!G41</f>
        <v>19.151999999999994</v>
      </c>
      <c r="H41" s="14">
        <f>'Operating Efficiency By Company'!H41*'Capacity by Company'!H41</f>
        <v>15.785999999999996</v>
      </c>
      <c r="I41" s="14">
        <f>'Operating Efficiency By Company'!I41*'Capacity by Company'!I41</f>
        <v>18.771999999999995</v>
      </c>
      <c r="J41" s="14">
        <f>'Operating Efficiency By Company'!J41*'Capacity by Company'!J41</f>
        <v>17.061999999999998</v>
      </c>
      <c r="K41" s="14">
        <f>'Operating Efficiency By Company'!K41*'Capacity by Company'!K41</f>
        <v>16.878749999999997</v>
      </c>
      <c r="L41" s="14">
        <f>'Operating Efficiency By Company'!L41*'Capacity by Company'!L41</f>
        <v>16.895499999999998</v>
      </c>
      <c r="M41" s="14">
        <f>'Operating Efficiency By Company'!M41*'Capacity by Company'!M41</f>
        <v>16.912249999999997</v>
      </c>
      <c r="N41" s="14">
        <f>'Operating Efficiency By Company'!N41*'Capacity by Company'!N41</f>
        <v>16.928999999999995</v>
      </c>
      <c r="O41" s="14">
        <f>'Operating Efficiency By Company'!O41*'Capacity by Company'!O41</f>
        <v>16.945749999999997</v>
      </c>
      <c r="P41" s="14">
        <f>'Operating Efficiency By Company'!P41*'Capacity by Company'!P41</f>
        <v>16.962499999999995</v>
      </c>
      <c r="Q41" s="14">
        <f>'Operating Efficiency By Company'!Q41*'Capacity by Company'!Q41</f>
        <v>16.979249999999997</v>
      </c>
      <c r="R41" s="14">
        <f>'Operating Efficiency By Company'!R41*'Capacity by Company'!R41</f>
        <v>16.995999999999995</v>
      </c>
    </row>
    <row r="42" spans="1:18" x14ac:dyDescent="0.25">
      <c r="A42" s="34" t="s">
        <v>48</v>
      </c>
      <c r="B42" s="34" t="s">
        <v>49</v>
      </c>
      <c r="C42" s="34" t="s">
        <v>38</v>
      </c>
      <c r="D42" s="54"/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0</v>
      </c>
      <c r="O42" s="24">
        <v>0</v>
      </c>
      <c r="P42" s="24">
        <v>0</v>
      </c>
      <c r="Q42" s="24">
        <v>0</v>
      </c>
      <c r="R42" s="24">
        <v>0</v>
      </c>
    </row>
    <row r="43" spans="1:18" x14ac:dyDescent="0.25">
      <c r="A43" s="27" t="s">
        <v>48</v>
      </c>
      <c r="B43" s="27" t="s">
        <v>49</v>
      </c>
      <c r="C43" s="27" t="s">
        <v>45</v>
      </c>
      <c r="D43" s="41"/>
      <c r="E43" s="60">
        <f t="shared" ref="E43:R43" si="8">SUM(E39:E42)</f>
        <v>72.72399999999999</v>
      </c>
      <c r="F43" s="60">
        <f t="shared" si="8"/>
        <v>70.883600000000001</v>
      </c>
      <c r="G43" s="60">
        <f t="shared" si="8"/>
        <v>74.160399999999981</v>
      </c>
      <c r="H43" s="60">
        <f t="shared" si="8"/>
        <v>60.640799999999977</v>
      </c>
      <c r="I43" s="60">
        <f t="shared" si="8"/>
        <v>71.533599999999979</v>
      </c>
      <c r="J43" s="60">
        <f t="shared" si="8"/>
        <v>65.533999999999992</v>
      </c>
      <c r="K43" s="60">
        <f t="shared" si="8"/>
        <v>64.837649999999996</v>
      </c>
      <c r="L43" s="60">
        <f t="shared" si="8"/>
        <v>64.901299999999992</v>
      </c>
      <c r="M43" s="60">
        <f t="shared" si="8"/>
        <v>64.964949999999988</v>
      </c>
      <c r="N43" s="60">
        <f t="shared" si="8"/>
        <v>65.028599999999983</v>
      </c>
      <c r="O43" s="60">
        <f t="shared" si="8"/>
        <v>65.092249999999993</v>
      </c>
      <c r="P43" s="60">
        <f t="shared" si="8"/>
        <v>65.155899999999988</v>
      </c>
      <c r="Q43" s="60">
        <f t="shared" si="8"/>
        <v>65.219549999999984</v>
      </c>
      <c r="R43" s="60">
        <f t="shared" si="8"/>
        <v>65.283199999999994</v>
      </c>
    </row>
    <row r="44" spans="1:18" x14ac:dyDescent="0.25">
      <c r="A44" s="48" t="s">
        <v>48</v>
      </c>
      <c r="B44" s="48" t="s">
        <v>48</v>
      </c>
      <c r="C44" s="48" t="s">
        <v>45</v>
      </c>
      <c r="D44" s="55"/>
      <c r="E44" s="68">
        <f>E43</f>
        <v>72.72399999999999</v>
      </c>
      <c r="F44" s="68">
        <f t="shared" ref="F44:R44" si="9">F43</f>
        <v>70.883600000000001</v>
      </c>
      <c r="G44" s="68">
        <f t="shared" si="9"/>
        <v>74.160399999999981</v>
      </c>
      <c r="H44" s="68">
        <f t="shared" si="9"/>
        <v>60.640799999999977</v>
      </c>
      <c r="I44" s="68">
        <f t="shared" si="9"/>
        <v>71.533599999999979</v>
      </c>
      <c r="J44" s="68">
        <f t="shared" si="9"/>
        <v>65.533999999999992</v>
      </c>
      <c r="K44" s="68">
        <f t="shared" si="9"/>
        <v>64.837649999999996</v>
      </c>
      <c r="L44" s="68">
        <f t="shared" si="9"/>
        <v>64.901299999999992</v>
      </c>
      <c r="M44" s="68">
        <f t="shared" si="9"/>
        <v>64.964949999999988</v>
      </c>
      <c r="N44" s="68">
        <f t="shared" si="9"/>
        <v>65.028599999999983</v>
      </c>
      <c r="O44" s="68">
        <f t="shared" si="9"/>
        <v>65.092249999999993</v>
      </c>
      <c r="P44" s="68">
        <f t="shared" si="9"/>
        <v>65.155899999999988</v>
      </c>
      <c r="Q44" s="68">
        <f t="shared" si="9"/>
        <v>65.219549999999984</v>
      </c>
      <c r="R44" s="68">
        <f t="shared" si="9"/>
        <v>65.283199999999994</v>
      </c>
    </row>
    <row r="45" spans="1:18" x14ac:dyDescent="0.25">
      <c r="A45" s="17" t="s">
        <v>50</v>
      </c>
      <c r="B45" s="57"/>
      <c r="C45" s="57" t="s">
        <v>45</v>
      </c>
      <c r="D45" s="57"/>
      <c r="E45" s="69">
        <f t="shared" ref="E45:R45" si="10">E44+E38+E34</f>
        <v>373.70284000000004</v>
      </c>
      <c r="F45" s="69">
        <f t="shared" si="10"/>
        <v>425.38489999999996</v>
      </c>
      <c r="G45" s="69">
        <f t="shared" si="10"/>
        <v>493.01220000000001</v>
      </c>
      <c r="H45" s="69">
        <f t="shared" si="10"/>
        <v>543.24473999999987</v>
      </c>
      <c r="I45" s="69">
        <f t="shared" si="10"/>
        <v>626.87829999999997</v>
      </c>
      <c r="J45" s="69">
        <f t="shared" si="10"/>
        <v>664.66109999999981</v>
      </c>
      <c r="K45" s="69">
        <f t="shared" si="10"/>
        <v>1074.5283124999996</v>
      </c>
      <c r="L45" s="69">
        <f t="shared" si="10"/>
        <v>1157.4411249999998</v>
      </c>
      <c r="M45" s="69">
        <f t="shared" si="10"/>
        <v>1547.6639374999997</v>
      </c>
      <c r="N45" s="69">
        <f t="shared" si="10"/>
        <v>1824.3367500000008</v>
      </c>
      <c r="O45" s="69">
        <f t="shared" si="10"/>
        <v>1921.3495625</v>
      </c>
      <c r="P45" s="69">
        <f t="shared" si="10"/>
        <v>1929.0223749999998</v>
      </c>
      <c r="Q45" s="69">
        <f t="shared" si="10"/>
        <v>2052.3951874999998</v>
      </c>
      <c r="R45" s="69">
        <f t="shared" si="10"/>
        <v>2054.6680000000001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3F0E-B789-495F-B603-6D87EF9E7EB1}">
  <sheetPr codeName="Sheet6"/>
  <dimension ref="A1:AE26"/>
  <sheetViews>
    <sheetView showGridLines="0" tabSelected="1" topLeftCell="B7" workbookViewId="0">
      <selection activeCell="E21" sqref="E21"/>
    </sheetView>
  </sheetViews>
  <sheetFormatPr defaultRowHeight="15" x14ac:dyDescent="0.25"/>
  <cols>
    <col min="1" max="1" width="11.7109375" bestFit="1" customWidth="1"/>
    <col min="2" max="2" width="9.5703125" bestFit="1" customWidth="1"/>
    <col min="3" max="3" width="71.140625" bestFit="1" customWidth="1"/>
    <col min="4" max="4" width="11.28515625" bestFit="1" customWidth="1"/>
    <col min="9" max="9" width="11.42578125" bestFit="1" customWidth="1"/>
    <col min="10" max="10" width="10.28515625" bestFit="1" customWidth="1"/>
    <col min="12" max="12" width="9.140625" bestFit="1" customWidth="1"/>
    <col min="18" max="18" width="19.7109375" bestFit="1" customWidth="1"/>
    <col min="19" max="19" width="22.140625" bestFit="1" customWidth="1"/>
  </cols>
  <sheetData>
    <row r="1" spans="1:31" x14ac:dyDescent="0.25">
      <c r="A1" s="107" t="s">
        <v>25</v>
      </c>
      <c r="B1" s="108" t="s">
        <v>26</v>
      </c>
      <c r="C1" s="107" t="s">
        <v>27</v>
      </c>
      <c r="D1" s="150">
        <v>2017</v>
      </c>
      <c r="E1" s="150">
        <v>2018</v>
      </c>
      <c r="F1" s="150">
        <v>2019</v>
      </c>
      <c r="G1" s="150">
        <v>2020</v>
      </c>
      <c r="H1" s="150">
        <v>2021</v>
      </c>
      <c r="I1" s="150" t="s">
        <v>51</v>
      </c>
      <c r="J1" s="150" t="s">
        <v>28</v>
      </c>
      <c r="K1" s="150" t="s">
        <v>29</v>
      </c>
      <c r="L1" s="150" t="s">
        <v>30</v>
      </c>
      <c r="M1" s="150" t="s">
        <v>31</v>
      </c>
      <c r="N1" s="150" t="s">
        <v>32</v>
      </c>
      <c r="O1" s="150" t="s">
        <v>33</v>
      </c>
      <c r="P1" s="150" t="s">
        <v>34</v>
      </c>
      <c r="Q1" s="151" t="s">
        <v>35</v>
      </c>
      <c r="R1" s="148" t="s">
        <v>138</v>
      </c>
      <c r="S1" s="109" t="s">
        <v>139</v>
      </c>
    </row>
    <row r="2" spans="1:31" x14ac:dyDescent="0.25">
      <c r="A2" s="152" t="s">
        <v>36</v>
      </c>
      <c r="B2" s="110" t="s">
        <v>37</v>
      </c>
      <c r="C2" s="111" t="s">
        <v>131</v>
      </c>
      <c r="D2" s="112">
        <f>'Capacity by Company'!E2</f>
        <v>0</v>
      </c>
      <c r="E2" s="112">
        <f>'Capacity by Company'!F2</f>
        <v>0</v>
      </c>
      <c r="F2" s="112">
        <f>'Capacity by Company'!G2</f>
        <v>0</v>
      </c>
      <c r="G2" s="112">
        <f>'Capacity by Company'!H2</f>
        <v>0</v>
      </c>
      <c r="H2" s="112">
        <f>'Capacity by Company'!I2</f>
        <v>0</v>
      </c>
      <c r="I2" s="112">
        <f>'Capacity by Company'!J2</f>
        <v>0</v>
      </c>
      <c r="J2" s="112">
        <f>'Capacity by Company'!K2</f>
        <v>0</v>
      </c>
      <c r="K2" s="112">
        <f>'Capacity by Company'!L2</f>
        <v>0</v>
      </c>
      <c r="L2" s="112">
        <f>'Capacity by Company'!M2</f>
        <v>10</v>
      </c>
      <c r="M2" s="112">
        <f>'Capacity by Company'!N2</f>
        <v>10</v>
      </c>
      <c r="N2" s="112">
        <f>'Capacity by Company'!O2</f>
        <v>20</v>
      </c>
      <c r="O2" s="112">
        <f>'Capacity by Company'!P2</f>
        <v>20</v>
      </c>
      <c r="P2" s="112">
        <f>'Capacity by Company'!Q2</f>
        <v>25</v>
      </c>
      <c r="Q2" s="153">
        <f>'Capacity by Company'!R2</f>
        <v>25</v>
      </c>
      <c r="R2" s="13"/>
      <c r="S2" s="13"/>
    </row>
    <row r="3" spans="1:31" x14ac:dyDescent="0.25">
      <c r="A3" s="152" t="s">
        <v>36</v>
      </c>
      <c r="B3" s="110" t="s">
        <v>37</v>
      </c>
      <c r="C3" s="111" t="s">
        <v>132</v>
      </c>
      <c r="D3" s="113">
        <f>'Production By Company'!E2</f>
        <v>0</v>
      </c>
      <c r="E3" s="113">
        <f>'Production By Company'!F2</f>
        <v>0</v>
      </c>
      <c r="F3" s="113">
        <f>'Production By Company'!G2</f>
        <v>0</v>
      </c>
      <c r="G3" s="113">
        <f>'Production By Company'!H2</f>
        <v>0</v>
      </c>
      <c r="H3" s="113">
        <f>'Production By Company'!I2</f>
        <v>0</v>
      </c>
      <c r="I3" s="113">
        <f>'Production By Company'!J2</f>
        <v>0</v>
      </c>
      <c r="J3" s="113">
        <f>'Production By Company'!K2</f>
        <v>0</v>
      </c>
      <c r="K3" s="113">
        <f>'Production By Company'!L2</f>
        <v>0</v>
      </c>
      <c r="L3" s="113">
        <f>'Production By Company'!M2</f>
        <v>2.5</v>
      </c>
      <c r="M3" s="113">
        <f>'Production By Company'!N2</f>
        <v>4.4000000000000004</v>
      </c>
      <c r="N3" s="113">
        <f>'Production By Company'!O2</f>
        <v>11.399999999999999</v>
      </c>
      <c r="O3" s="113">
        <f>'Production By Company'!P2</f>
        <v>11.6</v>
      </c>
      <c r="P3" s="113">
        <f>'Production By Company'!Q2</f>
        <v>14.749999999999996</v>
      </c>
      <c r="Q3" s="154">
        <f>'Production By Company'!R2</f>
        <v>14.999999999999996</v>
      </c>
      <c r="R3" s="13"/>
      <c r="S3" s="13"/>
    </row>
    <row r="4" spans="1:31" x14ac:dyDescent="0.25">
      <c r="A4" s="152" t="s">
        <v>36</v>
      </c>
      <c r="B4" s="110" t="s">
        <v>37</v>
      </c>
      <c r="C4" s="111" t="s">
        <v>199</v>
      </c>
      <c r="D4" s="58">
        <v>2.913516E-2</v>
      </c>
      <c r="E4" s="58">
        <v>1.967667E-2</v>
      </c>
      <c r="F4" s="58">
        <v>1.7699080000000002E-2</v>
      </c>
      <c r="G4" s="114">
        <v>7.2241799999999995E-2</v>
      </c>
      <c r="H4" s="114">
        <v>4.9868000000000004E-4</v>
      </c>
      <c r="I4" s="115"/>
      <c r="J4" s="115"/>
      <c r="K4" s="115"/>
      <c r="L4" s="115"/>
      <c r="M4" s="115"/>
      <c r="N4" s="115"/>
      <c r="O4" s="115"/>
      <c r="P4" s="115"/>
      <c r="Q4" s="116"/>
      <c r="R4" s="13"/>
      <c r="S4" s="13"/>
    </row>
    <row r="5" spans="1:31" x14ac:dyDescent="0.25">
      <c r="A5" s="152" t="s">
        <v>36</v>
      </c>
      <c r="B5" s="110" t="s">
        <v>37</v>
      </c>
      <c r="C5" s="111" t="s">
        <v>134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115"/>
      <c r="J5" s="115"/>
      <c r="K5" s="115"/>
      <c r="L5" s="115"/>
      <c r="M5" s="115"/>
      <c r="N5" s="115"/>
      <c r="O5" s="115"/>
      <c r="P5" s="115"/>
      <c r="Q5" s="116"/>
      <c r="R5" s="13"/>
      <c r="S5" s="13"/>
    </row>
    <row r="6" spans="1:31" x14ac:dyDescent="0.25">
      <c r="A6" s="152" t="s">
        <v>36</v>
      </c>
      <c r="B6" s="110" t="s">
        <v>37</v>
      </c>
      <c r="C6" s="111" t="s">
        <v>135</v>
      </c>
      <c r="D6" s="113">
        <f>'India Import Export'!C9</f>
        <v>2.913516E-2</v>
      </c>
      <c r="E6" s="113">
        <f>'India Import Export'!E9</f>
        <v>1.967667E-2</v>
      </c>
      <c r="F6" s="113">
        <f>'India Import Export'!G9</f>
        <v>1.7699080000000002E-2</v>
      </c>
      <c r="G6" s="113">
        <f>'India Import Export'!I9</f>
        <v>7.2241799999999995E-2</v>
      </c>
      <c r="H6" s="113">
        <f>'India Import Export'!K9</f>
        <v>4.9868000000000004E-4</v>
      </c>
      <c r="I6" s="113">
        <v>0.01</v>
      </c>
      <c r="J6" s="113">
        <v>0.03</v>
      </c>
      <c r="K6" s="113">
        <v>0.04</v>
      </c>
      <c r="L6" s="113">
        <v>0.18</v>
      </c>
      <c r="M6" s="113">
        <v>1.68</v>
      </c>
      <c r="N6" s="113">
        <v>2.3099999999999996</v>
      </c>
      <c r="O6" s="113">
        <v>4.41</v>
      </c>
      <c r="P6" s="113">
        <v>6.2100000000000009</v>
      </c>
      <c r="Q6" s="154">
        <v>7.57</v>
      </c>
      <c r="R6" s="149">
        <f>(H6/D6)^(1/4)-1</f>
        <v>-0.6382978120398497</v>
      </c>
      <c r="S6" s="117">
        <f>(Q6/I6)^(1/8)-1</f>
        <v>1.2902715851731941</v>
      </c>
    </row>
    <row r="7" spans="1:31" x14ac:dyDescent="0.25">
      <c r="A7" s="152" t="s">
        <v>36</v>
      </c>
      <c r="B7" s="110" t="s">
        <v>37</v>
      </c>
      <c r="C7" s="118" t="s">
        <v>130</v>
      </c>
      <c r="D7" s="119"/>
      <c r="E7" s="119">
        <f>E6/D6-1</f>
        <v>-0.32464177303299513</v>
      </c>
      <c r="F7" s="119">
        <f t="shared" ref="F7:H7" si="0">F6/E6-1</f>
        <v>-0.10050430281140044</v>
      </c>
      <c r="G7" s="119">
        <f t="shared" si="0"/>
        <v>3.0816697817061671</v>
      </c>
      <c r="H7" s="119">
        <f t="shared" si="0"/>
        <v>-0.9930970712246926</v>
      </c>
      <c r="I7" s="119">
        <f t="shared" ref="I7" si="1">I6/H6-1</f>
        <v>19.052939760968957</v>
      </c>
      <c r="J7" s="119">
        <f t="shared" ref="J7" si="2">J6/I6-1</f>
        <v>2</v>
      </c>
      <c r="K7" s="119">
        <f t="shared" ref="K7" si="3">K6/J6-1</f>
        <v>0.33333333333333348</v>
      </c>
      <c r="L7" s="119">
        <f t="shared" ref="L7" si="4">L6/K6-1</f>
        <v>3.5</v>
      </c>
      <c r="M7" s="119">
        <f t="shared" ref="M7" si="5">M6/L6-1</f>
        <v>8.3333333333333339</v>
      </c>
      <c r="N7" s="119">
        <f t="shared" ref="N7" si="6">N6/M6-1</f>
        <v>0.37499999999999978</v>
      </c>
      <c r="O7" s="119">
        <f t="shared" ref="O7" si="7">O6/N6-1</f>
        <v>0.90909090909090939</v>
      </c>
      <c r="P7" s="119">
        <f t="shared" ref="P7" si="8">P6/O6-1</f>
        <v>0.40816326530612268</v>
      </c>
      <c r="Q7" s="155">
        <f t="shared" ref="Q7" si="9">Q6/P6-1</f>
        <v>0.21900161030595799</v>
      </c>
      <c r="R7" s="13"/>
      <c r="S7" s="13"/>
    </row>
    <row r="8" spans="1:31" x14ac:dyDescent="0.25">
      <c r="A8" s="152" t="s">
        <v>36</v>
      </c>
      <c r="B8" s="110" t="s">
        <v>37</v>
      </c>
      <c r="C8" s="137" t="s">
        <v>180</v>
      </c>
      <c r="D8" s="141">
        <v>17.746091999999997</v>
      </c>
      <c r="E8" s="141">
        <v>14.762817</v>
      </c>
      <c r="F8" s="141">
        <v>9.8689499999999999</v>
      </c>
      <c r="G8" s="141">
        <v>9.6935149999999997</v>
      </c>
      <c r="H8" s="141">
        <v>25.999929999999999</v>
      </c>
      <c r="I8" s="141">
        <v>20.528465999999998</v>
      </c>
      <c r="J8" s="141">
        <v>16.947924</v>
      </c>
      <c r="K8" s="141">
        <v>13.610339999999999</v>
      </c>
      <c r="L8" s="141">
        <v>13.148883999999999</v>
      </c>
      <c r="M8" s="141">
        <v>12.723684</v>
      </c>
      <c r="N8" s="141">
        <v>13.004489999999999</v>
      </c>
      <c r="O8" s="141">
        <v>13.175371999999999</v>
      </c>
      <c r="P8" s="141">
        <v>13.531152000000001</v>
      </c>
      <c r="Q8" s="156">
        <v>13.811567</v>
      </c>
      <c r="R8" s="13"/>
      <c r="S8" s="13"/>
    </row>
    <row r="9" spans="1:31" x14ac:dyDescent="0.25">
      <c r="A9" s="152" t="s">
        <v>36</v>
      </c>
      <c r="B9" s="110" t="s">
        <v>37</v>
      </c>
      <c r="C9" s="118" t="s">
        <v>181</v>
      </c>
      <c r="D9" s="138"/>
      <c r="E9" s="138">
        <f>E8/D8-1</f>
        <v>-0.16810884334421339</v>
      </c>
      <c r="F9" s="138">
        <f t="shared" ref="F9" si="10">F8/E8-1</f>
        <v>-0.33149953697861323</v>
      </c>
      <c r="G9" s="138">
        <f t="shared" ref="G9" si="11">G8/F8-1</f>
        <v>-1.7776460515049775E-2</v>
      </c>
      <c r="H9" s="138">
        <f t="shared" ref="H9" si="12">H8/G8-1</f>
        <v>1.6821983563237897</v>
      </c>
      <c r="I9" s="138">
        <f t="shared" ref="I9" si="13">I8/H8-1</f>
        <v>-0.21044148965016451</v>
      </c>
      <c r="J9" s="138">
        <f t="shared" ref="J9" si="14">J8/I8-1</f>
        <v>-0.17441839054121233</v>
      </c>
      <c r="K9" s="138">
        <f t="shared" ref="K9" si="15">K8/J8-1</f>
        <v>-0.19693173039954637</v>
      </c>
      <c r="L9" s="138">
        <f t="shared" ref="L9" si="16">L8/K8-1</f>
        <v>-3.3904810607229496E-2</v>
      </c>
      <c r="M9" s="138">
        <f t="shared" ref="M9" si="17">M8/L8-1</f>
        <v>-3.2337345131343342E-2</v>
      </c>
      <c r="N9" s="138">
        <f t="shared" ref="N9" si="18">N8/M8-1</f>
        <v>2.2069551554408262E-2</v>
      </c>
      <c r="O9" s="138">
        <f t="shared" ref="O9" si="19">O8/N8-1</f>
        <v>1.3140230797209274E-2</v>
      </c>
      <c r="P9" s="138">
        <f t="shared" ref="P9" si="20">P8/O8-1</f>
        <v>2.7003412123771664E-2</v>
      </c>
      <c r="Q9" s="157">
        <f t="shared" ref="Q9" si="21">Q8/P8-1</f>
        <v>2.072366048360097E-2</v>
      </c>
      <c r="R9" s="13"/>
      <c r="S9" s="13"/>
    </row>
    <row r="10" spans="1:31" x14ac:dyDescent="0.25">
      <c r="A10" s="152" t="s">
        <v>36</v>
      </c>
      <c r="B10" s="110" t="s">
        <v>37</v>
      </c>
      <c r="C10" s="137" t="s">
        <v>182</v>
      </c>
      <c r="D10" s="141">
        <f>D8*D6</f>
        <v>0.51703522979471994</v>
      </c>
      <c r="E10" s="141">
        <f t="shared" ref="E10:Q10" si="22">E8*E6</f>
        <v>0.29048307837939003</v>
      </c>
      <c r="F10" s="141">
        <f t="shared" si="22"/>
        <v>0.17467133556600004</v>
      </c>
      <c r="G10" s="141">
        <f t="shared" si="22"/>
        <v>0.70027697192699989</v>
      </c>
      <c r="H10" s="141">
        <f t="shared" si="22"/>
        <v>1.29656450924E-2</v>
      </c>
      <c r="I10" s="141">
        <f t="shared" si="22"/>
        <v>0.20528465999999998</v>
      </c>
      <c r="J10" s="141">
        <f t="shared" si="22"/>
        <v>0.50843771999999998</v>
      </c>
      <c r="K10" s="141">
        <f t="shared" si="22"/>
        <v>0.54441359999999994</v>
      </c>
      <c r="L10" s="141">
        <f t="shared" si="22"/>
        <v>2.3667991199999996</v>
      </c>
      <c r="M10" s="141">
        <f t="shared" si="22"/>
        <v>21.37578912</v>
      </c>
      <c r="N10" s="141">
        <f t="shared" si="22"/>
        <v>30.040371899999993</v>
      </c>
      <c r="O10" s="141">
        <f t="shared" si="22"/>
        <v>58.103390519999998</v>
      </c>
      <c r="P10" s="141">
        <f t="shared" si="22"/>
        <v>84.028453920000018</v>
      </c>
      <c r="Q10" s="156">
        <f t="shared" si="22"/>
        <v>104.55356219000001</v>
      </c>
      <c r="R10" s="149">
        <f>(H10/D10)^(1/4)-1</f>
        <v>-0.60205917282058996</v>
      </c>
      <c r="S10" s="117">
        <f>(Q10/I10)^(1/8)-1</f>
        <v>1.1795798891391209</v>
      </c>
    </row>
    <row r="11" spans="1:31" x14ac:dyDescent="0.25">
      <c r="A11" s="152" t="s">
        <v>36</v>
      </c>
      <c r="B11" s="110" t="s">
        <v>37</v>
      </c>
      <c r="C11" s="137" t="s">
        <v>181</v>
      </c>
      <c r="D11" s="138"/>
      <c r="E11" s="138">
        <f>E10/D10-1</f>
        <v>-0.438175463411417</v>
      </c>
      <c r="F11" s="138">
        <f t="shared" ref="F11" si="23">F10/E10-1</f>
        <v>-0.39868670994367605</v>
      </c>
      <c r="G11" s="138">
        <f t="shared" ref="G11" si="24">G10/F10-1</f>
        <v>3.0091121399961951</v>
      </c>
      <c r="H11" s="138">
        <f t="shared" ref="H11" si="25">H10/G10-1</f>
        <v>-0.98148497578505034</v>
      </c>
      <c r="I11" s="138">
        <f t="shared" ref="I11" si="26">I10/H10-1</f>
        <v>14.832969245805636</v>
      </c>
      <c r="J11" s="138">
        <f t="shared" ref="J11" si="27">J10/I10-1</f>
        <v>1.4767448283763631</v>
      </c>
      <c r="K11" s="138">
        <f t="shared" ref="K11" si="28">K10/J10-1</f>
        <v>7.0757692800604843E-2</v>
      </c>
      <c r="L11" s="138">
        <f t="shared" ref="L11" si="29">L10/K10-1</f>
        <v>3.3474283522674666</v>
      </c>
      <c r="M11" s="138">
        <f t="shared" ref="M11" si="30">M10/L10-1</f>
        <v>8.031518112107463</v>
      </c>
      <c r="N11" s="138">
        <f t="shared" ref="N11" si="31">N10/M10-1</f>
        <v>0.40534563338731111</v>
      </c>
      <c r="O11" s="138">
        <f t="shared" ref="O11" si="32">O10/N10-1</f>
        <v>0.93417680424921801</v>
      </c>
      <c r="P11" s="138">
        <f t="shared" ref="P11" si="33">P10/O10-1</f>
        <v>0.4461884782967398</v>
      </c>
      <c r="Q11" s="157">
        <f t="shared" ref="Q11" si="34">Q10/P10-1</f>
        <v>0.24426378580690167</v>
      </c>
      <c r="R11" s="13"/>
      <c r="S11" s="13"/>
    </row>
    <row r="12" spans="1:31" ht="15.75" thickBot="1" x14ac:dyDescent="0.3">
      <c r="A12" s="158" t="s">
        <v>36</v>
      </c>
      <c r="B12" s="159" t="s">
        <v>37</v>
      </c>
      <c r="C12" s="120" t="s">
        <v>136</v>
      </c>
      <c r="D12" s="121">
        <v>0</v>
      </c>
      <c r="E12" s="121">
        <v>0</v>
      </c>
      <c r="F12" s="121">
        <v>0</v>
      </c>
      <c r="G12" s="121">
        <v>0</v>
      </c>
      <c r="H12" s="121">
        <v>0</v>
      </c>
      <c r="I12" s="121">
        <f>I3-I6</f>
        <v>-0.01</v>
      </c>
      <c r="J12" s="121">
        <f t="shared" ref="J12:Q12" si="35">J3-J6</f>
        <v>-0.03</v>
      </c>
      <c r="K12" s="121">
        <f t="shared" si="35"/>
        <v>-0.04</v>
      </c>
      <c r="L12" s="121">
        <f t="shared" si="35"/>
        <v>2.3199999999999998</v>
      </c>
      <c r="M12" s="121">
        <f t="shared" si="35"/>
        <v>2.7200000000000006</v>
      </c>
      <c r="N12" s="121">
        <f t="shared" si="35"/>
        <v>9.09</v>
      </c>
      <c r="O12" s="121">
        <f t="shared" si="35"/>
        <v>7.1899999999999995</v>
      </c>
      <c r="P12" s="121">
        <f t="shared" si="35"/>
        <v>8.5399999999999956</v>
      </c>
      <c r="Q12" s="160">
        <f t="shared" si="35"/>
        <v>7.4299999999999962</v>
      </c>
      <c r="R12" s="13"/>
      <c r="S12" s="13"/>
    </row>
    <row r="13" spans="1:31" x14ac:dyDescent="0.25">
      <c r="A13" s="161" t="s">
        <v>50</v>
      </c>
      <c r="B13" s="162" t="s">
        <v>45</v>
      </c>
      <c r="C13" s="163" t="s">
        <v>131</v>
      </c>
      <c r="D13" s="164">
        <f>'Capacity by Company'!E45</f>
        <v>393.2</v>
      </c>
      <c r="E13" s="164">
        <f>'Capacity by Company'!F45</f>
        <v>446.2</v>
      </c>
      <c r="F13" s="164">
        <f>'Capacity by Company'!G45</f>
        <v>509.2</v>
      </c>
      <c r="G13" s="164">
        <f>'Capacity by Company'!H45</f>
        <v>624.20000000000005</v>
      </c>
      <c r="H13" s="164">
        <f>'Capacity by Company'!I45</f>
        <v>664.2</v>
      </c>
      <c r="I13" s="164">
        <f>'Capacity by Company'!J45</f>
        <v>736.2</v>
      </c>
      <c r="J13" s="164">
        <f>'Capacity by Company'!K45</f>
        <v>1186.2</v>
      </c>
      <c r="K13" s="164">
        <f>'Capacity by Company'!L45</f>
        <v>1286.2</v>
      </c>
      <c r="L13" s="164">
        <f>'Capacity by Company'!M45</f>
        <v>1711.2</v>
      </c>
      <c r="M13" s="164">
        <f>'Capacity by Company'!N45</f>
        <v>1991.2</v>
      </c>
      <c r="N13" s="164">
        <f>'Capacity by Company'!O45</f>
        <v>2101.1999999999998</v>
      </c>
      <c r="O13" s="164">
        <f>'Capacity by Company'!P45</f>
        <v>2101.1999999999998</v>
      </c>
      <c r="P13" s="164">
        <f>'Capacity by Company'!Q45</f>
        <v>2216.1999999999998</v>
      </c>
      <c r="Q13" s="165">
        <f>'Capacity by Company'!R45</f>
        <v>2216.1999999999998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x14ac:dyDescent="0.25">
      <c r="A14" s="166" t="s">
        <v>50</v>
      </c>
      <c r="B14" s="110" t="s">
        <v>45</v>
      </c>
      <c r="C14" s="111" t="s">
        <v>132</v>
      </c>
      <c r="D14" s="122">
        <f>'Production By Company'!E45</f>
        <v>373.70284000000004</v>
      </c>
      <c r="E14" s="122">
        <f>'Production By Company'!F45</f>
        <v>425.38489999999996</v>
      </c>
      <c r="F14" s="122">
        <f>'Production By Company'!G45</f>
        <v>493.01220000000001</v>
      </c>
      <c r="G14" s="122">
        <f>'Production By Company'!H45</f>
        <v>543.24473999999987</v>
      </c>
      <c r="H14" s="122">
        <f>'Production By Company'!I45</f>
        <v>626.87829999999997</v>
      </c>
      <c r="I14" s="122">
        <f>'Production By Company'!J45</f>
        <v>664.66109999999981</v>
      </c>
      <c r="J14" s="122">
        <f>'Production By Company'!K45</f>
        <v>1074.5283124999996</v>
      </c>
      <c r="K14" s="122">
        <f>'Production By Company'!L45</f>
        <v>1157.4411249999998</v>
      </c>
      <c r="L14" s="122">
        <f>'Production By Company'!M45</f>
        <v>1547.6639374999997</v>
      </c>
      <c r="M14" s="122">
        <f>'Production By Company'!N45</f>
        <v>1824.3367500000008</v>
      </c>
      <c r="N14" s="122">
        <f>'Production By Company'!O45</f>
        <v>1921.3495625</v>
      </c>
      <c r="O14" s="122">
        <f>'Production By Company'!P45</f>
        <v>1929.0223749999998</v>
      </c>
      <c r="P14" s="122">
        <f>'Production By Company'!Q45</f>
        <v>2052.3951874999998</v>
      </c>
      <c r="Q14" s="167">
        <f>'Production By Company'!R45</f>
        <v>2054.6680000000001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x14ac:dyDescent="0.25">
      <c r="A15" s="166" t="s">
        <v>50</v>
      </c>
      <c r="B15" s="110" t="s">
        <v>45</v>
      </c>
      <c r="C15" s="111" t="s">
        <v>171</v>
      </c>
      <c r="D15" s="123">
        <f>D14/D13</f>
        <v>0.95041414038657179</v>
      </c>
      <c r="E15" s="123">
        <f t="shared" ref="E15:Q15" si="36">E14/E13</f>
        <v>0.95335029134917071</v>
      </c>
      <c r="F15" s="123">
        <f t="shared" si="36"/>
        <v>0.96820934799685787</v>
      </c>
      <c r="G15" s="123">
        <f t="shared" si="36"/>
        <v>0.87030557513617401</v>
      </c>
      <c r="H15" s="123">
        <f t="shared" si="36"/>
        <v>0.94380954531767525</v>
      </c>
      <c r="I15" s="123">
        <f t="shared" si="36"/>
        <v>0.90282681336593285</v>
      </c>
      <c r="J15" s="123">
        <f t="shared" si="36"/>
        <v>0.9058576230821106</v>
      </c>
      <c r="K15" s="123">
        <f t="shared" si="36"/>
        <v>0.89989202690094838</v>
      </c>
      <c r="L15" s="123">
        <f t="shared" si="36"/>
        <v>0.90443194103553048</v>
      </c>
      <c r="M15" s="123">
        <f t="shared" si="36"/>
        <v>0.91619965347529164</v>
      </c>
      <c r="N15" s="123">
        <f t="shared" si="36"/>
        <v>0.91440584546925574</v>
      </c>
      <c r="O15" s="123">
        <f t="shared" si="36"/>
        <v>0.91805747905958501</v>
      </c>
      <c r="P15" s="123">
        <f t="shared" si="36"/>
        <v>0.92608753158559698</v>
      </c>
      <c r="Q15" s="168">
        <f t="shared" si="36"/>
        <v>0.9271130764371448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x14ac:dyDescent="0.25">
      <c r="A16" s="166" t="s">
        <v>50</v>
      </c>
      <c r="B16" s="110" t="s">
        <v>45</v>
      </c>
      <c r="C16" s="111" t="s">
        <v>133</v>
      </c>
      <c r="D16" s="114">
        <v>25.977999999999998</v>
      </c>
      <c r="E16" s="114">
        <v>26.591000000000005</v>
      </c>
      <c r="F16" s="114">
        <v>22.75</v>
      </c>
      <c r="G16" s="114">
        <v>14.131</v>
      </c>
      <c r="H16" s="114">
        <v>20.156000000000002</v>
      </c>
      <c r="I16" s="115"/>
      <c r="J16" s="115"/>
      <c r="K16" s="115"/>
      <c r="L16" s="115"/>
      <c r="M16" s="115"/>
      <c r="N16" s="115"/>
      <c r="O16" s="115"/>
      <c r="P16" s="115"/>
      <c r="Q16" s="116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19" x14ac:dyDescent="0.25">
      <c r="A17" s="166" t="s">
        <v>50</v>
      </c>
      <c r="B17" s="110" t="s">
        <v>45</v>
      </c>
      <c r="C17" s="111" t="s">
        <v>137</v>
      </c>
      <c r="D17" s="114">
        <v>25.977999999999998</v>
      </c>
      <c r="E17" s="114">
        <v>26.591000000000005</v>
      </c>
      <c r="F17" s="114">
        <v>22.75</v>
      </c>
      <c r="G17" s="114">
        <v>14.131</v>
      </c>
      <c r="H17" s="114">
        <v>20.156000000000002</v>
      </c>
      <c r="I17" s="115"/>
      <c r="J17" s="115"/>
      <c r="K17" s="115"/>
      <c r="L17" s="115"/>
      <c r="M17" s="115"/>
      <c r="N17" s="115"/>
      <c r="O17" s="115"/>
      <c r="P17" s="115"/>
      <c r="Q17" s="116"/>
      <c r="R17" s="13"/>
      <c r="S17" s="13"/>
    </row>
    <row r="18" spans="1:19" x14ac:dyDescent="0.25">
      <c r="A18" s="166" t="s">
        <v>50</v>
      </c>
      <c r="B18" s="110" t="s">
        <v>45</v>
      </c>
      <c r="C18" s="111" t="s">
        <v>183</v>
      </c>
      <c r="D18" s="113">
        <f>D14+D16-D17</f>
        <v>373.70284000000004</v>
      </c>
      <c r="E18" s="113">
        <f t="shared" ref="E18:H18" si="37">E14+E16-E17</f>
        <v>425.38489999999996</v>
      </c>
      <c r="F18" s="113">
        <f t="shared" si="37"/>
        <v>493.01220000000001</v>
      </c>
      <c r="G18" s="113">
        <f t="shared" si="37"/>
        <v>543.24473999999987</v>
      </c>
      <c r="H18" s="113">
        <f t="shared" si="37"/>
        <v>626.87829999999997</v>
      </c>
      <c r="I18" s="113">
        <f>H18+(H18*I19)</f>
        <v>692.13633102999995</v>
      </c>
      <c r="J18" s="113">
        <f t="shared" ref="J18:Q18" si="38">I18+(I18*J19)</f>
        <v>785.22866755353493</v>
      </c>
      <c r="K18" s="113">
        <f t="shared" si="38"/>
        <v>916.51890076848599</v>
      </c>
      <c r="L18" s="113">
        <f t="shared" si="38"/>
        <v>1089.007757893115</v>
      </c>
      <c r="M18" s="113">
        <f t="shared" si="38"/>
        <v>1301.6909730096404</v>
      </c>
      <c r="N18" s="113">
        <f t="shared" si="38"/>
        <v>1562.2895058061704</v>
      </c>
      <c r="O18" s="113">
        <f t="shared" si="38"/>
        <v>1915.6793920195262</v>
      </c>
      <c r="P18" s="113">
        <f t="shared" si="38"/>
        <v>2369.1207041105481</v>
      </c>
      <c r="Q18" s="154">
        <f t="shared" si="38"/>
        <v>2934.1559920409136</v>
      </c>
      <c r="R18" s="149">
        <f>(H18/D18)^(1/4)-1</f>
        <v>0.13805751140744937</v>
      </c>
      <c r="S18" s="117">
        <f>(Q18/I18)^(1/8)-1</f>
        <v>0.197874842551929</v>
      </c>
    </row>
    <row r="19" spans="1:19" x14ac:dyDescent="0.25">
      <c r="A19" s="166" t="s">
        <v>50</v>
      </c>
      <c r="B19" s="110" t="s">
        <v>45</v>
      </c>
      <c r="C19" s="118" t="s">
        <v>130</v>
      </c>
      <c r="D19" s="119"/>
      <c r="E19" s="119">
        <f>E18/D18-1</f>
        <v>0.13829720962249015</v>
      </c>
      <c r="F19" s="119">
        <f t="shared" ref="F19:H19" si="39">F18/E18-1</f>
        <v>0.15897907988741511</v>
      </c>
      <c r="G19" s="119">
        <f t="shared" si="39"/>
        <v>0.1018890404740489</v>
      </c>
      <c r="H19" s="119">
        <f t="shared" si="39"/>
        <v>0.15395190020615779</v>
      </c>
      <c r="I19" s="119">
        <v>0.10410000000000001</v>
      </c>
      <c r="J19" s="119">
        <v>0.13449999999999998</v>
      </c>
      <c r="K19" s="119">
        <v>0.16719999999999999</v>
      </c>
      <c r="L19" s="119">
        <v>0.18819999999999998</v>
      </c>
      <c r="M19" s="119">
        <v>0.1953</v>
      </c>
      <c r="N19" s="119">
        <v>0.20019999999999999</v>
      </c>
      <c r="O19" s="119">
        <v>0.22619999999999998</v>
      </c>
      <c r="P19" s="119">
        <v>0.23669999999999997</v>
      </c>
      <c r="Q19" s="155">
        <v>0.23849999999999999</v>
      </c>
      <c r="R19" s="13"/>
      <c r="S19" s="13"/>
    </row>
    <row r="20" spans="1:19" x14ac:dyDescent="0.25">
      <c r="A20" s="166" t="s">
        <v>50</v>
      </c>
      <c r="B20" s="110" t="s">
        <v>45</v>
      </c>
      <c r="C20" s="137" t="s">
        <v>180</v>
      </c>
      <c r="D20" s="141">
        <v>16.38</v>
      </c>
      <c r="E20" s="141">
        <v>13.59</v>
      </c>
      <c r="F20" s="141">
        <v>9.1</v>
      </c>
      <c r="G20" s="141">
        <v>8.93</v>
      </c>
      <c r="H20" s="141">
        <v>23.54</v>
      </c>
      <c r="I20" s="141">
        <v>18.829999999999998</v>
      </c>
      <c r="J20" s="141">
        <v>15.54</v>
      </c>
      <c r="K20" s="141">
        <v>12.45</v>
      </c>
      <c r="L20" s="141">
        <v>12.04</v>
      </c>
      <c r="M20" s="141">
        <v>11.64</v>
      </c>
      <c r="N20" s="141">
        <v>11.86</v>
      </c>
      <c r="O20" s="141">
        <v>12.04</v>
      </c>
      <c r="P20" s="141">
        <v>12.31</v>
      </c>
      <c r="Q20" s="156">
        <v>12.67</v>
      </c>
      <c r="R20" s="13"/>
      <c r="S20" s="13"/>
    </row>
    <row r="21" spans="1:19" x14ac:dyDescent="0.25">
      <c r="A21" s="166" t="s">
        <v>50</v>
      </c>
      <c r="B21" s="110" t="s">
        <v>45</v>
      </c>
      <c r="C21" s="118" t="s">
        <v>181</v>
      </c>
      <c r="D21" s="138"/>
      <c r="E21" s="138">
        <f>E20/D20-1</f>
        <v>-0.17032967032967028</v>
      </c>
      <c r="F21" s="138">
        <f t="shared" ref="F21:H21" si="40">F20/E20-1</f>
        <v>-0.33038999264164826</v>
      </c>
      <c r="G21" s="138">
        <f t="shared" si="40"/>
        <v>-1.8681318681318726E-2</v>
      </c>
      <c r="H21" s="138">
        <f t="shared" si="40"/>
        <v>1.6360582306830906</v>
      </c>
      <c r="I21" s="138">
        <f t="shared" ref="I21" si="41">I20/H20-1</f>
        <v>-0.20008496176720481</v>
      </c>
      <c r="J21" s="138">
        <f t="shared" ref="J21" si="42">J20/I20-1</f>
        <v>-0.17472118959107807</v>
      </c>
      <c r="K21" s="138">
        <f t="shared" ref="K21" si="43">K20/J20-1</f>
        <v>-0.19884169884169889</v>
      </c>
      <c r="L21" s="138">
        <f t="shared" ref="L21" si="44">L20/K20-1</f>
        <v>-3.2931726907630576E-2</v>
      </c>
      <c r="M21" s="138">
        <f t="shared" ref="M21" si="45">M20/L20-1</f>
        <v>-3.322259136212613E-2</v>
      </c>
      <c r="N21" s="138">
        <f t="shared" ref="N21" si="46">N20/M20-1</f>
        <v>1.8900343642611617E-2</v>
      </c>
      <c r="O21" s="138">
        <f t="shared" ref="O21" si="47">O20/N20-1</f>
        <v>1.5177065767284947E-2</v>
      </c>
      <c r="P21" s="138">
        <f t="shared" ref="P21" si="48">P20/O20-1</f>
        <v>2.2425249169435224E-2</v>
      </c>
      <c r="Q21" s="157">
        <f t="shared" ref="Q21" si="49">Q20/P20-1</f>
        <v>2.9244516653127439E-2</v>
      </c>
      <c r="R21" s="13"/>
      <c r="S21" s="13"/>
    </row>
    <row r="22" spans="1:19" x14ac:dyDescent="0.25">
      <c r="A22" s="166" t="s">
        <v>50</v>
      </c>
      <c r="B22" s="110" t="s">
        <v>45</v>
      </c>
      <c r="C22" s="137" t="s">
        <v>182</v>
      </c>
      <c r="D22" s="141">
        <f>D20*D18</f>
        <v>6121.2525192000003</v>
      </c>
      <c r="E22" s="141">
        <f t="shared" ref="E22:Q22" si="50">E20*E18</f>
        <v>5780.980790999999</v>
      </c>
      <c r="F22" s="141">
        <f t="shared" si="50"/>
        <v>4486.4110199999996</v>
      </c>
      <c r="G22" s="141">
        <f t="shared" si="50"/>
        <v>4851.1755281999986</v>
      </c>
      <c r="H22" s="141">
        <f t="shared" si="50"/>
        <v>14756.715181999998</v>
      </c>
      <c r="I22" s="141">
        <f t="shared" si="50"/>
        <v>13032.927113294898</v>
      </c>
      <c r="J22" s="141">
        <f t="shared" si="50"/>
        <v>12202.453493781932</v>
      </c>
      <c r="K22" s="141">
        <f t="shared" si="50"/>
        <v>11410.660314567649</v>
      </c>
      <c r="L22" s="141">
        <f t="shared" si="50"/>
        <v>13111.653405033105</v>
      </c>
      <c r="M22" s="141">
        <f t="shared" si="50"/>
        <v>15151.682925832216</v>
      </c>
      <c r="N22" s="141">
        <f t="shared" si="50"/>
        <v>18528.75353886118</v>
      </c>
      <c r="O22" s="141">
        <f t="shared" si="50"/>
        <v>23064.779879915095</v>
      </c>
      <c r="P22" s="141">
        <f t="shared" si="50"/>
        <v>29163.875867600847</v>
      </c>
      <c r="Q22" s="156">
        <f t="shared" si="50"/>
        <v>37175.756419158373</v>
      </c>
      <c r="R22" s="149">
        <f>(H22/D22)^(1/4)-1</f>
        <v>0.24605539487588768</v>
      </c>
      <c r="S22" s="117">
        <f>(Q22/I22)^(1/8)-1</f>
        <v>0.13999312159578747</v>
      </c>
    </row>
    <row r="23" spans="1:19" x14ac:dyDescent="0.25">
      <c r="A23" s="166" t="s">
        <v>50</v>
      </c>
      <c r="B23" s="110" t="s">
        <v>45</v>
      </c>
      <c r="C23" s="137" t="s">
        <v>181</v>
      </c>
      <c r="D23" s="138"/>
      <c r="E23" s="138">
        <f>E22/D22-1</f>
        <v>-5.5588578829692259E-2</v>
      </c>
      <c r="F23" s="138">
        <f t="shared" ref="F23:Q23" si="51">F22/E22-1</f>
        <v>-0.22393600978841233</v>
      </c>
      <c r="G23" s="138">
        <f t="shared" si="51"/>
        <v>8.1304300157500675E-2</v>
      </c>
      <c r="H23" s="138">
        <f t="shared" si="51"/>
        <v>2.0418844043508346</v>
      </c>
      <c r="I23" s="138">
        <f t="shared" si="51"/>
        <v>-0.11681380628717075</v>
      </c>
      <c r="J23" s="138">
        <f t="shared" si="51"/>
        <v>-6.3721189591078087E-2</v>
      </c>
      <c r="K23" s="138">
        <f t="shared" si="51"/>
        <v>-6.4888030888030857E-2</v>
      </c>
      <c r="L23" s="138">
        <f t="shared" si="51"/>
        <v>0.14907052208835347</v>
      </c>
      <c r="M23" s="138">
        <f t="shared" si="51"/>
        <v>0.15558903654485068</v>
      </c>
      <c r="N23" s="138">
        <f t="shared" si="51"/>
        <v>0.22288419243986235</v>
      </c>
      <c r="O23" s="138">
        <f t="shared" si="51"/>
        <v>0.24481011804384489</v>
      </c>
      <c r="P23" s="138">
        <f t="shared" si="51"/>
        <v>0.26443330564784051</v>
      </c>
      <c r="Q23" s="157">
        <f t="shared" si="51"/>
        <v>0.27471933387489833</v>
      </c>
      <c r="R23" s="13"/>
      <c r="S23" s="13"/>
    </row>
    <row r="24" spans="1:19" ht="15.75" thickBot="1" x14ac:dyDescent="0.3">
      <c r="A24" s="169" t="s">
        <v>50</v>
      </c>
      <c r="B24" s="159" t="s">
        <v>45</v>
      </c>
      <c r="C24" s="120" t="s">
        <v>136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1">
        <f>I14-I18</f>
        <v>-27.475231030000145</v>
      </c>
      <c r="J24" s="121">
        <f t="shared" ref="J24:Q24" si="52">J14-J18</f>
        <v>289.2996449464647</v>
      </c>
      <c r="K24" s="121">
        <f t="shared" si="52"/>
        <v>240.92222423151384</v>
      </c>
      <c r="L24" s="121">
        <f t="shared" si="52"/>
        <v>458.65617960688473</v>
      </c>
      <c r="M24" s="121">
        <f t="shared" si="52"/>
        <v>522.64577699036045</v>
      </c>
      <c r="N24" s="121">
        <f t="shared" si="52"/>
        <v>359.06005669382967</v>
      </c>
      <c r="O24" s="121">
        <f t="shared" si="52"/>
        <v>13.342982980473607</v>
      </c>
      <c r="P24" s="121">
        <f t="shared" si="52"/>
        <v>-316.72551661054831</v>
      </c>
      <c r="Q24" s="160">
        <f t="shared" si="52"/>
        <v>-879.48799204091347</v>
      </c>
      <c r="R24" s="13"/>
      <c r="S24" s="13"/>
    </row>
    <row r="26" spans="1:19" x14ac:dyDescent="0.25"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C153-9403-48CA-9824-780E6471C94D}">
  <dimension ref="A1:U26"/>
  <sheetViews>
    <sheetView topLeftCell="B1" workbookViewId="0">
      <selection activeCell="C3" sqref="C3"/>
    </sheetView>
  </sheetViews>
  <sheetFormatPr defaultRowHeight="15" x14ac:dyDescent="0.25"/>
  <cols>
    <col min="1" max="1" width="11.5703125" bestFit="1" customWidth="1"/>
    <col min="3" max="3" width="44.5703125" bestFit="1" customWidth="1"/>
    <col min="18" max="18" width="16.7109375" bestFit="1" customWidth="1"/>
    <col min="19" max="19" width="19.140625" bestFit="1" customWidth="1"/>
  </cols>
  <sheetData>
    <row r="1" spans="1:21" x14ac:dyDescent="0.25">
      <c r="A1" s="107" t="s">
        <v>25</v>
      </c>
      <c r="B1" s="108" t="s">
        <v>26</v>
      </c>
      <c r="C1" s="107" t="s">
        <v>27</v>
      </c>
      <c r="D1" s="150">
        <v>2017</v>
      </c>
      <c r="E1" s="150">
        <v>2018</v>
      </c>
      <c r="F1" s="150">
        <v>2019</v>
      </c>
      <c r="G1" s="150">
        <v>2020</v>
      </c>
      <c r="H1" s="150">
        <v>2021</v>
      </c>
      <c r="I1" s="150" t="s">
        <v>51</v>
      </c>
      <c r="J1" s="150" t="s">
        <v>28</v>
      </c>
      <c r="K1" s="150" t="s">
        <v>29</v>
      </c>
      <c r="L1" s="150" t="s">
        <v>30</v>
      </c>
      <c r="M1" s="150" t="s">
        <v>31</v>
      </c>
      <c r="N1" s="150" t="s">
        <v>32</v>
      </c>
      <c r="O1" s="150" t="s">
        <v>33</v>
      </c>
      <c r="P1" s="150" t="s">
        <v>34</v>
      </c>
      <c r="Q1" s="151" t="s">
        <v>35</v>
      </c>
      <c r="R1" s="148" t="s">
        <v>138</v>
      </c>
      <c r="S1" s="109" t="s">
        <v>139</v>
      </c>
    </row>
    <row r="2" spans="1:21" x14ac:dyDescent="0.25">
      <c r="A2" s="152" t="s">
        <v>36</v>
      </c>
      <c r="B2" s="110" t="s">
        <v>37</v>
      </c>
      <c r="C2" s="111" t="s">
        <v>131</v>
      </c>
      <c r="D2" s="112">
        <v>0</v>
      </c>
      <c r="E2" s="112">
        <v>0</v>
      </c>
      <c r="F2" s="112">
        <v>0</v>
      </c>
      <c r="G2" s="112">
        <v>0</v>
      </c>
      <c r="H2" s="112">
        <v>0</v>
      </c>
      <c r="I2" s="112">
        <v>0</v>
      </c>
      <c r="J2" s="112">
        <v>0</v>
      </c>
      <c r="K2" s="112">
        <v>0</v>
      </c>
      <c r="L2" s="112">
        <v>0</v>
      </c>
      <c r="M2" s="112">
        <v>0</v>
      </c>
      <c r="N2" s="112">
        <v>0</v>
      </c>
      <c r="O2" s="112">
        <v>0</v>
      </c>
      <c r="P2" s="112">
        <v>0</v>
      </c>
      <c r="Q2" s="112">
        <v>0</v>
      </c>
      <c r="R2" s="13"/>
      <c r="S2" s="13"/>
    </row>
    <row r="3" spans="1:21" x14ac:dyDescent="0.25">
      <c r="A3" s="152" t="s">
        <v>36</v>
      </c>
      <c r="B3" s="110" t="s">
        <v>37</v>
      </c>
      <c r="C3" s="111" t="s">
        <v>132</v>
      </c>
      <c r="D3" s="113">
        <v>0</v>
      </c>
      <c r="E3" s="113">
        <v>0</v>
      </c>
      <c r="F3" s="113">
        <v>0</v>
      </c>
      <c r="G3" s="113">
        <v>0</v>
      </c>
      <c r="H3" s="113">
        <v>0</v>
      </c>
      <c r="I3" s="113">
        <v>0</v>
      </c>
      <c r="J3" s="113">
        <v>0</v>
      </c>
      <c r="K3" s="113">
        <v>0</v>
      </c>
      <c r="L3" s="113">
        <v>0</v>
      </c>
      <c r="M3" s="113">
        <v>0</v>
      </c>
      <c r="N3" s="113">
        <v>0</v>
      </c>
      <c r="O3" s="113">
        <v>0</v>
      </c>
      <c r="P3" s="113">
        <v>0</v>
      </c>
      <c r="Q3" s="113">
        <v>0</v>
      </c>
      <c r="R3" s="13"/>
      <c r="S3" s="13"/>
    </row>
    <row r="4" spans="1:21" x14ac:dyDescent="0.25">
      <c r="A4" s="152" t="s">
        <v>36</v>
      </c>
      <c r="B4" s="110" t="s">
        <v>37</v>
      </c>
      <c r="C4" s="111" t="s">
        <v>199</v>
      </c>
      <c r="D4" s="58">
        <v>1E-3</v>
      </c>
      <c r="E4" s="58">
        <v>2E-3</v>
      </c>
      <c r="F4" s="58">
        <v>0.01</v>
      </c>
      <c r="G4" s="114">
        <v>0</v>
      </c>
      <c r="H4" s="114">
        <v>1.9E-2</v>
      </c>
      <c r="I4" s="115"/>
      <c r="J4" s="115"/>
      <c r="K4" s="115"/>
      <c r="L4" s="115"/>
      <c r="M4" s="115"/>
      <c r="N4" s="115"/>
      <c r="O4" s="115"/>
      <c r="P4" s="115"/>
      <c r="Q4" s="116"/>
      <c r="R4" s="13"/>
      <c r="S4" s="13"/>
    </row>
    <row r="5" spans="1:21" x14ac:dyDescent="0.25">
      <c r="A5" s="152" t="s">
        <v>36</v>
      </c>
      <c r="B5" s="110" t="s">
        <v>37</v>
      </c>
      <c r="C5" s="111" t="s">
        <v>134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115"/>
      <c r="J5" s="115"/>
      <c r="K5" s="115"/>
      <c r="L5" s="115"/>
      <c r="M5" s="115"/>
      <c r="N5" s="115"/>
      <c r="O5" s="115"/>
      <c r="P5" s="115"/>
      <c r="Q5" s="116"/>
      <c r="R5" s="13"/>
      <c r="S5" s="13"/>
    </row>
    <row r="6" spans="1:21" x14ac:dyDescent="0.25">
      <c r="A6" s="152" t="s">
        <v>36</v>
      </c>
      <c r="B6" s="110" t="s">
        <v>37</v>
      </c>
      <c r="C6" s="111" t="s">
        <v>135</v>
      </c>
      <c r="D6" s="58">
        <v>1E-3</v>
      </c>
      <c r="E6" s="58">
        <v>2E-3</v>
      </c>
      <c r="F6" s="58">
        <v>0.01</v>
      </c>
      <c r="G6" s="114">
        <v>0</v>
      </c>
      <c r="H6" s="114">
        <v>1.9E-2</v>
      </c>
      <c r="I6" s="113">
        <v>0.03</v>
      </c>
      <c r="J6" s="113">
        <v>7.0000000000000007E-2</v>
      </c>
      <c r="K6" s="113">
        <v>0.1</v>
      </c>
      <c r="L6" s="113">
        <v>0.21</v>
      </c>
      <c r="M6" s="113">
        <v>1.75</v>
      </c>
      <c r="N6" s="113">
        <v>2.57</v>
      </c>
      <c r="O6" s="113">
        <v>5.21</v>
      </c>
      <c r="P6" s="113">
        <v>6.87</v>
      </c>
      <c r="Q6" s="154">
        <v>7.96</v>
      </c>
      <c r="R6" s="149">
        <f>(H6/D6)^(1/4)-1</f>
        <v>1.087797629929844</v>
      </c>
      <c r="S6" s="117">
        <f>(Q6/I6)^(1/8)-1</f>
        <v>1.0089724293044879</v>
      </c>
    </row>
    <row r="7" spans="1:21" x14ac:dyDescent="0.25">
      <c r="A7" s="152" t="s">
        <v>36</v>
      </c>
      <c r="B7" s="110" t="s">
        <v>37</v>
      </c>
      <c r="C7" s="118" t="s">
        <v>130</v>
      </c>
      <c r="D7" s="119"/>
      <c r="E7" s="119">
        <v>1</v>
      </c>
      <c r="F7" s="119">
        <v>4</v>
      </c>
      <c r="G7" s="119">
        <v>-1</v>
      </c>
      <c r="H7" s="119" t="e">
        <v>#DIV/0!</v>
      </c>
      <c r="I7" s="119">
        <v>0.57894736842105265</v>
      </c>
      <c r="J7" s="119">
        <v>1.3333333333333335</v>
      </c>
      <c r="K7" s="119">
        <v>0.4285714285714286</v>
      </c>
      <c r="L7" s="119">
        <v>1.0999999999999996</v>
      </c>
      <c r="M7" s="119">
        <v>7.3333333333333339</v>
      </c>
      <c r="N7" s="119">
        <v>0.46857142857142842</v>
      </c>
      <c r="O7" s="119">
        <v>1.027237354085603</v>
      </c>
      <c r="P7" s="119">
        <v>0.31861804222648749</v>
      </c>
      <c r="Q7" s="155">
        <v>0.15866084425036386</v>
      </c>
      <c r="R7" s="13"/>
      <c r="S7" s="13"/>
    </row>
    <row r="8" spans="1:21" x14ac:dyDescent="0.25">
      <c r="A8" s="152" t="s">
        <v>36</v>
      </c>
      <c r="B8" s="110" t="s">
        <v>37</v>
      </c>
      <c r="C8" s="137" t="s">
        <v>180</v>
      </c>
      <c r="D8" s="141">
        <v>22.522125000000003</v>
      </c>
      <c r="E8" s="141">
        <v>19.806507</v>
      </c>
      <c r="F8" s="141">
        <v>14.969592</v>
      </c>
      <c r="G8" s="141">
        <v>14.180548999999999</v>
      </c>
      <c r="H8" s="141">
        <v>29.703644999999998</v>
      </c>
      <c r="I8" s="141">
        <v>26.413987419999998</v>
      </c>
      <c r="J8" s="141">
        <v>26.025352000000002</v>
      </c>
      <c r="K8" s="141">
        <v>25.437950999999998</v>
      </c>
      <c r="L8" s="141">
        <v>25.085502000000002</v>
      </c>
      <c r="M8" s="141">
        <v>24.942022000000001</v>
      </c>
      <c r="N8" s="141">
        <v>25.126175999999997</v>
      </c>
      <c r="O8" s="141">
        <v>25.620335999999998</v>
      </c>
      <c r="P8" s="141">
        <v>26.158460999999999</v>
      </c>
      <c r="Q8" s="141">
        <v>26.559872000000002</v>
      </c>
      <c r="R8" s="13"/>
      <c r="S8" s="13"/>
    </row>
    <row r="9" spans="1:21" x14ac:dyDescent="0.25">
      <c r="A9" s="152" t="s">
        <v>36</v>
      </c>
      <c r="B9" s="110" t="s">
        <v>37</v>
      </c>
      <c r="C9" s="118" t="s">
        <v>181</v>
      </c>
      <c r="D9" s="138"/>
      <c r="E9" s="138">
        <v>-0.12057556735876396</v>
      </c>
      <c r="F9" s="138">
        <v>-0.24420838060946337</v>
      </c>
      <c r="G9" s="138">
        <v>-5.2709719810666966E-2</v>
      </c>
      <c r="H9" s="138">
        <v>1.0946752484688709</v>
      </c>
      <c r="I9" s="138">
        <v>-0.11074928952322183</v>
      </c>
      <c r="J9" s="138">
        <v>-1.4713243170008106E-2</v>
      </c>
      <c r="K9" s="138">
        <v>-2.2570338337787099E-2</v>
      </c>
      <c r="L9" s="138">
        <v>-1.3855243293769859E-2</v>
      </c>
      <c r="M9" s="138">
        <v>-5.7196383791722205E-3</v>
      </c>
      <c r="N9" s="138">
        <v>7.3832827186182115E-3</v>
      </c>
      <c r="O9" s="138">
        <v>1.9667139161964053E-2</v>
      </c>
      <c r="P9" s="138">
        <v>2.1003822900683256E-2</v>
      </c>
      <c r="Q9" s="157">
        <v>1.5345359958294225E-2</v>
      </c>
      <c r="R9" s="13"/>
      <c r="S9" s="13"/>
    </row>
    <row r="10" spans="1:21" x14ac:dyDescent="0.25">
      <c r="A10" s="152" t="s">
        <v>36</v>
      </c>
      <c r="B10" s="110" t="s">
        <v>37</v>
      </c>
      <c r="C10" s="137" t="s">
        <v>182</v>
      </c>
      <c r="D10" s="141">
        <v>2.2522125000000004E-2</v>
      </c>
      <c r="E10" s="141">
        <v>3.9613014000000002E-2</v>
      </c>
      <c r="F10" s="141">
        <v>0.14969592000000001</v>
      </c>
      <c r="G10" s="141">
        <v>0</v>
      </c>
      <c r="H10" s="141">
        <v>0.5643692549999999</v>
      </c>
      <c r="I10" s="141">
        <v>0.79241962259999987</v>
      </c>
      <c r="J10" s="141">
        <v>1.8217746400000003</v>
      </c>
      <c r="K10" s="141">
        <v>2.5437951000000001</v>
      </c>
      <c r="L10" s="141">
        <v>5.2679554199999998</v>
      </c>
      <c r="M10" s="141">
        <v>43.648538500000001</v>
      </c>
      <c r="N10" s="141">
        <v>64.574272319999992</v>
      </c>
      <c r="O10" s="141">
        <v>133.48195056</v>
      </c>
      <c r="P10" s="141">
        <v>179.70862707000001</v>
      </c>
      <c r="Q10" s="156">
        <v>211.41658112000002</v>
      </c>
      <c r="R10" s="149">
        <f>(H10/D10)^(1/4)-1</f>
        <v>1.2373735292570731</v>
      </c>
      <c r="S10" s="117">
        <f>(Q10/I10)^(1/8)-1</f>
        <v>1.01035603508307</v>
      </c>
    </row>
    <row r="11" spans="1:21" x14ac:dyDescent="0.25">
      <c r="A11" s="152" t="s">
        <v>36</v>
      </c>
      <c r="B11" s="110" t="s">
        <v>37</v>
      </c>
      <c r="C11" s="137" t="s">
        <v>181</v>
      </c>
      <c r="D11" s="138"/>
      <c r="E11" s="138">
        <v>0.75884886528247208</v>
      </c>
      <c r="F11" s="138">
        <v>2.7789580969526835</v>
      </c>
      <c r="G11" s="138">
        <v>-1</v>
      </c>
      <c r="H11" s="138" t="e">
        <v>#DIV/0!</v>
      </c>
      <c r="I11" s="138">
        <v>0.40408006917386041</v>
      </c>
      <c r="J11" s="138">
        <v>1.2990024326033147</v>
      </c>
      <c r="K11" s="138">
        <v>0.39632808808887554</v>
      </c>
      <c r="L11" s="138">
        <v>1.0709039890830829</v>
      </c>
      <c r="M11" s="138">
        <v>7.2856696801735659</v>
      </c>
      <c r="N11" s="138">
        <v>0.47941430662105655</v>
      </c>
      <c r="O11" s="138">
        <v>1.0671073132427367</v>
      </c>
      <c r="P11" s="138">
        <v>0.34631406205905835</v>
      </c>
      <c r="Q11" s="157">
        <v>0.17644091197496681</v>
      </c>
      <c r="R11" s="13"/>
      <c r="S11" s="13"/>
    </row>
    <row r="12" spans="1:21" ht="15.75" thickBot="1" x14ac:dyDescent="0.3">
      <c r="A12" s="158" t="s">
        <v>36</v>
      </c>
      <c r="B12" s="159" t="s">
        <v>37</v>
      </c>
      <c r="C12" s="120" t="s">
        <v>136</v>
      </c>
      <c r="D12" s="121">
        <v>0</v>
      </c>
      <c r="E12" s="121">
        <v>0</v>
      </c>
      <c r="F12" s="121">
        <v>0</v>
      </c>
      <c r="G12" s="121">
        <v>0</v>
      </c>
      <c r="H12" s="121">
        <v>0</v>
      </c>
      <c r="I12" s="121">
        <v>-0.03</v>
      </c>
      <c r="J12" s="121">
        <v>-7.0000000000000007E-2</v>
      </c>
      <c r="K12" s="121">
        <v>-0.1</v>
      </c>
      <c r="L12" s="121">
        <v>-0.21</v>
      </c>
      <c r="M12" s="121">
        <v>-1.75</v>
      </c>
      <c r="N12" s="121">
        <v>-2.57</v>
      </c>
      <c r="O12" s="121">
        <v>-5.21</v>
      </c>
      <c r="P12" s="121">
        <v>-6.87</v>
      </c>
      <c r="Q12" s="160">
        <v>-7.96</v>
      </c>
      <c r="R12" s="13"/>
      <c r="S12" s="13"/>
    </row>
    <row r="13" spans="1:21" x14ac:dyDescent="0.25">
      <c r="A13" s="161" t="s">
        <v>50</v>
      </c>
      <c r="B13" s="162" t="s">
        <v>45</v>
      </c>
      <c r="C13" s="163" t="s">
        <v>131</v>
      </c>
      <c r="D13" s="164">
        <v>41.954439999999998</v>
      </c>
      <c r="E13" s="164">
        <v>48.323459999999997</v>
      </c>
      <c r="F13" s="164">
        <v>52.549439999999997</v>
      </c>
      <c r="G13" s="164">
        <v>67.975380000000001</v>
      </c>
      <c r="H13" s="164">
        <v>72.530640000000005</v>
      </c>
      <c r="I13" s="164">
        <v>95.117040000000017</v>
      </c>
      <c r="J13" s="164">
        <v>141.39503999999999</v>
      </c>
      <c r="K13" s="164">
        <v>148.04161999999999</v>
      </c>
      <c r="L13" s="164">
        <v>191.82552000000001</v>
      </c>
      <c r="M13" s="164">
        <v>231.97480000000002</v>
      </c>
      <c r="N13" s="164">
        <v>248.15171999999998</v>
      </c>
      <c r="O13" s="164">
        <v>248.15171999999998</v>
      </c>
      <c r="P13" s="164">
        <v>317.13821999999999</v>
      </c>
      <c r="Q13" s="164">
        <v>317.13821999999999</v>
      </c>
      <c r="R13" s="173"/>
      <c r="S13" s="173"/>
      <c r="T13" s="173"/>
      <c r="U13" s="173"/>
    </row>
    <row r="14" spans="1:21" x14ac:dyDescent="0.25">
      <c r="A14" s="166" t="s">
        <v>50</v>
      </c>
      <c r="B14" s="110" t="s">
        <v>45</v>
      </c>
      <c r="C14" s="111" t="s">
        <v>132</v>
      </c>
      <c r="D14" s="122">
        <f>D13*D15</f>
        <v>39.311903532000009</v>
      </c>
      <c r="E14" s="122">
        <f t="shared" ref="E14:Q14" si="0">E13*E15</f>
        <v>45.421650305999989</v>
      </c>
      <c r="F14" s="122">
        <f t="shared" si="0"/>
        <v>50.174696544</v>
      </c>
      <c r="G14" s="122">
        <f t="shared" si="0"/>
        <v>52.81045169399998</v>
      </c>
      <c r="H14" s="122">
        <f t="shared" si="0"/>
        <v>67.483199784000007</v>
      </c>
      <c r="I14" s="122">
        <f t="shared" si="0"/>
        <v>83.325077447999973</v>
      </c>
      <c r="J14" s="122">
        <f t="shared" si="0"/>
        <v>124.29438777799997</v>
      </c>
      <c r="K14" s="122">
        <f t="shared" si="0"/>
        <v>129.25395807149997</v>
      </c>
      <c r="L14" s="122">
        <f t="shared" si="0"/>
        <v>168.35220345774997</v>
      </c>
      <c r="M14" s="122">
        <f t="shared" si="0"/>
        <v>206.31830673500011</v>
      </c>
      <c r="N14" s="122">
        <f t="shared" si="0"/>
        <v>220.26091723525002</v>
      </c>
      <c r="O14" s="122">
        <f t="shared" si="0"/>
        <v>229.34953390400003</v>
      </c>
      <c r="P14" s="122">
        <f t="shared" si="0"/>
        <v>285.19844703525001</v>
      </c>
      <c r="Q14" s="122">
        <f t="shared" si="0"/>
        <v>289.50069570400001</v>
      </c>
      <c r="R14" s="13"/>
      <c r="S14" s="13"/>
    </row>
    <row r="15" spans="1:21" x14ac:dyDescent="0.25">
      <c r="A15" s="166" t="s">
        <v>50</v>
      </c>
      <c r="B15" s="110" t="s">
        <v>45</v>
      </c>
      <c r="C15" s="111" t="s">
        <v>171</v>
      </c>
      <c r="D15" s="123">
        <v>0.93701414038657194</v>
      </c>
      <c r="E15" s="123">
        <v>0.93995029134917063</v>
      </c>
      <c r="F15" s="123">
        <v>0.9548093479968579</v>
      </c>
      <c r="G15" s="123">
        <v>0.77690557513617398</v>
      </c>
      <c r="H15" s="123">
        <v>0.9304095453176755</v>
      </c>
      <c r="I15" s="123">
        <v>0.8760268133659328</v>
      </c>
      <c r="J15" s="123">
        <v>0.87905762308211077</v>
      </c>
      <c r="K15" s="123">
        <v>0.87309202690094834</v>
      </c>
      <c r="L15" s="123">
        <v>0.87763194103553044</v>
      </c>
      <c r="M15" s="123">
        <v>0.88939965347529171</v>
      </c>
      <c r="N15" s="123">
        <v>0.88760584546925581</v>
      </c>
      <c r="O15" s="123">
        <v>0.92423108694954859</v>
      </c>
      <c r="P15" s="123">
        <v>0.89928753158559704</v>
      </c>
      <c r="Q15" s="168">
        <v>0.91285337889580143</v>
      </c>
      <c r="R15" s="13"/>
      <c r="S15" s="13"/>
    </row>
    <row r="16" spans="1:21" x14ac:dyDescent="0.25">
      <c r="A16" s="166" t="s">
        <v>50</v>
      </c>
      <c r="B16" s="110" t="s">
        <v>45</v>
      </c>
      <c r="C16" s="111" t="s">
        <v>133</v>
      </c>
      <c r="D16" s="114">
        <v>2.65</v>
      </c>
      <c r="E16" s="114">
        <v>1.6858694000000003</v>
      </c>
      <c r="F16" s="114">
        <v>2.4423499999999998</v>
      </c>
      <c r="G16" s="114">
        <v>1.67</v>
      </c>
      <c r="H16" s="114">
        <v>2.67</v>
      </c>
      <c r="I16" s="115"/>
      <c r="J16" s="115"/>
      <c r="K16" s="115"/>
      <c r="L16" s="115"/>
      <c r="M16" s="115"/>
      <c r="N16" s="115"/>
      <c r="O16" s="115"/>
      <c r="P16" s="115"/>
      <c r="Q16" s="116"/>
      <c r="R16" s="13"/>
      <c r="S16" s="13"/>
    </row>
    <row r="17" spans="1:19" x14ac:dyDescent="0.25">
      <c r="A17" s="166" t="s">
        <v>50</v>
      </c>
      <c r="B17" s="110" t="s">
        <v>45</v>
      </c>
      <c r="C17" s="111" t="s">
        <v>137</v>
      </c>
      <c r="D17" s="114">
        <v>2.65</v>
      </c>
      <c r="E17" s="114">
        <v>1.6858694000000003</v>
      </c>
      <c r="F17" s="114">
        <v>2.4423499999999998</v>
      </c>
      <c r="G17" s="114">
        <v>1.67</v>
      </c>
      <c r="H17" s="114">
        <v>2.67</v>
      </c>
      <c r="I17" s="115"/>
      <c r="J17" s="115"/>
      <c r="K17" s="115"/>
      <c r="L17" s="115"/>
      <c r="M17" s="115"/>
      <c r="N17" s="115"/>
      <c r="O17" s="115"/>
      <c r="P17" s="115"/>
      <c r="Q17" s="116"/>
      <c r="R17" s="13"/>
      <c r="S17" s="13"/>
    </row>
    <row r="18" spans="1:19" x14ac:dyDescent="0.25">
      <c r="A18" s="166" t="s">
        <v>50</v>
      </c>
      <c r="B18" s="110" t="s">
        <v>45</v>
      </c>
      <c r="C18" s="111" t="s">
        <v>271</v>
      </c>
      <c r="D18" s="113">
        <f>D14+D16-D17</f>
        <v>39.311903532000009</v>
      </c>
      <c r="E18" s="113">
        <f t="shared" ref="E18:H18" si="1">E14+E16-E17</f>
        <v>45.421650305999989</v>
      </c>
      <c r="F18" s="113">
        <f t="shared" si="1"/>
        <v>50.174696544</v>
      </c>
      <c r="G18" s="113">
        <f t="shared" si="1"/>
        <v>52.81045169399998</v>
      </c>
      <c r="H18" s="113">
        <f t="shared" si="1"/>
        <v>67.483199784000007</v>
      </c>
      <c r="I18" s="113">
        <f>H18+(H18*I19)</f>
        <v>77.045569193392808</v>
      </c>
      <c r="J18" s="113">
        <f t="shared" ref="J18:Q18" si="2">I18+(I18*J19)</f>
        <v>89.434496719690372</v>
      </c>
      <c r="K18" s="113">
        <f t="shared" si="2"/>
        <v>105.27334608874753</v>
      </c>
      <c r="L18" s="113">
        <f t="shared" si="2"/>
        <v>127.08598339833603</v>
      </c>
      <c r="M18" s="113">
        <f t="shared" si="2"/>
        <v>155.33719750778613</v>
      </c>
      <c r="N18" s="113">
        <f t="shared" si="2"/>
        <v>192.15211331713144</v>
      </c>
      <c r="O18" s="113">
        <f t="shared" si="2"/>
        <v>239.82505263111176</v>
      </c>
      <c r="P18" s="113">
        <f t="shared" si="2"/>
        <v>300.98044105204525</v>
      </c>
      <c r="Q18" s="154">
        <f t="shared" si="2"/>
        <v>381.70339534220381</v>
      </c>
      <c r="R18" s="149">
        <f>(H18/D18)^(1/4)-1</f>
        <v>0.14463731141210157</v>
      </c>
      <c r="S18" s="117">
        <f>(Q18/I18)^(1/8)-1</f>
        <v>0.22144043909540123</v>
      </c>
    </row>
    <row r="19" spans="1:19" x14ac:dyDescent="0.25">
      <c r="A19" s="166" t="s">
        <v>50</v>
      </c>
      <c r="B19" s="110" t="s">
        <v>45</v>
      </c>
      <c r="C19" s="118" t="s">
        <v>130</v>
      </c>
      <c r="D19" s="119"/>
      <c r="E19" s="119">
        <f>E18/D18-1</f>
        <v>0.15541722035990002</v>
      </c>
      <c r="F19" s="119">
        <f t="shared" ref="F19:H19" si="3">F18/E18-1</f>
        <v>0.10464274648717797</v>
      </c>
      <c r="G19" s="119">
        <f t="shared" si="3"/>
        <v>5.253156135560455E-2</v>
      </c>
      <c r="H19" s="119">
        <f t="shared" si="3"/>
        <v>0.27783795857339855</v>
      </c>
      <c r="I19" s="119">
        <v>0.14169999999999999</v>
      </c>
      <c r="J19" s="119">
        <v>0.1608</v>
      </c>
      <c r="K19" s="119">
        <v>0.17710000000000001</v>
      </c>
      <c r="L19" s="119">
        <v>0.2072</v>
      </c>
      <c r="M19" s="119">
        <v>0.2223</v>
      </c>
      <c r="N19" s="119">
        <v>0.23699999999999999</v>
      </c>
      <c r="O19" s="119">
        <v>0.24810000000000001</v>
      </c>
      <c r="P19" s="119">
        <v>0.255</v>
      </c>
      <c r="Q19" s="155">
        <v>0.26819999999999999</v>
      </c>
      <c r="R19" s="13"/>
      <c r="S19" s="13"/>
    </row>
    <row r="20" spans="1:19" x14ac:dyDescent="0.25">
      <c r="A20" s="166" t="s">
        <v>50</v>
      </c>
      <c r="B20" s="110" t="s">
        <v>45</v>
      </c>
      <c r="C20" s="137" t="s">
        <v>180</v>
      </c>
      <c r="D20" s="141">
        <v>20.71</v>
      </c>
      <c r="E20" s="141">
        <v>18.27</v>
      </c>
      <c r="F20" s="141">
        <v>13.83</v>
      </c>
      <c r="G20" s="141">
        <v>13.03</v>
      </c>
      <c r="H20" s="141">
        <v>27.45</v>
      </c>
      <c r="I20" s="141">
        <v>24.273099999999999</v>
      </c>
      <c r="J20" s="141">
        <v>23.96</v>
      </c>
      <c r="K20" s="141">
        <v>23.43</v>
      </c>
      <c r="L20" s="141">
        <v>23.01</v>
      </c>
      <c r="M20" s="141">
        <v>22.87</v>
      </c>
      <c r="N20" s="141">
        <v>23.06</v>
      </c>
      <c r="O20" s="141">
        <v>23.52</v>
      </c>
      <c r="P20" s="141">
        <v>23.97</v>
      </c>
      <c r="Q20" s="156">
        <v>24.32</v>
      </c>
      <c r="R20" s="13"/>
      <c r="S20" s="13"/>
    </row>
    <row r="21" spans="1:19" x14ac:dyDescent="0.25">
      <c r="A21" s="166" t="s">
        <v>50</v>
      </c>
      <c r="B21" s="110" t="s">
        <v>45</v>
      </c>
      <c r="C21" s="118" t="s">
        <v>181</v>
      </c>
      <c r="D21" s="138"/>
      <c r="E21" s="138">
        <f>E20/D20-1</f>
        <v>-0.11781747947851284</v>
      </c>
      <c r="F21" s="138">
        <f t="shared" ref="F21:Q21" si="4">F20/E20-1</f>
        <v>-0.24302134646962226</v>
      </c>
      <c r="G21" s="138">
        <f t="shared" si="4"/>
        <v>-5.7845263919016676E-2</v>
      </c>
      <c r="H21" s="138">
        <f t="shared" si="4"/>
        <v>1.1066768994627783</v>
      </c>
      <c r="I21" s="138">
        <f t="shared" si="4"/>
        <v>-0.11573406193078328</v>
      </c>
      <c r="J21" s="138">
        <f t="shared" si="4"/>
        <v>-1.2899052860986027E-2</v>
      </c>
      <c r="K21" s="138">
        <f t="shared" si="4"/>
        <v>-2.2120200333889839E-2</v>
      </c>
      <c r="L21" s="138">
        <f t="shared" si="4"/>
        <v>-1.7925736235595346E-2</v>
      </c>
      <c r="M21" s="138">
        <f t="shared" si="4"/>
        <v>-6.084311169056944E-3</v>
      </c>
      <c r="N21" s="138">
        <f t="shared" si="4"/>
        <v>8.3078268473981698E-3</v>
      </c>
      <c r="O21" s="138">
        <f t="shared" si="4"/>
        <v>1.9947961838681749E-2</v>
      </c>
      <c r="P21" s="138">
        <f t="shared" si="4"/>
        <v>1.9132653061224358E-2</v>
      </c>
      <c r="Q21" s="157">
        <f t="shared" si="4"/>
        <v>1.4601585314977017E-2</v>
      </c>
      <c r="R21" s="13"/>
      <c r="S21" s="13"/>
    </row>
    <row r="22" spans="1:19" x14ac:dyDescent="0.25">
      <c r="A22" s="166" t="s">
        <v>50</v>
      </c>
      <c r="B22" s="110" t="s">
        <v>45</v>
      </c>
      <c r="C22" s="137" t="s">
        <v>182</v>
      </c>
      <c r="D22" s="141">
        <f>D20*D18</f>
        <v>814.14952214772018</v>
      </c>
      <c r="E22" s="141">
        <f t="shared" ref="E22:Q22" si="5">E20*E18</f>
        <v>829.85355109061982</v>
      </c>
      <c r="F22" s="141">
        <f t="shared" si="5"/>
        <v>693.91605320352005</v>
      </c>
      <c r="G22" s="141">
        <f t="shared" si="5"/>
        <v>688.12018557281965</v>
      </c>
      <c r="H22" s="141">
        <f t="shared" si="5"/>
        <v>1852.4138340708002</v>
      </c>
      <c r="I22" s="141">
        <f t="shared" si="5"/>
        <v>1870.1348055881429</v>
      </c>
      <c r="J22" s="141">
        <f t="shared" si="5"/>
        <v>2142.8505414037813</v>
      </c>
      <c r="K22" s="141">
        <f t="shared" si="5"/>
        <v>2466.5544988593547</v>
      </c>
      <c r="L22" s="141">
        <f t="shared" si="5"/>
        <v>2924.2484779957122</v>
      </c>
      <c r="M22" s="141">
        <f t="shared" si="5"/>
        <v>3552.5617070030689</v>
      </c>
      <c r="N22" s="141">
        <f t="shared" si="5"/>
        <v>4431.0277330930503</v>
      </c>
      <c r="O22" s="141">
        <f t="shared" si="5"/>
        <v>5640.6852378837484</v>
      </c>
      <c r="P22" s="141">
        <f t="shared" si="5"/>
        <v>7214.5011720175244</v>
      </c>
      <c r="Q22" s="156">
        <f t="shared" si="5"/>
        <v>9283.0265747223966</v>
      </c>
      <c r="R22" s="149">
        <f>(H22/D22)^(1/4)-1</f>
        <v>0.22816993213989334</v>
      </c>
      <c r="S22" s="117">
        <f>(Q22/I22)^(1/8)-1</f>
        <v>0.2217351953783937</v>
      </c>
    </row>
    <row r="23" spans="1:19" x14ac:dyDescent="0.25">
      <c r="A23" s="166" t="s">
        <v>50</v>
      </c>
      <c r="B23" s="110" t="s">
        <v>45</v>
      </c>
      <c r="C23" s="137" t="s">
        <v>181</v>
      </c>
      <c r="D23" s="138"/>
      <c r="E23" s="138">
        <f>E22/D22-1</f>
        <v>1.928887571102722E-2</v>
      </c>
      <c r="F23" s="138">
        <f t="shared" ref="F23:Q23" si="6">F22/E22-1</f>
        <v>-0.16380902113203755</v>
      </c>
      <c r="G23" s="138">
        <f t="shared" si="6"/>
        <v>-8.3524045941051339E-3</v>
      </c>
      <c r="H23" s="138">
        <f t="shared" si="6"/>
        <v>1.6919917085832537</v>
      </c>
      <c r="I23" s="138">
        <f t="shared" si="6"/>
        <v>9.5664214936246328E-3</v>
      </c>
      <c r="J23" s="138">
        <f t="shared" si="6"/>
        <v>0.1458267794389676</v>
      </c>
      <c r="K23" s="138">
        <f t="shared" si="6"/>
        <v>0.1510623121869783</v>
      </c>
      <c r="L23" s="138">
        <f t="shared" si="6"/>
        <v>0.1855600512163893</v>
      </c>
      <c r="M23" s="138">
        <f t="shared" si="6"/>
        <v>0.2148631464580617</v>
      </c>
      <c r="N23" s="138">
        <f t="shared" si="6"/>
        <v>0.24727678181023149</v>
      </c>
      <c r="O23" s="138">
        <f t="shared" si="6"/>
        <v>0.27299705117085882</v>
      </c>
      <c r="P23" s="138">
        <f t="shared" si="6"/>
        <v>0.27901147959183659</v>
      </c>
      <c r="Q23" s="157">
        <f t="shared" si="6"/>
        <v>0.2867177304964541</v>
      </c>
      <c r="R23" s="13"/>
      <c r="S23" s="13"/>
    </row>
    <row r="24" spans="1:19" ht="15.75" thickBot="1" x14ac:dyDescent="0.3">
      <c r="A24" s="169" t="s">
        <v>50</v>
      </c>
      <c r="B24" s="159" t="s">
        <v>45</v>
      </c>
      <c r="C24" s="120" t="s">
        <v>136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  <c r="I24" s="121">
        <f>I14-I18</f>
        <v>6.2795082546071654</v>
      </c>
      <c r="J24" s="121">
        <f t="shared" ref="J24:Q24" si="7">J14-J18</f>
        <v>34.8598910583096</v>
      </c>
      <c r="K24" s="121">
        <f t="shared" si="7"/>
        <v>23.980611982752436</v>
      </c>
      <c r="L24" s="121">
        <f t="shared" si="7"/>
        <v>41.266220059413939</v>
      </c>
      <c r="M24" s="121">
        <f t="shared" si="7"/>
        <v>50.981109227213977</v>
      </c>
      <c r="N24" s="121">
        <f t="shared" si="7"/>
        <v>28.108803918118582</v>
      </c>
      <c r="O24" s="121">
        <f t="shared" si="7"/>
        <v>-10.475518727111734</v>
      </c>
      <c r="P24" s="121">
        <f t="shared" si="7"/>
        <v>-15.781994016795238</v>
      </c>
      <c r="Q24" s="160">
        <f t="shared" si="7"/>
        <v>-92.202699638203796</v>
      </c>
      <c r="R24" s="13"/>
      <c r="S24" s="13"/>
    </row>
    <row r="26" spans="1:19" x14ac:dyDescent="0.25">
      <c r="D26" s="145"/>
      <c r="H26" s="145"/>
      <c r="I26" s="145"/>
      <c r="J26" s="1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47C3-8ECF-410B-9701-F60EC896E694}">
  <dimension ref="A1:AG31"/>
  <sheetViews>
    <sheetView workbookViewId="0">
      <selection activeCell="H9" sqref="H9"/>
    </sheetView>
  </sheetViews>
  <sheetFormatPr defaultRowHeight="15" x14ac:dyDescent="0.25"/>
  <cols>
    <col min="1" max="1" width="36.28515625" customWidth="1"/>
    <col min="16" max="17" width="18" bestFit="1" customWidth="1"/>
  </cols>
  <sheetData>
    <row r="1" spans="1:33" x14ac:dyDescent="0.25">
      <c r="A1" s="124"/>
      <c r="B1" s="125">
        <v>2017</v>
      </c>
      <c r="C1" s="125">
        <v>2018</v>
      </c>
      <c r="D1" s="125">
        <v>2019</v>
      </c>
      <c r="E1" s="125">
        <v>2020</v>
      </c>
      <c r="F1" s="125">
        <v>2021</v>
      </c>
      <c r="G1" s="125" t="s">
        <v>51</v>
      </c>
      <c r="H1" s="125" t="s">
        <v>28</v>
      </c>
      <c r="I1" s="125" t="s">
        <v>29</v>
      </c>
      <c r="J1" s="125" t="s">
        <v>30</v>
      </c>
      <c r="K1" s="125" t="s">
        <v>31</v>
      </c>
      <c r="L1" s="125" t="s">
        <v>32</v>
      </c>
      <c r="M1" s="125" t="s">
        <v>33</v>
      </c>
      <c r="N1" s="125" t="s">
        <v>34</v>
      </c>
      <c r="O1" s="125" t="s">
        <v>35</v>
      </c>
      <c r="P1" s="126" t="s">
        <v>146</v>
      </c>
      <c r="Q1" s="126" t="s">
        <v>147</v>
      </c>
      <c r="R1" s="125">
        <v>2017</v>
      </c>
      <c r="S1" s="125">
        <v>2018</v>
      </c>
      <c r="T1" s="125">
        <v>2019</v>
      </c>
      <c r="U1" s="125">
        <v>2020</v>
      </c>
      <c r="V1" s="125">
        <v>2021</v>
      </c>
      <c r="W1" s="125" t="s">
        <v>51</v>
      </c>
      <c r="X1" s="125" t="s">
        <v>28</v>
      </c>
      <c r="Y1" s="125" t="s">
        <v>29</v>
      </c>
      <c r="Z1" s="125" t="s">
        <v>30</v>
      </c>
      <c r="AA1" s="125" t="s">
        <v>31</v>
      </c>
      <c r="AB1" s="125" t="s">
        <v>32</v>
      </c>
      <c r="AC1" s="125" t="s">
        <v>33</v>
      </c>
      <c r="AD1" s="125" t="s">
        <v>34</v>
      </c>
      <c r="AE1" s="125" t="s">
        <v>35</v>
      </c>
    </row>
    <row r="3" spans="1:33" s="13" customFormat="1" ht="12.75" x14ac:dyDescent="0.2">
      <c r="A3" s="17" t="s">
        <v>142</v>
      </c>
      <c r="B3" s="127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R3" s="139"/>
    </row>
    <row r="4" spans="1:33" s="13" customFormat="1" ht="12.75" x14ac:dyDescent="0.2">
      <c r="A4" s="105" t="s">
        <v>272</v>
      </c>
      <c r="B4" s="114">
        <f>R4*'Demand Supply Gap Monosilane'!D$22</f>
        <v>307.82993432405311</v>
      </c>
      <c r="C4" s="114">
        <f>S4*'Demand Supply Gap Monosilane'!E$22</f>
        <v>314.8464372837812</v>
      </c>
      <c r="D4" s="114">
        <f>T4*'Demand Supply Gap Monosilane'!F$22</f>
        <v>264.24323305990049</v>
      </c>
      <c r="E4" s="114">
        <f>U4*'Demand Supply Gap Monosilane'!G$22</f>
        <v>262.79309887025983</v>
      </c>
      <c r="F4" s="114">
        <f>V4*'Demand Supply Gap Monosilane'!H$22</f>
        <v>707.91847082849722</v>
      </c>
      <c r="G4" s="114">
        <f>W4*'Demand Supply Gap Monosilane'!I$22</f>
        <v>715.70059009858244</v>
      </c>
      <c r="H4" s="114">
        <f>X4*'Demand Supply Gap Monosilane'!J$22</f>
        <v>821.14032746592909</v>
      </c>
      <c r="I4" s="114">
        <f>Y4*'Demand Supply Gap Monosilane'!K$22</f>
        <v>946.66361666222031</v>
      </c>
      <c r="J4" s="114">
        <f>Z4*'Demand Supply Gap Monosilane'!L$22</f>
        <v>1124.0811149415522</v>
      </c>
      <c r="K4" s="114">
        <f>AA4*'Demand Supply Gap Monosilane'!M$22</f>
        <v>1370.5783065617838</v>
      </c>
      <c r="L4" s="114">
        <f>AB4*'Demand Supply Gap Monosilane'!N$22</f>
        <v>1711.2629105205358</v>
      </c>
      <c r="M4" s="114">
        <f>AC4*'Demand Supply Gap Monosilane'!O$22</f>
        <v>2181.2529814896461</v>
      </c>
      <c r="N4" s="114">
        <f>AD4*'Demand Supply Gap Monosilane'!P$22</f>
        <v>2793.4548538051858</v>
      </c>
      <c r="O4" s="114">
        <f>AE4*'Demand Supply Gap Monosilane'!Q$22</f>
        <v>3596.2444950474564</v>
      </c>
      <c r="P4" s="129">
        <f>(F4/B4)^(1/4)-1</f>
        <v>0.23145373013884241</v>
      </c>
      <c r="Q4" s="129">
        <f>(O4/G4)^(1/8)-1</f>
        <v>0.22360073546182169</v>
      </c>
      <c r="R4" s="130">
        <v>0.37810000000000016</v>
      </c>
      <c r="S4" s="130">
        <v>0.37940000000000002</v>
      </c>
      <c r="T4" s="130">
        <v>0.38080000000000008</v>
      </c>
      <c r="U4" s="130">
        <v>0.38189999999999996</v>
      </c>
      <c r="V4" s="130">
        <v>0.38216000000000011</v>
      </c>
      <c r="W4" s="130">
        <v>0.3827000000000001</v>
      </c>
      <c r="X4" s="130">
        <v>0.38320000000000004</v>
      </c>
      <c r="Y4" s="130">
        <v>0.38379999999999997</v>
      </c>
      <c r="Z4" s="130">
        <v>0.38440000000000013</v>
      </c>
      <c r="AA4" s="130">
        <v>0.38579999999999998</v>
      </c>
      <c r="AB4" s="130">
        <v>0.38619999999999993</v>
      </c>
      <c r="AC4" s="130">
        <v>0.3867000000000001</v>
      </c>
      <c r="AD4" s="131">
        <v>0.38720000000000004</v>
      </c>
      <c r="AE4" s="131">
        <v>0.38740000000000002</v>
      </c>
      <c r="AG4" s="139"/>
    </row>
    <row r="5" spans="1:33" s="13" customFormat="1" ht="12.75" x14ac:dyDescent="0.2">
      <c r="A5" s="105" t="s">
        <v>273</v>
      </c>
      <c r="B5" s="114">
        <f>R5*'Demand Supply Gap Monosilane'!D$22</f>
        <v>331.52168541855167</v>
      </c>
      <c r="C5" s="114">
        <f>S5*'Demand Supply Gap Monosilane'!E$22</f>
        <v>338.53997328596</v>
      </c>
      <c r="D5" s="114">
        <f>T5*'Demand Supply Gap Monosilane'!F$22</f>
        <v>284.52288345370312</v>
      </c>
      <c r="E5" s="114">
        <f>U5*'Demand Supply Gap Monosilane'!G$22</f>
        <v>283.57322748226204</v>
      </c>
      <c r="F5" s="114">
        <f>V5*'Demand Supply Gap Monosilane'!H$22</f>
        <v>767.21769549626038</v>
      </c>
      <c r="G5" s="114">
        <f>W5*'Demand Supply Gap Monosilane'!I$22</f>
        <v>777.2903630292227</v>
      </c>
      <c r="H5" s="114">
        <f>X5*'Demand Supply Gap Monosilane'!J$22</f>
        <v>891.2115401698328</v>
      </c>
      <c r="I5" s="114">
        <f>Y5*'Demand Supply Gap Monosilane'!K$22</f>
        <v>1026.8266378751493</v>
      </c>
      <c r="J5" s="114">
        <f>Z5*'Demand Supply Gap Monosilane'!L$22</f>
        <v>1218.5343407808132</v>
      </c>
      <c r="K5" s="114">
        <f>AA5*'Demand Supply Gap Monosilane'!M$22</f>
        <v>1480.7077194788794</v>
      </c>
      <c r="L5" s="114">
        <f>AB5*'Demand Supply Gap Monosilane'!N$22</f>
        <v>1848.6247702464207</v>
      </c>
      <c r="M5" s="114">
        <f>AC5*'Demand Supply Gap Monosilane'!O$22</f>
        <v>2349.345401578581</v>
      </c>
      <c r="N5" s="114">
        <f>AD5*'Demand Supply Gap Monosilane'!P$22</f>
        <v>3004.1182880280971</v>
      </c>
      <c r="O5" s="114">
        <f>AE5*'Demand Supply Gap Monosilane'!Q$22</f>
        <v>3862.6673577419897</v>
      </c>
      <c r="P5" s="129">
        <f t="shared" ref="P5:P7" si="0">(F5/B5)^(1/4)-1</f>
        <v>0.23339353407432806</v>
      </c>
      <c r="Q5" s="129">
        <f t="shared" ref="Q5:Q7" si="1">(O5/G5)^(1/8)-1</f>
        <v>0.22190657937758673</v>
      </c>
      <c r="R5" s="130">
        <v>0.40720000000000001</v>
      </c>
      <c r="S5" s="130">
        <v>0.40795146666666671</v>
      </c>
      <c r="T5" s="130">
        <v>0.41002493333333334</v>
      </c>
      <c r="U5" s="130">
        <v>0.41209839999999998</v>
      </c>
      <c r="V5" s="130">
        <v>0.41417186666666672</v>
      </c>
      <c r="W5" s="130">
        <v>0.41563333333329999</v>
      </c>
      <c r="X5" s="130">
        <v>0.41590000000000005</v>
      </c>
      <c r="Y5" s="130">
        <v>0.4163</v>
      </c>
      <c r="Z5" s="130">
        <v>0.41669999999999996</v>
      </c>
      <c r="AA5" s="130">
        <v>0.41680000000000006</v>
      </c>
      <c r="AB5" s="130">
        <v>0.41720000000000002</v>
      </c>
      <c r="AC5" s="130">
        <v>0.41649999999999998</v>
      </c>
      <c r="AD5" s="131">
        <v>0.41639999999999999</v>
      </c>
      <c r="AE5" s="131">
        <v>0.41610000000000003</v>
      </c>
      <c r="AG5" s="139"/>
    </row>
    <row r="6" spans="1:33" s="13" customFormat="1" ht="12.75" x14ac:dyDescent="0.2">
      <c r="A6" s="105" t="s">
        <v>274</v>
      </c>
      <c r="B6" s="114">
        <f>R6*'Demand Supply Gap Monosilane'!D$22</f>
        <v>93.220120285913993</v>
      </c>
      <c r="C6" s="114">
        <f>S6*'Demand Supply Gap Monosilane'!E$22</f>
        <v>95.599129085639419</v>
      </c>
      <c r="D6" s="114">
        <f>T6*'Demand Supply Gap Monosilane'!F$22</f>
        <v>79.175821670521657</v>
      </c>
      <c r="E6" s="114">
        <f>U6*'Demand Supply Gap Monosilane'!G$22</f>
        <v>80.303625656348075</v>
      </c>
      <c r="F6" s="114">
        <f>V6*'Demand Supply Gap Monosilane'!H$22</f>
        <v>215.62097028584117</v>
      </c>
      <c r="G6" s="114">
        <f>W6*'Demand Supply Gap Monosilane'!I$22</f>
        <v>216.93563744822467</v>
      </c>
      <c r="H6" s="114">
        <f>X6*'Demand Supply Gap Monosilane'!J$22</f>
        <v>247.49923753213685</v>
      </c>
      <c r="I6" s="114">
        <f>Y6*'Demand Supply Gap Monosilane'!K$22</f>
        <v>283.90042281871183</v>
      </c>
      <c r="J6" s="114">
        <f>Z6*'Demand Supply Gap Monosilane'!L$22</f>
        <v>335.70372527390793</v>
      </c>
      <c r="K6" s="114">
        <f>AA6*'Demand Supply Gap Monosilane'!M$22</f>
        <v>404.63677842764974</v>
      </c>
      <c r="L6" s="114">
        <f>AB6*'Demand Supply Gap Monosilane'!N$22</f>
        <v>502.92164770606144</v>
      </c>
      <c r="M6" s="114">
        <f>AC6*'Demand Supply Gap Monosilane'!O$22</f>
        <v>637.96150040465216</v>
      </c>
      <c r="N6" s="114">
        <f>AD6*'Demand Supply Gap Monosilane'!P$22</f>
        <v>813.79573220357724</v>
      </c>
      <c r="O6" s="114">
        <f>AE6*'Demand Supply Gap Monosilane'!Q$22</f>
        <v>1044.3404896562699</v>
      </c>
      <c r="P6" s="129">
        <f t="shared" si="0"/>
        <v>0.23323355881105945</v>
      </c>
      <c r="Q6" s="129">
        <f t="shared" si="1"/>
        <v>0.2170653599521275</v>
      </c>
      <c r="R6" s="130">
        <v>0.11450000000000005</v>
      </c>
      <c r="S6" s="130">
        <v>0.11520000000000002</v>
      </c>
      <c r="T6" s="130">
        <v>0.11410000000000003</v>
      </c>
      <c r="U6" s="130">
        <v>0.11670000000000003</v>
      </c>
      <c r="V6" s="130">
        <v>0.1164</v>
      </c>
      <c r="W6" s="130">
        <v>0.11600000000000005</v>
      </c>
      <c r="X6" s="130">
        <v>0.11550000000000005</v>
      </c>
      <c r="Y6" s="130">
        <v>0.11510000000000004</v>
      </c>
      <c r="Z6" s="130">
        <v>0.11480000000000007</v>
      </c>
      <c r="AA6" s="130">
        <v>0.11390000000000006</v>
      </c>
      <c r="AB6" s="130">
        <v>0.11350000000000005</v>
      </c>
      <c r="AC6" s="130">
        <v>0.11310000000000003</v>
      </c>
      <c r="AD6" s="11">
        <v>0.11280000000000007</v>
      </c>
      <c r="AE6" s="11">
        <v>0.11250000000000004</v>
      </c>
      <c r="AG6" s="139"/>
    </row>
    <row r="7" spans="1:33" s="13" customFormat="1" ht="12.75" x14ac:dyDescent="0.2">
      <c r="A7" s="105" t="s">
        <v>275</v>
      </c>
      <c r="B7" s="114">
        <f>R7*'Demand Supply Gap Monosilane'!D$22</f>
        <v>81.57778211920143</v>
      </c>
      <c r="C7" s="114">
        <f>S7*'Demand Supply Gap Monosilane'!E$22</f>
        <v>80.868011435239239</v>
      </c>
      <c r="D7" s="114">
        <f>T7*'Demand Supply Gap Monosilane'!F$22</f>
        <v>65.974115019394716</v>
      </c>
      <c r="E7" s="114">
        <f>U7*'Demand Supply Gap Monosilane'!G$22</f>
        <v>61.450233563949695</v>
      </c>
      <c r="F7" s="114">
        <f>V7*'Demand Supply Gap Monosilane'!H$22</f>
        <v>161.65669746020149</v>
      </c>
      <c r="G7" s="114">
        <f>W7*'Demand Supply Gap Monosilane'!I$22</f>
        <v>160.20821501211299</v>
      </c>
      <c r="H7" s="114">
        <f>X7*'Demand Supply Gap Monosilane'!J$22</f>
        <v>182.99943623588251</v>
      </c>
      <c r="I7" s="114">
        <f>Y7*'Demand Supply Gap Monosilane'!K$22</f>
        <v>209.16382150327325</v>
      </c>
      <c r="J7" s="114">
        <f>Z7*'Demand Supply Gap Monosilane'!L$22</f>
        <v>245.92929699943892</v>
      </c>
      <c r="K7" s="114">
        <f>AA7*'Demand Supply Gap Monosilane'!M$22</f>
        <v>296.63890253475591</v>
      </c>
      <c r="L7" s="114">
        <f>AB7*'Demand Supply Gap Monosilane'!N$22</f>
        <v>368.21840462003274</v>
      </c>
      <c r="M7" s="114">
        <f>AC7*'Demand Supply Gap Monosilane'!O$22</f>
        <v>472.12535441086908</v>
      </c>
      <c r="N7" s="114">
        <f>AD7*'Demand Supply Gap Monosilane'!P$22</f>
        <v>603.13229798066425</v>
      </c>
      <c r="O7" s="114">
        <f>AE7*'Demand Supply Gap Monosilane'!Q$22</f>
        <v>779.77423227667998</v>
      </c>
      <c r="P7" s="129">
        <f t="shared" si="0"/>
        <v>0.18646642271908553</v>
      </c>
      <c r="Q7" s="129">
        <f t="shared" si="1"/>
        <v>0.21873844817889232</v>
      </c>
      <c r="R7" s="130">
        <f>1-SUM(R4:R6)</f>
        <v>0.10019999999999984</v>
      </c>
      <c r="S7" s="130">
        <f t="shared" ref="S7:AE7" si="2">1-SUM(S4:S6)</f>
        <v>9.7448533333333254E-2</v>
      </c>
      <c r="T7" s="130">
        <f t="shared" si="2"/>
        <v>9.507506666666643E-2</v>
      </c>
      <c r="U7" s="130">
        <f t="shared" si="2"/>
        <v>8.9301599999999981E-2</v>
      </c>
      <c r="V7" s="130">
        <f t="shared" si="2"/>
        <v>8.7268133333333164E-2</v>
      </c>
      <c r="W7" s="130">
        <f t="shared" si="2"/>
        <v>8.5666666666699864E-2</v>
      </c>
      <c r="X7" s="130">
        <f t="shared" si="2"/>
        <v>8.5399999999999809E-2</v>
      </c>
      <c r="Y7" s="130">
        <f t="shared" si="2"/>
        <v>8.4799999999999986E-2</v>
      </c>
      <c r="Z7" s="130">
        <f t="shared" si="2"/>
        <v>8.4099999999999842E-2</v>
      </c>
      <c r="AA7" s="130">
        <f t="shared" si="2"/>
        <v>8.3499999999999908E-2</v>
      </c>
      <c r="AB7" s="130">
        <f t="shared" si="2"/>
        <v>8.3100000000000063E-2</v>
      </c>
      <c r="AC7" s="130">
        <f t="shared" si="2"/>
        <v>8.3699999999999886E-2</v>
      </c>
      <c r="AD7" s="130">
        <f t="shared" si="2"/>
        <v>8.3599999999999897E-2</v>
      </c>
      <c r="AE7" s="130">
        <f t="shared" si="2"/>
        <v>8.3999999999999853E-2</v>
      </c>
      <c r="AG7" s="139"/>
    </row>
    <row r="8" spans="1:33" s="13" customFormat="1" ht="12.75" x14ac:dyDescent="0.2">
      <c r="A8" s="17" t="s">
        <v>45</v>
      </c>
      <c r="B8" s="132">
        <f t="shared" ref="B8:O8" si="3">SUM(B4:B7)</f>
        <v>814.14952214772006</v>
      </c>
      <c r="C8" s="132">
        <f t="shared" si="3"/>
        <v>829.85355109061993</v>
      </c>
      <c r="D8" s="132">
        <f t="shared" si="3"/>
        <v>693.91605320352005</v>
      </c>
      <c r="E8" s="132">
        <f t="shared" si="3"/>
        <v>688.12018557281965</v>
      </c>
      <c r="F8" s="132">
        <f t="shared" si="3"/>
        <v>1852.4138340708002</v>
      </c>
      <c r="G8" s="132">
        <f t="shared" si="3"/>
        <v>1870.1348055881429</v>
      </c>
      <c r="H8" s="132">
        <f t="shared" si="3"/>
        <v>2142.8505414037813</v>
      </c>
      <c r="I8" s="132">
        <f t="shared" si="3"/>
        <v>2466.5544988593547</v>
      </c>
      <c r="J8" s="132">
        <f t="shared" si="3"/>
        <v>2924.2484779957122</v>
      </c>
      <c r="K8" s="132">
        <f t="shared" si="3"/>
        <v>3552.5617070030689</v>
      </c>
      <c r="L8" s="132">
        <f t="shared" si="3"/>
        <v>4431.0277330930512</v>
      </c>
      <c r="M8" s="132">
        <f t="shared" si="3"/>
        <v>5640.6852378837484</v>
      </c>
      <c r="N8" s="132">
        <f t="shared" si="3"/>
        <v>7214.5011720175253</v>
      </c>
      <c r="O8" s="132">
        <f t="shared" si="3"/>
        <v>9283.0265747223966</v>
      </c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</row>
    <row r="9" spans="1:33" s="13" customFormat="1" ht="12.75" x14ac:dyDescent="0.2">
      <c r="B9" s="127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</row>
    <row r="10" spans="1:33" s="13" customFormat="1" ht="12.75" x14ac:dyDescent="0.2">
      <c r="A10" s="17" t="s">
        <v>143</v>
      </c>
      <c r="B10" s="127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</row>
    <row r="11" spans="1:33" s="13" customFormat="1" ht="12.75" x14ac:dyDescent="0.2">
      <c r="A11" s="105" t="s">
        <v>272</v>
      </c>
      <c r="B11" s="114">
        <f>R11*'Demand Supply Gap Monosilane'!D$18</f>
        <v>15.811247600570407</v>
      </c>
      <c r="C11" s="114">
        <f>S11*'Demand Supply Gap Monosilane'!E$18</f>
        <v>18.327635898470994</v>
      </c>
      <c r="D11" s="114">
        <f>T11*'Demand Supply Gap Monosilane'!F$18</f>
        <v>20.315734630665602</v>
      </c>
      <c r="E11" s="114">
        <f>U11*'Demand Supply Gap Monosilane'!G$18</f>
        <v>21.441043387763987</v>
      </c>
      <c r="F11" s="114">
        <f>V11*'Demand Supply Gap Monosilane'!H$18</f>
        <v>27.415724744247846</v>
      </c>
      <c r="G11" s="114">
        <f>W11*'Demand Supply Gap Monosilane'!I$18</f>
        <v>31.342137547872198</v>
      </c>
      <c r="H11" s="114">
        <f>X11*'Demand Supply Gap Monosilane'!J$18</f>
        <v>36.426670513929885</v>
      </c>
      <c r="I11" s="114">
        <f>Y11*'Demand Supply Gap Monosilane'!K$18</f>
        <v>42.94099786960011</v>
      </c>
      <c r="J11" s="114">
        <f>Z11*'Demand Supply Gap Monosilane'!L$18</f>
        <v>51.914624218220276</v>
      </c>
      <c r="K11" s="114">
        <f>AA11*'Demand Supply Gap Monosilane'!M$18</f>
        <v>63.672717258441523</v>
      </c>
      <c r="L11" s="114">
        <f>AB11*'Demand Supply Gap Monosilane'!N$18</f>
        <v>78.840012094019002</v>
      </c>
      <c r="M11" s="114">
        <f>AC11*'Demand Supply Gap Monosilane'!O$18</f>
        <v>98.520131620860724</v>
      </c>
      <c r="N11" s="114">
        <f>AD11*'Demand Supply Gap Monosilane'!P$18</f>
        <v>123.79325540470622</v>
      </c>
      <c r="O11" s="114">
        <f>AE11*'Demand Supply Gap Monosilane'!Q$18</f>
        <v>157.07094718331686</v>
      </c>
      <c r="P11" s="129">
        <f>(F11/B11)^(1/4)-1</f>
        <v>0.14751507036535272</v>
      </c>
      <c r="Q11" s="129">
        <f>(O11/G11)^(1/8)-1</f>
        <v>0.22319558905668901</v>
      </c>
      <c r="R11" s="130">
        <v>0.40220000000000011</v>
      </c>
      <c r="S11" s="130">
        <v>0.40349999999999997</v>
      </c>
      <c r="T11" s="130">
        <v>0.40490000000000004</v>
      </c>
      <c r="U11" s="130">
        <v>0.40599999999999992</v>
      </c>
      <c r="V11" s="130">
        <v>0.40626000000000007</v>
      </c>
      <c r="W11" s="130">
        <v>0.40680000000000005</v>
      </c>
      <c r="X11" s="130">
        <v>0.4073</v>
      </c>
      <c r="Y11" s="130">
        <v>0.40789999999999993</v>
      </c>
      <c r="Z11" s="130">
        <v>0.40850000000000009</v>
      </c>
      <c r="AA11" s="130">
        <v>0.40989999999999993</v>
      </c>
      <c r="AB11" s="130">
        <v>0.41029999999999989</v>
      </c>
      <c r="AC11" s="130">
        <v>0.41080000000000005</v>
      </c>
      <c r="AD11" s="131">
        <v>0.4113</v>
      </c>
      <c r="AE11" s="131">
        <v>0.41149999999999998</v>
      </c>
      <c r="AG11" s="139"/>
    </row>
    <row r="12" spans="1:33" s="13" customFormat="1" ht="12.75" x14ac:dyDescent="0.2">
      <c r="A12" s="105" t="s">
        <v>273</v>
      </c>
      <c r="B12" s="114">
        <f>R12*'Demand Supply Gap Monosilane'!D$18</f>
        <v>17.662838256927607</v>
      </c>
      <c r="C12" s="114">
        <f>S12*'Demand Supply Gap Monosilane'!E$18</f>
        <v>20.442080338635744</v>
      </c>
      <c r="D12" s="114">
        <f>T12*'Demand Supply Gap Monosilane'!F$18</f>
        <v>22.685231329976233</v>
      </c>
      <c r="E12" s="114">
        <f>U12*'Demand Supply Gap Monosilane'!G$18</f>
        <v>23.986422662692082</v>
      </c>
      <c r="F12" s="114">
        <f>V12*'Demand Supply Gap Monosilane'!H$18</f>
        <v>30.790685534085281</v>
      </c>
      <c r="G12" s="114">
        <f>W12*'Demand Supply Gap Monosilane'!I$18</f>
        <v>35.2663252054531</v>
      </c>
      <c r="H12" s="114">
        <f>X12*'Demand Supply Gap Monosilane'!J$18</f>
        <v>40.960999497618189</v>
      </c>
      <c r="I12" s="114">
        <f>Y12*'Demand Supply Gap Monosilane'!K$18</f>
        <v>48.25730184708187</v>
      </c>
      <c r="J12" s="114">
        <f>Z12*'Demand Supply Gap Monosilane'!L$18</f>
        <v>58.307049183156565</v>
      </c>
      <c r="K12" s="114">
        <f>AA12*'Demand Supply Gap Monosilane'!M$18</f>
        <v>71.284239936323061</v>
      </c>
      <c r="L12" s="114">
        <f>AB12*'Demand Supply Gap Monosilane'!N$18</f>
        <v>88.255465646558477</v>
      </c>
      <c r="M12" s="114">
        <f>AC12*'Demand Supply Gap Monosilane'!O$18</f>
        <v>109.98376913662786</v>
      </c>
      <c r="N12" s="114">
        <f>AD12*'Demand Supply Gap Monosilane'!P$18</f>
        <v>137.99953222236275</v>
      </c>
      <c r="O12" s="114">
        <f>AE12*'Demand Supply Gap Monosilane'!Q$18</f>
        <v>174.89649574579781</v>
      </c>
      <c r="P12" s="129">
        <f t="shared" ref="P12:P14" si="4">(F12/B12)^(1/4)-1</f>
        <v>0.14905208882308529</v>
      </c>
      <c r="Q12" s="129">
        <f t="shared" ref="Q12:Q14" si="5">(O12/G12)^(1/8)-1</f>
        <v>0.22159602953810364</v>
      </c>
      <c r="R12" s="130">
        <v>0.44930000000000003</v>
      </c>
      <c r="S12" s="130">
        <v>0.45005146666666668</v>
      </c>
      <c r="T12" s="130">
        <v>0.45212493333333337</v>
      </c>
      <c r="U12" s="130">
        <v>0.4541984</v>
      </c>
      <c r="V12" s="130">
        <v>0.45627186666666669</v>
      </c>
      <c r="W12" s="130">
        <v>0.45773333333330002</v>
      </c>
      <c r="X12" s="130">
        <v>0.45800000000000002</v>
      </c>
      <c r="Y12" s="130">
        <v>0.45840000000000003</v>
      </c>
      <c r="Z12" s="130">
        <v>0.45879999999999999</v>
      </c>
      <c r="AA12" s="130">
        <v>0.45890000000000003</v>
      </c>
      <c r="AB12" s="130">
        <v>0.45930000000000004</v>
      </c>
      <c r="AC12" s="130">
        <v>0.45860000000000001</v>
      </c>
      <c r="AD12" s="131">
        <v>0.45850000000000002</v>
      </c>
      <c r="AE12" s="131">
        <v>0.45820000000000005</v>
      </c>
      <c r="AG12" s="139"/>
    </row>
    <row r="13" spans="1:33" s="13" customFormat="1" ht="12.75" x14ac:dyDescent="0.2">
      <c r="A13" s="105" t="s">
        <v>274</v>
      </c>
      <c r="B13" s="114">
        <f>R13*'Demand Supply Gap Monosilane'!D$18</f>
        <v>3.1449522825600025</v>
      </c>
      <c r="C13" s="114">
        <f>S13*'Demand Supply Gap Monosilane'!E$18</f>
        <v>3.6655271796941999</v>
      </c>
      <c r="D13" s="114">
        <f>T13*'Demand Supply Gap Monosilane'!F$18</f>
        <v>3.9939058449024016</v>
      </c>
      <c r="E13" s="114">
        <f>U13*'Demand Supply Gap Monosilane'!G$18</f>
        <v>4.3410191292467992</v>
      </c>
      <c r="F13" s="114">
        <f>V13*'Demand Supply Gap Monosilane'!H$18</f>
        <v>5.5268740623096004</v>
      </c>
      <c r="G13" s="114">
        <f>W13*'Demand Supply Gap Monosilane'!I$18</f>
        <v>6.2792138892615172</v>
      </c>
      <c r="H13" s="114">
        <f>X13*'Demand Supply Gap Monosilane'!J$18</f>
        <v>7.2441942342949242</v>
      </c>
      <c r="I13" s="114">
        <f>Y13*'Demand Supply Gap Monosilane'!K$18</f>
        <v>8.4850316947530544</v>
      </c>
      <c r="J13" s="114">
        <f>Z13*'Demand Supply Gap Monosilane'!L$18</f>
        <v>10.205004466886392</v>
      </c>
      <c r="K13" s="114">
        <f>AA13*'Demand Supply Gap Monosilane'!M$18</f>
        <v>12.333773482118227</v>
      </c>
      <c r="L13" s="114">
        <f>AB13*'Demand Supply Gap Monosilane'!N$18</f>
        <v>15.180016952053391</v>
      </c>
      <c r="M13" s="114">
        <f>AC13*'Demand Supply Gap Monosilane'!O$18</f>
        <v>18.850249136805392</v>
      </c>
      <c r="N13" s="114">
        <f>AD13*'Demand Supply Gap Monosilane'!P$18</f>
        <v>23.566768534375161</v>
      </c>
      <c r="O13" s="114">
        <f>AE13*'Demand Supply Gap Monosilane'!Q$18</f>
        <v>29.772864836691912</v>
      </c>
      <c r="P13" s="129">
        <f t="shared" si="4"/>
        <v>0.15137389117525957</v>
      </c>
      <c r="Q13" s="129">
        <f t="shared" si="5"/>
        <v>0.21475702317770073</v>
      </c>
      <c r="R13" s="130">
        <v>8.0000000000000043E-2</v>
      </c>
      <c r="S13" s="130">
        <v>8.0700000000000022E-2</v>
      </c>
      <c r="T13" s="130">
        <v>7.9600000000000032E-2</v>
      </c>
      <c r="U13" s="130">
        <v>8.2200000000000023E-2</v>
      </c>
      <c r="V13" s="130">
        <v>8.1900000000000001E-2</v>
      </c>
      <c r="W13" s="130">
        <v>8.1500000000000045E-2</v>
      </c>
      <c r="X13" s="130">
        <v>8.1000000000000044E-2</v>
      </c>
      <c r="Y13" s="130">
        <v>8.0600000000000033E-2</v>
      </c>
      <c r="Z13" s="130">
        <v>8.0300000000000066E-2</v>
      </c>
      <c r="AA13" s="130">
        <v>7.9400000000000054E-2</v>
      </c>
      <c r="AB13" s="130">
        <v>7.9000000000000042E-2</v>
      </c>
      <c r="AC13" s="130">
        <v>7.8600000000000031E-2</v>
      </c>
      <c r="AD13" s="11">
        <v>7.8300000000000064E-2</v>
      </c>
      <c r="AE13" s="11">
        <v>7.8000000000000042E-2</v>
      </c>
    </row>
    <row r="14" spans="1:33" s="13" customFormat="1" ht="12.75" x14ac:dyDescent="0.2">
      <c r="A14" s="105" t="s">
        <v>275</v>
      </c>
      <c r="B14" s="114">
        <f>R14*'Demand Supply Gap Monosilane'!D$18</f>
        <v>2.692865391941992</v>
      </c>
      <c r="C14" s="114">
        <f>S14*'Demand Supply Gap Monosilane'!E$18</f>
        <v>2.9864068891990541</v>
      </c>
      <c r="D14" s="114">
        <f>T14*'Demand Supply Gap Monosilane'!F$18</f>
        <v>3.1798247384557659</v>
      </c>
      <c r="E14" s="114">
        <f>U14*'Demand Supply Gap Monosilane'!G$18</f>
        <v>3.0419665142971111</v>
      </c>
      <c r="F14" s="114">
        <f>V14*'Demand Supply Gap Monosilane'!H$18</f>
        <v>3.7499154433572754</v>
      </c>
      <c r="G14" s="114">
        <f>W14*'Demand Supply Gap Monosilane'!I$18</f>
        <v>4.1578925508059932</v>
      </c>
      <c r="H14" s="114">
        <f>X14*'Demand Supply Gap Monosilane'!J$18</f>
        <v>4.8026324738473702</v>
      </c>
      <c r="I14" s="114">
        <f>Y14*'Demand Supply Gap Monosilane'!K$18</f>
        <v>5.5900146773124977</v>
      </c>
      <c r="J14" s="114">
        <f>Z14*'Demand Supply Gap Monosilane'!L$18</f>
        <v>6.6593055300727944</v>
      </c>
      <c r="K14" s="114">
        <f>AA14*'Demand Supply Gap Monosilane'!M$18</f>
        <v>8.0464668309033147</v>
      </c>
      <c r="L14" s="114">
        <f>AB14*'Demand Supply Gap Monosilane'!N$18</f>
        <v>9.8766186245005567</v>
      </c>
      <c r="M14" s="114">
        <f>AC14*'Demand Supply Gap Monosilane'!O$18</f>
        <v>12.470902736817797</v>
      </c>
      <c r="N14" s="114">
        <f>AD14*'Demand Supply Gap Monosilane'!P$18</f>
        <v>15.620884890601133</v>
      </c>
      <c r="O14" s="114">
        <f>AE14*'Demand Supply Gap Monosilane'!Q$18</f>
        <v>19.963087576397221</v>
      </c>
      <c r="P14" s="129">
        <f t="shared" si="4"/>
        <v>8.6304822450841812E-2</v>
      </c>
      <c r="Q14" s="129">
        <f t="shared" si="5"/>
        <v>0.21666021350831755</v>
      </c>
      <c r="R14" s="130">
        <f>1-SUM(R11:R13)</f>
        <v>6.8499999999999783E-2</v>
      </c>
      <c r="S14" s="130">
        <f t="shared" ref="S14" si="6">1-SUM(S11:S13)</f>
        <v>6.5748533333333414E-2</v>
      </c>
      <c r="T14" s="130">
        <f t="shared" ref="T14" si="7">1-SUM(T11:T13)</f>
        <v>6.3375066666666591E-2</v>
      </c>
      <c r="U14" s="130">
        <f t="shared" ref="U14" si="8">1-SUM(U11:U13)</f>
        <v>5.7601600000000031E-2</v>
      </c>
      <c r="V14" s="130">
        <f t="shared" ref="V14" si="9">1-SUM(V11:V13)</f>
        <v>5.5568133333333214E-2</v>
      </c>
      <c r="W14" s="130">
        <f t="shared" ref="W14" si="10">1-SUM(W11:W13)</f>
        <v>5.3966666666699914E-2</v>
      </c>
      <c r="X14" s="130">
        <f t="shared" ref="X14" si="11">1-SUM(X11:X13)</f>
        <v>5.369999999999997E-2</v>
      </c>
      <c r="Y14" s="130">
        <f t="shared" ref="Y14" si="12">1-SUM(Y11:Y13)</f>
        <v>5.3100000000000036E-2</v>
      </c>
      <c r="Z14" s="130">
        <f t="shared" ref="Z14" si="13">1-SUM(Z11:Z13)</f>
        <v>5.2399999999999891E-2</v>
      </c>
      <c r="AA14" s="130">
        <f t="shared" ref="AA14" si="14">1-SUM(AA11:AA13)</f>
        <v>5.1799999999999957E-2</v>
      </c>
      <c r="AB14" s="130">
        <f t="shared" ref="AB14" si="15">1-SUM(AB11:AB13)</f>
        <v>5.1400000000000001E-2</v>
      </c>
      <c r="AC14" s="130">
        <f t="shared" ref="AC14" si="16">1-SUM(AC11:AC13)</f>
        <v>5.1999999999999935E-2</v>
      </c>
      <c r="AD14" s="130">
        <f t="shared" ref="AD14" si="17">1-SUM(AD11:AD13)</f>
        <v>5.1899999999999946E-2</v>
      </c>
      <c r="AE14" s="130">
        <f t="shared" ref="AE14" si="18">1-SUM(AE11:AE13)</f>
        <v>5.2299999999999902E-2</v>
      </c>
    </row>
    <row r="15" spans="1:33" s="13" customFormat="1" ht="12.75" x14ac:dyDescent="0.2">
      <c r="A15" s="17" t="s">
        <v>45</v>
      </c>
      <c r="B15" s="132">
        <f>SUM(B11:B14)</f>
        <v>39.311903532000009</v>
      </c>
      <c r="C15" s="132">
        <f t="shared" ref="C15:O15" si="19">SUM(C11:C14)</f>
        <v>45.421650305999989</v>
      </c>
      <c r="D15" s="132">
        <f t="shared" si="19"/>
        <v>50.174696544</v>
      </c>
      <c r="E15" s="132">
        <f t="shared" si="19"/>
        <v>52.810451693999973</v>
      </c>
      <c r="F15" s="132">
        <f t="shared" si="19"/>
        <v>67.483199784000007</v>
      </c>
      <c r="G15" s="132">
        <f t="shared" si="19"/>
        <v>77.045569193392808</v>
      </c>
      <c r="H15" s="132">
        <f t="shared" si="19"/>
        <v>89.434496719690358</v>
      </c>
      <c r="I15" s="132">
        <f t="shared" si="19"/>
        <v>105.27334608874753</v>
      </c>
      <c r="J15" s="132">
        <f t="shared" si="19"/>
        <v>127.08598339833604</v>
      </c>
      <c r="K15" s="132">
        <f t="shared" si="19"/>
        <v>155.33719750778613</v>
      </c>
      <c r="L15" s="132">
        <f t="shared" si="19"/>
        <v>192.15211331713144</v>
      </c>
      <c r="M15" s="132">
        <f t="shared" si="19"/>
        <v>239.82505263111176</v>
      </c>
      <c r="N15" s="132">
        <f t="shared" si="19"/>
        <v>300.98044105204525</v>
      </c>
      <c r="O15" s="132">
        <f t="shared" si="19"/>
        <v>381.70339534220381</v>
      </c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</row>
    <row r="17" spans="1:33" s="13" customFormat="1" ht="12.75" x14ac:dyDescent="0.2">
      <c r="A17" s="17" t="s">
        <v>144</v>
      </c>
      <c r="B17" s="136"/>
      <c r="R17" s="139"/>
    </row>
    <row r="18" spans="1:33" s="13" customFormat="1" ht="12.75" x14ac:dyDescent="0.2">
      <c r="A18" s="105" t="s">
        <v>154</v>
      </c>
      <c r="B18" s="114">
        <f>R18*'Demand Supply Gap Monosilane'!D$22</f>
        <v>405.44646202956471</v>
      </c>
      <c r="C18" s="114">
        <f>S18*'Demand Supply Gap Monosilane'!E$22</f>
        <v>413.84796592889211</v>
      </c>
      <c r="D18" s="114">
        <f>T18*'Demand Supply Gap Monosilane'!F$22</f>
        <v>347.0066007254843</v>
      </c>
      <c r="E18" s="114">
        <f>U18*'Demand Supply Gap Monosilane'!G$22</f>
        <v>344.54177691631082</v>
      </c>
      <c r="F18" s="114">
        <f>V18*'Demand Supply Gap Monosilane'!H$22</f>
        <v>936.58043450619675</v>
      </c>
      <c r="G18" s="114">
        <f>W18*'Demand Supply Gap Monosilane'!I$22</f>
        <v>946.28821162760028</v>
      </c>
      <c r="H18" s="114">
        <f>X18*'Demand Supply Gap Monosilane'!J$22</f>
        <v>1084.7109440585944</v>
      </c>
      <c r="I18" s="114">
        <f>Y18*'Demand Supply Gap Monosilane'!K$22</f>
        <v>1248.0765764228336</v>
      </c>
      <c r="J18" s="114">
        <f>Z18*'Demand Supply Gap Monosilane'!L$22</f>
        <v>1480.8394292570288</v>
      </c>
      <c r="K18" s="114">
        <f>AA18*'Demand Supply Gap Monosilane'!M$22</f>
        <v>1799.7277607677549</v>
      </c>
      <c r="L18" s="114">
        <f>AB18*'Demand Supply Gap Monosilane'!N$22</f>
        <v>2246.0879579048674</v>
      </c>
      <c r="M18" s="114">
        <f>AC18*'Demand Supply Gap Monosilane'!O$22</f>
        <v>2860.3914841308492</v>
      </c>
      <c r="N18" s="114">
        <f>AD18*'Demand Supply Gap Monosilane'!P$22</f>
        <v>3657.0306440956833</v>
      </c>
      <c r="O18" s="114">
        <f>AE18*'Demand Supply Gap Monosilane'!Q$22</f>
        <v>4703.7095654118384</v>
      </c>
      <c r="P18" s="129">
        <f>(F18/B18)^(1/4)-1</f>
        <v>0.23282914102523233</v>
      </c>
      <c r="Q18" s="129">
        <f>(O18/G18)^(1/8)-1</f>
        <v>0.22194633605926906</v>
      </c>
      <c r="R18" s="130">
        <v>0.49800000000000011</v>
      </c>
      <c r="S18" s="130">
        <v>0.49870000000000003</v>
      </c>
      <c r="T18" s="130">
        <v>0.50007000000000001</v>
      </c>
      <c r="U18" s="130">
        <v>0.50070000000000003</v>
      </c>
      <c r="V18" s="130">
        <v>0.50560000000000005</v>
      </c>
      <c r="W18" s="130">
        <v>0.50600000000000001</v>
      </c>
      <c r="X18" s="130">
        <v>0.50620000000000009</v>
      </c>
      <c r="Y18" s="130">
        <v>0.50600000000000001</v>
      </c>
      <c r="Z18" s="130">
        <v>0.50640000000000007</v>
      </c>
      <c r="AA18" s="130">
        <v>0.50660000000000005</v>
      </c>
      <c r="AB18" s="130">
        <v>0.50690000000000002</v>
      </c>
      <c r="AC18" s="130">
        <v>0.50710000000000011</v>
      </c>
      <c r="AD18" s="11">
        <v>0.50690000000000002</v>
      </c>
      <c r="AE18" s="11">
        <v>0.50670000000000004</v>
      </c>
      <c r="AG18" s="139"/>
    </row>
    <row r="19" spans="1:33" s="13" customFormat="1" ht="12.75" x14ac:dyDescent="0.2">
      <c r="A19" s="105" t="s">
        <v>155</v>
      </c>
      <c r="B19" s="114">
        <f>R19*'Demand Supply Gap Monosilane'!D$22</f>
        <v>120.08705451678873</v>
      </c>
      <c r="C19" s="114">
        <f>S19*'Demand Supply Gap Monosilane'!E$22</f>
        <v>122.98429627162986</v>
      </c>
      <c r="D19" s="114">
        <f>T19*'Demand Supply Gap Monosilane'!F$22</f>
        <v>102.07505142623781</v>
      </c>
      <c r="E19" s="114">
        <f>U19*'Demand Supply Gap Monosilane'!G$22</f>
        <v>103.01159178025109</v>
      </c>
      <c r="F19" s="114">
        <f>V19*'Demand Supply Gap Monosilane'!H$22</f>
        <v>276.75062681017749</v>
      </c>
      <c r="G19" s="114">
        <f>W19*'Demand Supply Gap Monosilane'!I$22</f>
        <v>278.65008603263328</v>
      </c>
      <c r="H19" s="114">
        <f>X19*'Demand Supply Gap Monosilane'!J$22</f>
        <v>318.2133053984615</v>
      </c>
      <c r="I19" s="114">
        <f>Y19*'Demand Supply Gap Monosilane'!K$22</f>
        <v>365.29672128107046</v>
      </c>
      <c r="J19" s="114">
        <f>Z19*'Demand Supply Gap Monosilane'!L$22</f>
        <v>432.20392504776623</v>
      </c>
      <c r="K19" s="114">
        <f>AA19*'Demand Supply Gap Monosilane'!M$22</f>
        <v>521.87131475875071</v>
      </c>
      <c r="L19" s="114">
        <f>AB19*'Demand Supply Gap Monosilane'!N$22</f>
        <v>649.14556289813186</v>
      </c>
      <c r="M19" s="114">
        <f>AC19*'Demand Supply Gap Monosilane'!O$22</f>
        <v>824.10411325481573</v>
      </c>
      <c r="N19" s="114">
        <f>AD19*'Demand Supply Gap Monosilane'!P$22</f>
        <v>1051.8742708801549</v>
      </c>
      <c r="O19" s="114">
        <f>AE19*'Demand Supply Gap Monosilane'!Q$22</f>
        <v>1350.6803666221085</v>
      </c>
      <c r="P19" s="129">
        <f>(F19/B19)^(1/4)-1</f>
        <v>0.23210609269262772</v>
      </c>
      <c r="Q19" s="129">
        <f>(O19/G19)^(1/8)-1</f>
        <v>0.21811046888385621</v>
      </c>
      <c r="R19" s="130">
        <v>0.14749999999999999</v>
      </c>
      <c r="S19" s="130">
        <v>0.1482</v>
      </c>
      <c r="T19" s="130">
        <v>0.14710000000000001</v>
      </c>
      <c r="U19" s="130">
        <v>0.1497</v>
      </c>
      <c r="V19" s="130">
        <v>0.14939999999999998</v>
      </c>
      <c r="W19" s="130">
        <v>0.14899999999999999</v>
      </c>
      <c r="X19" s="130">
        <v>0.14849999999999999</v>
      </c>
      <c r="Y19" s="130">
        <v>0.14810000000000001</v>
      </c>
      <c r="Z19" s="130">
        <v>0.14779999999999999</v>
      </c>
      <c r="AA19" s="130">
        <v>0.14689999999999998</v>
      </c>
      <c r="AB19" s="130">
        <v>0.14649999999999999</v>
      </c>
      <c r="AC19" s="130">
        <v>0.14610000000000001</v>
      </c>
      <c r="AD19" s="11">
        <v>0.14579999999999999</v>
      </c>
      <c r="AE19" s="11">
        <v>0.14549999999999999</v>
      </c>
      <c r="AG19" s="139"/>
    </row>
    <row r="20" spans="1:33" s="13" customFormat="1" ht="12.75" x14ac:dyDescent="0.2">
      <c r="A20" s="105" t="s">
        <v>46</v>
      </c>
      <c r="B20" s="114">
        <f>R20*'Demand Supply Gap Monosilane'!D$22</f>
        <v>104.1297238826934</v>
      </c>
      <c r="C20" s="114">
        <f>S20*'Demand Supply Gap Monosilane'!E$22</f>
        <v>105.72334240894496</v>
      </c>
      <c r="D20" s="114">
        <f>T20*'Demand Supply Gap Monosilane'!F$22</f>
        <v>89.376387652613374</v>
      </c>
      <c r="E20" s="114">
        <f>U20*'Demand Supply Gap Monosilane'!G$22</f>
        <v>88.767503938893739</v>
      </c>
      <c r="F20" s="114">
        <f>V20*'Demand Supply Gap Monosilane'!H$22</f>
        <v>239.88759151216863</v>
      </c>
      <c r="G20" s="114">
        <f>W20*'Demand Supply Gap Monosilane'!I$22</f>
        <v>241.62141688198801</v>
      </c>
      <c r="H20" s="114">
        <f>X20*'Demand Supply Gap Monosilane'!J$22</f>
        <v>276.2134347869474</v>
      </c>
      <c r="I20" s="114">
        <f>Y20*'Demand Supply Gap Monosilane'!K$22</f>
        <v>317.198908553313</v>
      </c>
      <c r="J20" s="114">
        <f>Z20*'Demand Supply Gap Monosilane'!L$22</f>
        <v>375.76592942244901</v>
      </c>
      <c r="K20" s="114">
        <f>AA20*'Demand Supply Gap Monosilane'!M$22</f>
        <v>455.79366700849374</v>
      </c>
      <c r="L20" s="114">
        <f>AB20*'Demand Supply Gap Monosilane'!N$22</f>
        <v>568.05775538252897</v>
      </c>
      <c r="M20" s="114">
        <f>AC20*'Demand Supply Gap Monosilane'!O$22</f>
        <v>720.31550487775451</v>
      </c>
      <c r="N20" s="114">
        <f>AD20*'Demand Supply Gap Monosilane'!P$22</f>
        <v>919.12744931503255</v>
      </c>
      <c r="O20" s="114">
        <f>AE20*'Demand Supply Gap Monosilane'!Q$22</f>
        <v>1177.0877696747998</v>
      </c>
      <c r="P20" s="129">
        <f>(F20/B20)^(1/4)-1</f>
        <v>0.23199307544018022</v>
      </c>
      <c r="Q20" s="129">
        <f>(O20/G20)^(1/8)-1</f>
        <v>0.2188750227922136</v>
      </c>
      <c r="R20" s="130">
        <v>0.12789999999999999</v>
      </c>
      <c r="S20" s="130">
        <v>0.12739999999999999</v>
      </c>
      <c r="T20" s="130">
        <v>0.1288</v>
      </c>
      <c r="U20" s="130">
        <v>0.129</v>
      </c>
      <c r="V20" s="130">
        <v>0.1295</v>
      </c>
      <c r="W20" s="130">
        <v>0.12919999999999998</v>
      </c>
      <c r="X20" s="130">
        <v>0.12889999999999999</v>
      </c>
      <c r="Y20" s="130">
        <v>0.12859999999999999</v>
      </c>
      <c r="Z20" s="130">
        <v>0.1285</v>
      </c>
      <c r="AA20" s="130">
        <v>0.1283</v>
      </c>
      <c r="AB20" s="130">
        <v>0.12819999999999998</v>
      </c>
      <c r="AC20" s="130">
        <v>0.12769999999999998</v>
      </c>
      <c r="AD20" s="11">
        <v>0.12739999999999999</v>
      </c>
      <c r="AE20" s="11">
        <v>0.1268</v>
      </c>
      <c r="AG20" s="139"/>
    </row>
    <row r="21" spans="1:33" s="13" customFormat="1" ht="12.75" x14ac:dyDescent="0.2">
      <c r="A21" s="105" t="s">
        <v>156</v>
      </c>
      <c r="B21" s="114">
        <f>R21*'Demand Supply Gap Monosilane'!D$22</f>
        <v>109.82877053772745</v>
      </c>
      <c r="C21" s="114">
        <f>S21*'Demand Supply Gap Monosilane'!E$22</f>
        <v>109.70663945417992</v>
      </c>
      <c r="D21" s="114">
        <f>T21*'Demand Supply Gap Monosilane'!F$22</f>
        <v>92.013268654786756</v>
      </c>
      <c r="E21" s="114">
        <f>U21*'Demand Supply Gap Monosilane'!G$22</f>
        <v>88.836315957451006</v>
      </c>
      <c r="F21" s="114">
        <f>V21*'Demand Supply Gap Monosilane'!H$22</f>
        <v>241.55476396283234</v>
      </c>
      <c r="G21" s="114">
        <f>W21*'Demand Supply Gap Monosilane'!I$22</f>
        <v>244.6136325709291</v>
      </c>
      <c r="H21" s="114">
        <f>X21*'Demand Supply Gap Monosilane'!J$22</f>
        <v>280.49913586975498</v>
      </c>
      <c r="I21" s="114">
        <f>Y21*'Demand Supply Gap Monosilane'!K$22</f>
        <v>324.10526115011919</v>
      </c>
      <c r="J21" s="114">
        <f>Z21*'Demand Supply Gap Monosilane'!L$22</f>
        <v>384.83109970423573</v>
      </c>
      <c r="K21" s="114">
        <f>AA21*'Demand Supply Gap Monosilane'!M$22</f>
        <v>469.64865766580567</v>
      </c>
      <c r="L21" s="114">
        <f>AB21*'Demand Supply Gap Monosilane'!N$22</f>
        <v>587.11117463482924</v>
      </c>
      <c r="M21" s="114">
        <f>AC21*'Demand Supply Gap Monosilane'!O$22</f>
        <v>748.5189310671733</v>
      </c>
      <c r="N21" s="114">
        <f>AD21*'Demand Supply Gap Monosilane'!P$22</f>
        <v>958.8072057611289</v>
      </c>
      <c r="O21" s="114">
        <f>AE21*'Demand Supply Gap Monosilane'!Q$22</f>
        <v>1230.9293238081898</v>
      </c>
      <c r="P21" s="129">
        <f>(F21/B21)^(1/4)-1</f>
        <v>0.21779691988316996</v>
      </c>
      <c r="Q21" s="129">
        <f>(O21/G21)^(1/8)-1</f>
        <v>0.22382425881459689</v>
      </c>
      <c r="R21" s="130">
        <v>0.13489999999999999</v>
      </c>
      <c r="S21" s="130">
        <v>0.13219999999999998</v>
      </c>
      <c r="T21" s="130">
        <v>0.1326</v>
      </c>
      <c r="U21" s="130">
        <v>0.12909999999999999</v>
      </c>
      <c r="V21" s="130">
        <v>0.13039999999999999</v>
      </c>
      <c r="W21" s="130">
        <v>0.1308</v>
      </c>
      <c r="X21" s="130">
        <v>0.13089999999999999</v>
      </c>
      <c r="Y21" s="130">
        <v>0.13139999999999999</v>
      </c>
      <c r="Z21" s="130">
        <v>0.13159999999999999</v>
      </c>
      <c r="AA21" s="130">
        <v>0.13219999999999998</v>
      </c>
      <c r="AB21" s="130">
        <v>0.13250000000000001</v>
      </c>
      <c r="AC21" s="130">
        <v>0.13269999999999998</v>
      </c>
      <c r="AD21" s="130">
        <v>0.13289999999999999</v>
      </c>
      <c r="AE21" s="130">
        <v>0.1326</v>
      </c>
    </row>
    <row r="22" spans="1:33" s="13" customFormat="1" ht="12.75" x14ac:dyDescent="0.2">
      <c r="A22" s="105" t="s">
        <v>157</v>
      </c>
      <c r="B22" s="114">
        <f>R22*'Demand Supply Gap Monosilane'!D$22</f>
        <v>74.657511180945846</v>
      </c>
      <c r="C22" s="114">
        <f>S22*'Demand Supply Gap Monosilane'!E$22</f>
        <v>77.59130702697297</v>
      </c>
      <c r="D22" s="114">
        <f>T22*'Demand Supply Gap Monosilane'!F$22</f>
        <v>63.444744744397767</v>
      </c>
      <c r="E22" s="114">
        <f>U22*'Demand Supply Gap Monosilane'!G$22</f>
        <v>62.962996979912937</v>
      </c>
      <c r="F22" s="114">
        <f>V22*'Demand Supply Gap Monosilane'!H$22</f>
        <v>157.64041727942521</v>
      </c>
      <c r="G22" s="114">
        <f>W22*'Demand Supply Gap Monosilane'!I$22</f>
        <v>158.96145847499207</v>
      </c>
      <c r="H22" s="114">
        <f>X22*'Demand Supply Gap Monosilane'!J$22</f>
        <v>183.2137212900231</v>
      </c>
      <c r="I22" s="114">
        <f>Y22*'Demand Supply Gap Monosilane'!K$22</f>
        <v>211.87703145201877</v>
      </c>
      <c r="J22" s="114">
        <f>Z22*'Demand Supply Gap Monosilane'!L$22</f>
        <v>250.6080945642322</v>
      </c>
      <c r="K22" s="114">
        <f>AA22*'Demand Supply Gap Monosilane'!M$22</f>
        <v>305.5203068022642</v>
      </c>
      <c r="L22" s="114">
        <f>AB22*'Demand Supply Gap Monosilane'!N$22</f>
        <v>380.62528227269343</v>
      </c>
      <c r="M22" s="114">
        <f>AC22*'Demand Supply Gap Monosilane'!O$22</f>
        <v>487.35520455315481</v>
      </c>
      <c r="N22" s="114">
        <f>AD22*'Demand Supply Gap Monosilane'!P$22</f>
        <v>627.66160196552437</v>
      </c>
      <c r="O22" s="114">
        <f>AE22*'Demand Supply Gap Monosilane'!Q$22</f>
        <v>820.6195492054602</v>
      </c>
      <c r="P22" s="129">
        <f>(F22/B22)^(1/4)-1</f>
        <v>0.20544810049994133</v>
      </c>
      <c r="Q22" s="129">
        <f>(O22/G22)^(1/8)-1</f>
        <v>0.22773956754274693</v>
      </c>
      <c r="R22" s="130">
        <f>1-SUM(R18:R21)</f>
        <v>9.1699999999999893E-2</v>
      </c>
      <c r="S22" s="130">
        <f t="shared" ref="S22" si="20">1-SUM(S18:S21)</f>
        <v>9.3500000000000028E-2</v>
      </c>
      <c r="T22" s="130">
        <f t="shared" ref="T22:AE22" si="21">1-SUM(T18:T21)</f>
        <v>9.14299999999999E-2</v>
      </c>
      <c r="U22" s="130">
        <f t="shared" si="21"/>
        <v>9.1499999999999915E-2</v>
      </c>
      <c r="V22" s="130">
        <f t="shared" si="21"/>
        <v>8.5100000000000064E-2</v>
      </c>
      <c r="W22" s="130">
        <f t="shared" si="21"/>
        <v>8.4999999999999964E-2</v>
      </c>
      <c r="X22" s="130">
        <f t="shared" si="21"/>
        <v>8.5499999999999909E-2</v>
      </c>
      <c r="Y22" s="130">
        <f t="shared" si="21"/>
        <v>8.5900000000000087E-2</v>
      </c>
      <c r="Z22" s="130">
        <f t="shared" si="21"/>
        <v>8.5699999999999887E-2</v>
      </c>
      <c r="AA22" s="130">
        <f t="shared" si="21"/>
        <v>8.6000000000000076E-2</v>
      </c>
      <c r="AB22" s="130">
        <f t="shared" si="21"/>
        <v>8.5900000000000087E-2</v>
      </c>
      <c r="AC22" s="130">
        <f t="shared" si="21"/>
        <v>8.639999999999981E-2</v>
      </c>
      <c r="AD22" s="130">
        <f t="shared" si="21"/>
        <v>8.6999999999999966E-2</v>
      </c>
      <c r="AE22" s="130">
        <f t="shared" si="21"/>
        <v>8.8400000000000034E-2</v>
      </c>
    </row>
    <row r="23" spans="1:33" s="13" customFormat="1" ht="12.75" x14ac:dyDescent="0.2">
      <c r="A23" s="17" t="s">
        <v>45</v>
      </c>
      <c r="B23" s="132">
        <f>SUM(B18:B22)</f>
        <v>814.14952214772006</v>
      </c>
      <c r="C23" s="132">
        <f t="shared" ref="C23:O23" si="22">SUM(C18:C22)</f>
        <v>829.85355109061993</v>
      </c>
      <c r="D23" s="132">
        <f t="shared" si="22"/>
        <v>693.91605320352005</v>
      </c>
      <c r="E23" s="132">
        <f t="shared" si="22"/>
        <v>688.12018557281965</v>
      </c>
      <c r="F23" s="132">
        <f t="shared" si="22"/>
        <v>1852.4138340708005</v>
      </c>
      <c r="G23" s="132">
        <f t="shared" si="22"/>
        <v>1870.1348055881426</v>
      </c>
      <c r="H23" s="132">
        <f t="shared" si="22"/>
        <v>2142.8505414037813</v>
      </c>
      <c r="I23" s="132">
        <f t="shared" si="22"/>
        <v>2466.5544988593551</v>
      </c>
      <c r="J23" s="132">
        <f t="shared" si="22"/>
        <v>2924.2484779957117</v>
      </c>
      <c r="K23" s="132">
        <f t="shared" si="22"/>
        <v>3552.5617070030694</v>
      </c>
      <c r="L23" s="132">
        <f t="shared" si="22"/>
        <v>4431.0277330930503</v>
      </c>
      <c r="M23" s="132">
        <f t="shared" si="22"/>
        <v>5640.6852378837475</v>
      </c>
      <c r="N23" s="132">
        <f t="shared" si="22"/>
        <v>7214.5011720175244</v>
      </c>
      <c r="O23" s="132">
        <f t="shared" si="22"/>
        <v>9283.0265747223966</v>
      </c>
      <c r="P23" s="134"/>
      <c r="Q23" s="134"/>
      <c r="R23" s="133">
        <v>1</v>
      </c>
      <c r="S23" s="133">
        <v>1</v>
      </c>
      <c r="T23" s="133">
        <v>1</v>
      </c>
      <c r="U23" s="133">
        <v>1</v>
      </c>
      <c r="V23" s="133">
        <v>1</v>
      </c>
      <c r="W23" s="133">
        <v>1</v>
      </c>
      <c r="X23" s="133">
        <v>1</v>
      </c>
      <c r="Y23" s="133">
        <v>1</v>
      </c>
      <c r="Z23" s="133">
        <v>1</v>
      </c>
      <c r="AA23" s="133">
        <v>1</v>
      </c>
      <c r="AB23" s="133">
        <v>1</v>
      </c>
      <c r="AC23" s="133">
        <v>1</v>
      </c>
      <c r="AD23" s="133">
        <v>1</v>
      </c>
      <c r="AE23" s="133">
        <v>1</v>
      </c>
    </row>
    <row r="24" spans="1:33" s="13" customFormat="1" ht="12.75" x14ac:dyDescent="0.2">
      <c r="B24" s="127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</row>
    <row r="25" spans="1:33" s="13" customFormat="1" ht="12.75" x14ac:dyDescent="0.2">
      <c r="A25" s="17" t="s">
        <v>145</v>
      </c>
      <c r="B25" s="127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43"/>
      <c r="S25" s="134"/>
      <c r="T25" s="143"/>
      <c r="U25" s="134"/>
      <c r="V25" s="134"/>
      <c r="W25" s="134"/>
      <c r="X25" s="134"/>
      <c r="Y25" s="134"/>
      <c r="Z25" s="134"/>
      <c r="AA25" s="134"/>
      <c r="AB25" s="134"/>
      <c r="AC25" s="134"/>
    </row>
    <row r="26" spans="1:33" s="13" customFormat="1" ht="12.75" x14ac:dyDescent="0.2">
      <c r="A26" s="105" t="s">
        <v>154</v>
      </c>
      <c r="B26" s="114">
        <f>R26*'Demand Supply Gap Monosilane'!D$18</f>
        <v>21.483955280238003</v>
      </c>
      <c r="C26" s="114">
        <f>S26*'Demand Supply Gap Monosilane'!E$18</f>
        <v>24.854727047443191</v>
      </c>
      <c r="D26" s="114">
        <f>T26*'Demand Supply Gap Monosilane'!F$18</f>
        <v>27.524333283142074</v>
      </c>
      <c r="E26" s="114">
        <f>U26*'Demand Supply Gap Monosilane'!G$18</f>
        <v>29.003500070344785</v>
      </c>
      <c r="F26" s="114">
        <f>V26*'Demand Supply Gap Monosilane'!H$18</f>
        <v>37.392441000314399</v>
      </c>
      <c r="G26" s="114">
        <f>W26*'Demand Supply Gap Monosilane'!I$18</f>
        <v>42.721768117736303</v>
      </c>
      <c r="H26" s="114">
        <f>X26*'Demand Supply Gap Monosilane'!J$18</f>
        <v>49.609315330412244</v>
      </c>
      <c r="I26" s="114">
        <f>Y26*'Demand Supply Gap Monosilane'!K$18</f>
        <v>58.374070406210492</v>
      </c>
      <c r="J26" s="114">
        <f>Z26*'Demand Supply Gap Monosilane'!L$18</f>
        <v>70.520012187736654</v>
      </c>
      <c r="K26" s="114">
        <f>AA26*'Demand Supply Gap Monosilane'!M$18</f>
        <v>86.227678336572069</v>
      </c>
      <c r="L26" s="114">
        <f>AB26*'Demand Supply Gap Monosilane'!N$18</f>
        <v>106.72128373633478</v>
      </c>
      <c r="M26" s="114">
        <f>AC26*'Demand Supply Gap Monosilane'!O$18</f>
        <v>133.24679924184568</v>
      </c>
      <c r="N26" s="114">
        <f>AD26*'Demand Supply Gap Monosilane'!P$18</f>
        <v>167.1645369603059</v>
      </c>
      <c r="O26" s="114">
        <f>AE26*'Demand Supply Gap Monosilane'!Q$18</f>
        <v>211.92172509399151</v>
      </c>
      <c r="P26" s="129">
        <f>(F26/B26)^(1/4)-1</f>
        <v>0.14859625080534844</v>
      </c>
      <c r="Q26" s="129">
        <f>(O26/G26)^(1/8)-1</f>
        <v>0.22163307580844505</v>
      </c>
      <c r="R26" s="130">
        <v>0.54649999999999999</v>
      </c>
      <c r="S26" s="130">
        <v>0.54719999999999991</v>
      </c>
      <c r="T26" s="130">
        <v>0.54856999999999989</v>
      </c>
      <c r="U26" s="130">
        <v>0.54919999999999991</v>
      </c>
      <c r="V26" s="130">
        <v>0.55409999999999993</v>
      </c>
      <c r="W26" s="130">
        <v>0.55449999999999988</v>
      </c>
      <c r="X26" s="130">
        <v>0.55469999999999997</v>
      </c>
      <c r="Y26" s="130">
        <v>0.55449999999999988</v>
      </c>
      <c r="Z26" s="130">
        <v>0.55489999999999995</v>
      </c>
      <c r="AA26" s="130">
        <v>0.55509999999999993</v>
      </c>
      <c r="AB26" s="130">
        <v>0.55539999999999989</v>
      </c>
      <c r="AC26" s="130">
        <v>0.55559999999999998</v>
      </c>
      <c r="AD26" s="11">
        <v>0.55539999999999989</v>
      </c>
      <c r="AE26" s="11">
        <v>0.55519999999999992</v>
      </c>
    </row>
    <row r="27" spans="1:33" s="13" customFormat="1" ht="12.75" x14ac:dyDescent="0.2">
      <c r="A27" s="105" t="s">
        <v>155</v>
      </c>
      <c r="B27" s="114">
        <f>R27*'Demand Supply Gap Monosilane'!D$18</f>
        <v>5.9832717175704015</v>
      </c>
      <c r="C27" s="114">
        <f>S27*'Demand Supply Gap Monosilane'!E$18</f>
        <v>6.944970331787399</v>
      </c>
      <c r="D27" s="114">
        <f>T27*'Demand Supply Gap Monosilane'!F$18</f>
        <v>7.6165189353791991</v>
      </c>
      <c r="E27" s="114">
        <f>U27*'Demand Supply Gap Monosilane'!G$18</f>
        <v>8.1539337415535957</v>
      </c>
      <c r="F27" s="114">
        <f>V27*'Demand Supply Gap Monosilane'!H$18</f>
        <v>10.3991610867144</v>
      </c>
      <c r="G27" s="114">
        <f>W27*'Demand Supply Gap Monosilane'!I$18</f>
        <v>11.841903985024475</v>
      </c>
      <c r="H27" s="114">
        <f>X27*'Demand Supply Gap Monosilane'!J$18</f>
        <v>13.701364897456566</v>
      </c>
      <c r="I27" s="114">
        <f>Y27*'Demand Supply Gap Monosilane'!K$18</f>
        <v>16.085767282360621</v>
      </c>
      <c r="J27" s="114">
        <f>Z27*'Demand Supply Gap Monosilane'!L$18</f>
        <v>19.380612468246245</v>
      </c>
      <c r="K27" s="114">
        <f>AA27*'Demand Supply Gap Monosilane'!M$18</f>
        <v>23.54911914218038</v>
      </c>
      <c r="L27" s="114">
        <f>AB27*'Demand Supply Gap Monosilane'!N$18</f>
        <v>29.053399533550273</v>
      </c>
      <c r="M27" s="114">
        <f>AC27*'Demand Supply Gap Monosilane'!O$18</f>
        <v>36.165617936771653</v>
      </c>
      <c r="N27" s="114">
        <f>AD27*'Demand Supply Gap Monosilane'!P$18</f>
        <v>45.297556378332807</v>
      </c>
      <c r="O27" s="114">
        <f>AE27*'Demand Supply Gap Monosilane'!Q$18</f>
        <v>57.331849980399014</v>
      </c>
      <c r="P27" s="129">
        <f>(F27/B27)^(1/4)-1</f>
        <v>0.14819300025975091</v>
      </c>
      <c r="Q27" s="129">
        <f>(O27/G27)^(1/8)-1</f>
        <v>0.21792852605103841</v>
      </c>
      <c r="R27" s="130">
        <v>0.1522</v>
      </c>
      <c r="S27" s="130">
        <v>0.15290000000000001</v>
      </c>
      <c r="T27" s="130">
        <v>0.15179999999999999</v>
      </c>
      <c r="U27" s="130">
        <v>0.15439999999999998</v>
      </c>
      <c r="V27" s="130">
        <v>0.15409999999999999</v>
      </c>
      <c r="W27" s="130">
        <v>0.1537</v>
      </c>
      <c r="X27" s="130">
        <v>0.1532</v>
      </c>
      <c r="Y27" s="130">
        <v>0.15279999999999999</v>
      </c>
      <c r="Z27" s="130">
        <v>0.1525</v>
      </c>
      <c r="AA27" s="130">
        <v>0.15160000000000001</v>
      </c>
      <c r="AB27" s="130">
        <v>0.1512</v>
      </c>
      <c r="AC27" s="130">
        <v>0.15079999999999999</v>
      </c>
      <c r="AD27" s="11">
        <v>0.15049999999999999</v>
      </c>
      <c r="AE27" s="11">
        <v>0.1502</v>
      </c>
    </row>
    <row r="28" spans="1:33" s="13" customFormat="1" ht="12.75" x14ac:dyDescent="0.2">
      <c r="A28" s="105" t="s">
        <v>46</v>
      </c>
      <c r="B28" s="114">
        <f>R28*'Demand Supply Gap Monosilane'!D$18</f>
        <v>5.4958041137736018</v>
      </c>
      <c r="C28" s="114">
        <f>S28*'Demand Supply Gap Monosilane'!E$18</f>
        <v>6.3272358876257986</v>
      </c>
      <c r="D28" s="114">
        <f>T28*'Demand Supply Gap Monosilane'!F$18</f>
        <v>7.0595798037408013</v>
      </c>
      <c r="E28" s="114">
        <f>U28*'Demand Supply Gap Monosilane'!G$18</f>
        <v>7.4409926436845968</v>
      </c>
      <c r="F28" s="114">
        <f>V28*'Demand Supply Gap Monosilane'!H$18</f>
        <v>9.5421244494576012</v>
      </c>
      <c r="G28" s="114">
        <f>W28*'Demand Supply Gap Monosilane'!I$18</f>
        <v>10.871129813187727</v>
      </c>
      <c r="H28" s="114">
        <f>X28*'Demand Supply Gap Monosilane'!J$18</f>
        <v>12.592377138132406</v>
      </c>
      <c r="I28" s="114">
        <f>Y28*'Demand Supply Gap Monosilane'!K$18</f>
        <v>14.790905125469029</v>
      </c>
      <c r="J28" s="114">
        <f>Z28*'Demand Supply Gap Monosilane'!L$18</f>
        <v>17.842872069126379</v>
      </c>
      <c r="K28" s="114">
        <f>AA28*'Demand Supply Gap Monosilane'!M$18</f>
        <v>21.778275090591617</v>
      </c>
      <c r="L28" s="114">
        <f>AB28*'Demand Supply Gap Monosilane'!N$18</f>
        <v>26.920511075730118</v>
      </c>
      <c r="M28" s="114">
        <f>AC28*'Demand Supply Gap Monosilane'!O$18</f>
        <v>33.479577347303206</v>
      </c>
      <c r="N28" s="114">
        <f>AD28*'Demand Supply Gap Monosilane'!P$18</f>
        <v>41.926575438549904</v>
      </c>
      <c r="O28" s="114">
        <f>AE28*'Demand Supply Gap Monosilane'!Q$18</f>
        <v>52.942260933963674</v>
      </c>
      <c r="P28" s="129">
        <f>(F28/B28)^(1/4)-1</f>
        <v>0.1478984194138766</v>
      </c>
      <c r="Q28" s="129">
        <f>(O28/G28)^(1/8)-1</f>
        <v>0.21882393806787936</v>
      </c>
      <c r="R28" s="130">
        <v>0.13980000000000001</v>
      </c>
      <c r="S28" s="130">
        <v>0.13930000000000001</v>
      </c>
      <c r="T28" s="130">
        <v>0.14070000000000002</v>
      </c>
      <c r="U28" s="130">
        <v>0.1409</v>
      </c>
      <c r="V28" s="130">
        <v>0.1414</v>
      </c>
      <c r="W28" s="130">
        <v>0.14110000000000003</v>
      </c>
      <c r="X28" s="130">
        <v>0.14080000000000001</v>
      </c>
      <c r="Y28" s="130">
        <v>0.14050000000000001</v>
      </c>
      <c r="Z28" s="130">
        <v>0.1404</v>
      </c>
      <c r="AA28" s="130">
        <v>0.14020000000000002</v>
      </c>
      <c r="AB28" s="130">
        <v>0.14010000000000003</v>
      </c>
      <c r="AC28" s="130">
        <v>0.13960000000000003</v>
      </c>
      <c r="AD28" s="11">
        <v>0.13930000000000001</v>
      </c>
      <c r="AE28" s="11">
        <v>0.13870000000000002</v>
      </c>
      <c r="AG28" s="139"/>
    </row>
    <row r="29" spans="1:33" s="13" customFormat="1" ht="12.75" x14ac:dyDescent="0.2">
      <c r="A29" s="105" t="s">
        <v>156</v>
      </c>
      <c r="B29" s="114">
        <f>R29*'Demand Supply Gap Monosilane'!D$18</f>
        <v>4.0098141602640016</v>
      </c>
      <c r="C29" s="114">
        <f>S29*'Demand Supply Gap Monosilane'!E$18</f>
        <v>4.5103698753857993</v>
      </c>
      <c r="D29" s="114">
        <f>T29*'Demand Supply Gap Monosilane'!F$18</f>
        <v>5.0024172454368001</v>
      </c>
      <c r="E29" s="114">
        <f>U29*'Demand Supply Gap Monosilane'!G$18</f>
        <v>5.0803654529627984</v>
      </c>
      <c r="F29" s="114">
        <f>V29*'Demand Supply Gap Monosilane'!H$18</f>
        <v>6.5796119789400009</v>
      </c>
      <c r="G29" s="114">
        <f>W29*'Demand Supply Gap Monosilane'!I$18</f>
        <v>7.5427612240331561</v>
      </c>
      <c r="H29" s="114">
        <f>X29*'Demand Supply Gap Monosilane'!J$18</f>
        <v>8.7645806785296561</v>
      </c>
      <c r="I29" s="114">
        <f>Y29*'Demand Supply Gap Monosilane'!K$18</f>
        <v>10.369424589741632</v>
      </c>
      <c r="J29" s="114">
        <f>Z29*'Demand Supply Gap Monosilane'!L$18</f>
        <v>12.543386561415767</v>
      </c>
      <c r="K29" s="114">
        <f>AA29*'Demand Supply Gap Monosilane'!M$18</f>
        <v>15.424983712523163</v>
      </c>
      <c r="L29" s="114">
        <f>AB29*'Demand Supply Gap Monosilane'!N$18</f>
        <v>19.138350486386294</v>
      </c>
      <c r="M29" s="114">
        <f>AC29*'Demand Supply Gap Monosilane'!O$18</f>
        <v>23.934540252584952</v>
      </c>
      <c r="N29" s="114">
        <f>AD29*'Demand Supply Gap Monosilane'!P$18</f>
        <v>30.098044105204526</v>
      </c>
      <c r="O29" s="114">
        <f>AE29*'Demand Supply Gap Monosilane'!Q$18</f>
        <v>38.055828515617726</v>
      </c>
      <c r="P29" s="129">
        <f>(F29/B29)^(1/4)-1</f>
        <v>0.13179822725076695</v>
      </c>
      <c r="Q29" s="129">
        <f>(O29/G29)^(1/8)-1</f>
        <v>0.22422530638371363</v>
      </c>
      <c r="R29" s="130">
        <v>0.10200000000000001</v>
      </c>
      <c r="S29" s="130">
        <v>9.9299999999999999E-2</v>
      </c>
      <c r="T29" s="130">
        <v>9.9700000000000011E-2</v>
      </c>
      <c r="U29" s="130">
        <v>9.6200000000000008E-2</v>
      </c>
      <c r="V29" s="130">
        <v>9.7500000000000003E-2</v>
      </c>
      <c r="W29" s="130">
        <v>9.7900000000000001E-2</v>
      </c>
      <c r="X29" s="130">
        <v>9.8000000000000004E-2</v>
      </c>
      <c r="Y29" s="130">
        <v>9.8500000000000004E-2</v>
      </c>
      <c r="Z29" s="130">
        <v>9.870000000000001E-2</v>
      </c>
      <c r="AA29" s="130">
        <v>9.9299999999999999E-2</v>
      </c>
      <c r="AB29" s="130">
        <v>9.9600000000000008E-2</v>
      </c>
      <c r="AC29" s="130">
        <v>9.98E-2</v>
      </c>
      <c r="AD29" s="130">
        <v>0.1</v>
      </c>
      <c r="AE29" s="130">
        <v>9.9700000000000011E-2</v>
      </c>
      <c r="AG29" s="139"/>
    </row>
    <row r="30" spans="1:33" s="13" customFormat="1" ht="12.75" x14ac:dyDescent="0.2">
      <c r="A30" s="105" t="s">
        <v>157</v>
      </c>
      <c r="B30" s="114">
        <f>R30*'Demand Supply Gap Monosilane'!D$18</f>
        <v>2.3390582601540006</v>
      </c>
      <c r="C30" s="114">
        <f>S30*'Demand Supply Gap Monosilane'!E$18</f>
        <v>2.7843471637578054</v>
      </c>
      <c r="D30" s="114">
        <f>T30*'Demand Supply Gap Monosilane'!F$18</f>
        <v>2.9718472763011201</v>
      </c>
      <c r="E30" s="114">
        <f>U30*'Demand Supply Gap Monosilane'!G$18</f>
        <v>3.1316597854542056</v>
      </c>
      <c r="F30" s="114">
        <f>V30*'Demand Supply Gap Monosilane'!H$18</f>
        <v>3.5698612685736042</v>
      </c>
      <c r="G30" s="114">
        <f>W30*'Demand Supply Gap Monosilane'!I$18</f>
        <v>4.0680060534111453</v>
      </c>
      <c r="H30" s="114">
        <f>X30*'Demand Supply Gap Monosilane'!J$18</f>
        <v>4.7668586751594981</v>
      </c>
      <c r="I30" s="114">
        <f>Y30*'Demand Supply Gap Monosilane'!K$18</f>
        <v>5.6531786849657513</v>
      </c>
      <c r="J30" s="114">
        <f>Z30*'Demand Supply Gap Monosilane'!L$18</f>
        <v>6.7991001118109908</v>
      </c>
      <c r="K30" s="114">
        <f>AA30*'Demand Supply Gap Monosilane'!M$18</f>
        <v>8.3571412259189053</v>
      </c>
      <c r="L30" s="114">
        <f>AB30*'Demand Supply Gap Monosilane'!N$18</f>
        <v>10.318568485129974</v>
      </c>
      <c r="M30" s="114">
        <f>AC30*'Demand Supply Gap Monosilane'!O$18</f>
        <v>12.998517852606264</v>
      </c>
      <c r="N30" s="114">
        <f>AD30*'Demand Supply Gap Monosilane'!P$18</f>
        <v>16.493728169652133</v>
      </c>
      <c r="O30" s="114">
        <f>AE30*'Demand Supply Gap Monosilane'!Q$18</f>
        <v>21.451730818231866</v>
      </c>
      <c r="P30" s="129">
        <f>(F30/B30)^(1/4)-1</f>
        <v>0.11148236107023202</v>
      </c>
      <c r="Q30" s="129">
        <f>(O30/G30)^(1/8)-1</f>
        <v>0.23100578403416328</v>
      </c>
      <c r="R30" s="130">
        <f>1-SUM(R26:R29)</f>
        <v>5.9499999999999997E-2</v>
      </c>
      <c r="S30" s="130">
        <f t="shared" ref="S30:AE30" si="23">1-SUM(S26:S29)</f>
        <v>6.1300000000000132E-2</v>
      </c>
      <c r="T30" s="130">
        <f t="shared" si="23"/>
        <v>5.9230000000000005E-2</v>
      </c>
      <c r="U30" s="130">
        <f t="shared" si="23"/>
        <v>5.930000000000013E-2</v>
      </c>
      <c r="V30" s="130">
        <f t="shared" si="23"/>
        <v>5.2900000000000058E-2</v>
      </c>
      <c r="W30" s="130">
        <f t="shared" si="23"/>
        <v>5.2800000000000069E-2</v>
      </c>
      <c r="X30" s="130">
        <f t="shared" si="23"/>
        <v>5.3300000000000014E-2</v>
      </c>
      <c r="Y30" s="130">
        <f t="shared" si="23"/>
        <v>5.3700000000000081E-2</v>
      </c>
      <c r="Z30" s="130">
        <f t="shared" si="23"/>
        <v>5.3500000000000103E-2</v>
      </c>
      <c r="AA30" s="130">
        <f t="shared" si="23"/>
        <v>5.380000000000007E-2</v>
      </c>
      <c r="AB30" s="130">
        <f t="shared" si="23"/>
        <v>5.3700000000000081E-2</v>
      </c>
      <c r="AC30" s="130">
        <f t="shared" si="23"/>
        <v>5.4200000000000026E-2</v>
      </c>
      <c r="AD30" s="130">
        <f t="shared" si="23"/>
        <v>5.4800000000000182E-2</v>
      </c>
      <c r="AE30" s="130">
        <f t="shared" si="23"/>
        <v>5.6200000000000028E-2</v>
      </c>
    </row>
    <row r="31" spans="1:33" s="13" customFormat="1" ht="12.75" x14ac:dyDescent="0.2">
      <c r="A31" s="17" t="s">
        <v>45</v>
      </c>
      <c r="B31" s="132">
        <f>SUM(B26:B30)</f>
        <v>39.311903532000002</v>
      </c>
      <c r="C31" s="132">
        <f t="shared" ref="C31:O31" si="24">SUM(C26:C30)</f>
        <v>45.421650305999997</v>
      </c>
      <c r="D31" s="132">
        <f t="shared" si="24"/>
        <v>50.174696544</v>
      </c>
      <c r="E31" s="132">
        <f t="shared" si="24"/>
        <v>52.81045169399998</v>
      </c>
      <c r="F31" s="132">
        <f t="shared" si="24"/>
        <v>67.483199784000007</v>
      </c>
      <c r="G31" s="132">
        <f t="shared" si="24"/>
        <v>77.045569193392794</v>
      </c>
      <c r="H31" s="132">
        <f t="shared" si="24"/>
        <v>89.434496719690358</v>
      </c>
      <c r="I31" s="132">
        <f t="shared" si="24"/>
        <v>105.27334608874752</v>
      </c>
      <c r="J31" s="132">
        <f t="shared" si="24"/>
        <v>127.08598339833604</v>
      </c>
      <c r="K31" s="132">
        <f t="shared" si="24"/>
        <v>155.33719750778613</v>
      </c>
      <c r="L31" s="132">
        <f t="shared" si="24"/>
        <v>192.15211331713144</v>
      </c>
      <c r="M31" s="132">
        <f t="shared" si="24"/>
        <v>239.82505263111173</v>
      </c>
      <c r="N31" s="132">
        <f t="shared" si="24"/>
        <v>300.98044105204525</v>
      </c>
      <c r="O31" s="132">
        <f t="shared" si="24"/>
        <v>381.70339534220381</v>
      </c>
      <c r="P31" s="134"/>
      <c r="Q31" s="134"/>
      <c r="R31" s="133">
        <f>SUM(R26:R30)</f>
        <v>1</v>
      </c>
      <c r="S31" s="133">
        <f t="shared" ref="S31:AE31" si="25">SUM(S26:S30)</f>
        <v>1</v>
      </c>
      <c r="T31" s="133">
        <f t="shared" si="25"/>
        <v>1</v>
      </c>
      <c r="U31" s="133">
        <f t="shared" si="25"/>
        <v>1</v>
      </c>
      <c r="V31" s="133">
        <f t="shared" si="25"/>
        <v>1</v>
      </c>
      <c r="W31" s="133">
        <f t="shared" si="25"/>
        <v>1</v>
      </c>
      <c r="X31" s="133">
        <f t="shared" si="25"/>
        <v>1</v>
      </c>
      <c r="Y31" s="133">
        <f t="shared" si="25"/>
        <v>1</v>
      </c>
      <c r="Z31" s="133">
        <f t="shared" si="25"/>
        <v>1</v>
      </c>
      <c r="AA31" s="133">
        <f t="shared" si="25"/>
        <v>1</v>
      </c>
      <c r="AB31" s="133">
        <f t="shared" si="25"/>
        <v>1</v>
      </c>
      <c r="AC31" s="133">
        <f t="shared" si="25"/>
        <v>1</v>
      </c>
      <c r="AD31" s="133">
        <f t="shared" si="25"/>
        <v>1</v>
      </c>
      <c r="AE31" s="133">
        <f t="shared" si="25"/>
        <v>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5AF4A727-D9EA-419B-933D-EF1919D298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 - Monosilane'!R4:AE4</xm:f>
              <xm:sqref>AF4</xm:sqref>
            </x14:sparkline>
            <x14:sparkline>
              <xm:f>'Global Segments - Monosilane'!R5:AE5</xm:f>
              <xm:sqref>AF5</xm:sqref>
            </x14:sparkline>
            <x14:sparkline>
              <xm:f>'Global Segments - Monosilane'!R6:AE6</xm:f>
              <xm:sqref>AF6</xm:sqref>
            </x14:sparkline>
            <x14:sparkline>
              <xm:f>'Global Segments - Monosilane'!R7:AE7</xm:f>
              <xm:sqref>AF7</xm:sqref>
            </x14:sparkline>
          </x14:sparklines>
        </x14:sparklineGroup>
        <x14:sparklineGroup displayEmptyCellsAs="span" xr2:uid="{08D72918-268C-4540-A097-80B44ED1CC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 - Monosilane'!R11:AE11</xm:f>
              <xm:sqref>AF11</xm:sqref>
            </x14:sparkline>
            <x14:sparkline>
              <xm:f>'Global Segments - Monosilane'!R12:AE12</xm:f>
              <xm:sqref>AF12</xm:sqref>
            </x14:sparkline>
            <x14:sparkline>
              <xm:f>'Global Segments - Monosilane'!R13:AE13</xm:f>
              <xm:sqref>AF13</xm:sqref>
            </x14:sparkline>
            <x14:sparkline>
              <xm:f>'Global Segments - Monosilane'!R14:AE14</xm:f>
              <xm:sqref>AF14</xm:sqref>
            </x14:sparkline>
          </x14:sparklines>
        </x14:sparklineGroup>
        <x14:sparklineGroup displayEmptyCellsAs="span" xr2:uid="{4B04BED6-C313-4F3E-8872-D48182A44C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 - Monosilane'!R26:AE26</xm:f>
              <xm:sqref>AF26</xm:sqref>
            </x14:sparkline>
            <x14:sparkline>
              <xm:f>'Global Segments - Monosilane'!R27:AE27</xm:f>
              <xm:sqref>AF27</xm:sqref>
            </x14:sparkline>
            <x14:sparkline>
              <xm:f>'Global Segments - Monosilane'!R28:AE28</xm:f>
              <xm:sqref>AF28</xm:sqref>
            </x14:sparkline>
            <x14:sparkline>
              <xm:f>'Global Segments - Monosilane'!R29:AE29</xm:f>
              <xm:sqref>AF29</xm:sqref>
            </x14:sparkline>
            <x14:sparkline>
              <xm:f>'Global Segments - Monosilane'!R30:AE30</xm:f>
              <xm:sqref>AF30</xm:sqref>
            </x14:sparkline>
          </x14:sparklines>
        </x14:sparklineGroup>
        <x14:sparklineGroup displayEmptyCellsAs="span" xr2:uid="{C998CCEB-1038-4794-A597-182B8B0C122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 - Monosilane'!R18:AE18</xm:f>
              <xm:sqref>AF18</xm:sqref>
            </x14:sparkline>
            <x14:sparkline>
              <xm:f>'Global Segments - Monosilane'!R19:AE19</xm:f>
              <xm:sqref>AF19</xm:sqref>
            </x14:sparkline>
            <x14:sparkline>
              <xm:f>'Global Segments - Monosilane'!R20:AE20</xm:f>
              <xm:sqref>AF20</xm:sqref>
            </x14:sparkline>
            <x14:sparkline>
              <xm:f>'Global Segments - Monosilane'!R21:AE21</xm:f>
              <xm:sqref>AF21</xm:sqref>
            </x14:sparkline>
            <x14:sparkline>
              <xm:f>'Global Segments - Monosilane'!R22:AE22</xm:f>
              <xm:sqref>AF22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A186-A000-4B43-AD54-C9C2071A8899}">
  <dimension ref="A1:AF29"/>
  <sheetViews>
    <sheetView workbookViewId="0">
      <selection activeCell="G10" sqref="G10"/>
    </sheetView>
  </sheetViews>
  <sheetFormatPr defaultRowHeight="15" x14ac:dyDescent="0.25"/>
  <cols>
    <col min="1" max="1" width="35.28515625" bestFit="1" customWidth="1"/>
  </cols>
  <sheetData>
    <row r="1" spans="1:32" x14ac:dyDescent="0.25">
      <c r="A1" s="124"/>
      <c r="B1" s="125">
        <v>2017</v>
      </c>
      <c r="C1" s="125">
        <v>2018</v>
      </c>
      <c r="D1" s="125">
        <v>2019</v>
      </c>
      <c r="E1" s="125">
        <v>2020</v>
      </c>
      <c r="F1" s="125">
        <v>2021</v>
      </c>
      <c r="G1" s="125" t="s">
        <v>51</v>
      </c>
      <c r="H1" s="125" t="s">
        <v>28</v>
      </c>
      <c r="I1" s="125" t="s">
        <v>29</v>
      </c>
      <c r="J1" s="125" t="s">
        <v>30</v>
      </c>
      <c r="K1" s="125" t="s">
        <v>31</v>
      </c>
      <c r="L1" s="125" t="s">
        <v>32</v>
      </c>
      <c r="M1" s="125" t="s">
        <v>33</v>
      </c>
      <c r="N1" s="125" t="s">
        <v>34</v>
      </c>
      <c r="O1" s="125" t="s">
        <v>35</v>
      </c>
      <c r="P1" s="126" t="s">
        <v>146</v>
      </c>
      <c r="Q1" s="126" t="s">
        <v>147</v>
      </c>
      <c r="R1" s="125">
        <v>2017</v>
      </c>
      <c r="S1" s="125">
        <v>2018</v>
      </c>
      <c r="T1" s="125">
        <v>2019</v>
      </c>
      <c r="U1" s="125">
        <v>2020</v>
      </c>
      <c r="V1" s="125">
        <v>2021</v>
      </c>
      <c r="W1" s="125" t="s">
        <v>51</v>
      </c>
      <c r="X1" s="125" t="s">
        <v>28</v>
      </c>
      <c r="Y1" s="125" t="s">
        <v>29</v>
      </c>
      <c r="Z1" s="125" t="s">
        <v>30</v>
      </c>
      <c r="AA1" s="125" t="s">
        <v>31</v>
      </c>
      <c r="AB1" s="125" t="s">
        <v>32</v>
      </c>
      <c r="AC1" s="125" t="s">
        <v>33</v>
      </c>
      <c r="AD1" s="125" t="s">
        <v>34</v>
      </c>
      <c r="AE1" s="125" t="s">
        <v>35</v>
      </c>
    </row>
    <row r="3" spans="1:32" x14ac:dyDescent="0.25">
      <c r="A3" s="17" t="s">
        <v>142</v>
      </c>
      <c r="B3" s="127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"/>
      <c r="Q3" s="13"/>
      <c r="R3" s="139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2" x14ac:dyDescent="0.25">
      <c r="A4" s="105" t="s">
        <v>272</v>
      </c>
      <c r="B4" s="114">
        <f>R4*'Demand Supply Gap Monosilane'!D$10</f>
        <v>1.5224956500000005E-2</v>
      </c>
      <c r="C4" s="114">
        <f>S4*'Demand Supply Gap Monosilane'!E$10</f>
        <v>2.6829894382200008E-2</v>
      </c>
      <c r="D4" s="114">
        <f>T4*'Demand Supply Gap Monosilane'!F$10</f>
        <v>0.10159862090400004</v>
      </c>
      <c r="E4" s="114">
        <f>U4*'Demand Supply Gap Monosilane'!G$10</f>
        <v>0</v>
      </c>
      <c r="F4" s="114">
        <f>V4*'Demand Supply Gap Monosilane'!H$10</f>
        <v>0.38380495555529992</v>
      </c>
      <c r="G4" s="114">
        <f>W4*'Demand Supply Gap Monosilane'!I$10</f>
        <v>0.53932079514155995</v>
      </c>
      <c r="H4" s="114">
        <f>X4*'Demand Supply Gap Monosilane'!J$10</f>
        <v>1.240810707304</v>
      </c>
      <c r="I4" s="114">
        <f>Y4*'Demand Supply Gap Monosilane'!K$10</f>
        <v>1.7341051196700004</v>
      </c>
      <c r="J4" s="114">
        <f>Z4*'Demand Supply Gap Monosilane'!L$10</f>
        <v>3.5943259830660002</v>
      </c>
      <c r="K4" s="114">
        <f>AA4*'Demand Supply Gap Monosilane'!M$10</f>
        <v>29.842505772450004</v>
      </c>
      <c r="L4" s="114">
        <f>AB4*'Demand Supply Gap Monosilane'!N$10</f>
        <v>42.018478998623998</v>
      </c>
      <c r="M4" s="114">
        <f>AC4*'Demand Supply Gap Monosilane'!O$10</f>
        <v>86.883401619503999</v>
      </c>
      <c r="N4" s="114">
        <f>AD4*'Demand Supply Gap Monosilane'!P$10</f>
        <v>116.99031622257</v>
      </c>
      <c r="O4" s="114">
        <f>AE4*'Demand Supply Gap Monosilane'!Q$10</f>
        <v>137.58991099289602</v>
      </c>
      <c r="P4" s="129">
        <f>(F4/B4)^(1/4)-1</f>
        <v>1.240725359636635</v>
      </c>
      <c r="Q4" s="129">
        <f>(O4/G4)^(1/8)-1</f>
        <v>0.9991364052365157</v>
      </c>
      <c r="R4" s="130">
        <v>0.67600000000000005</v>
      </c>
      <c r="S4" s="130">
        <v>0.67730000000000012</v>
      </c>
      <c r="T4" s="130">
        <v>0.67870000000000019</v>
      </c>
      <c r="U4" s="130">
        <v>0.67980000000000007</v>
      </c>
      <c r="V4" s="130">
        <v>0.68006</v>
      </c>
      <c r="W4" s="130">
        <v>0.68059999999999998</v>
      </c>
      <c r="X4" s="130">
        <v>0.68109999999999993</v>
      </c>
      <c r="Y4" s="130">
        <v>0.68170000000000008</v>
      </c>
      <c r="Z4" s="130">
        <v>0.68230000000000002</v>
      </c>
      <c r="AA4" s="130">
        <v>0.68370000000000009</v>
      </c>
      <c r="AB4" s="130">
        <v>0.65070000000000006</v>
      </c>
      <c r="AC4" s="130">
        <v>0.65090000000000003</v>
      </c>
      <c r="AD4" s="131">
        <v>0.65100000000000002</v>
      </c>
      <c r="AE4" s="131">
        <v>0.65080000000000005</v>
      </c>
      <c r="AF4" s="13"/>
    </row>
    <row r="5" spans="1:32" x14ac:dyDescent="0.25">
      <c r="A5" s="105" t="s">
        <v>273</v>
      </c>
      <c r="B5" s="114">
        <f>R5*'Demand Supply Gap Monosilane'!D$10</f>
        <v>0</v>
      </c>
      <c r="C5" s="114">
        <f>S5*'Demand Supply Gap Monosilane'!E$10</f>
        <v>0</v>
      </c>
      <c r="D5" s="114">
        <f>T5*'Demand Supply Gap Monosilane'!F$10</f>
        <v>0</v>
      </c>
      <c r="E5" s="114">
        <f>U5*'Demand Supply Gap Monosilane'!G$10</f>
        <v>0</v>
      </c>
      <c r="F5" s="114">
        <f>V5*'Demand Supply Gap Monosilane'!H$10</f>
        <v>0</v>
      </c>
      <c r="G5" s="114">
        <f>W5*'Demand Supply Gap Monosilane'!I$10</f>
        <v>0</v>
      </c>
      <c r="H5" s="114">
        <f>X5*'Demand Supply Gap Monosilane'!J$10</f>
        <v>0</v>
      </c>
      <c r="I5" s="114">
        <f>Y5*'Demand Supply Gap Monosilane'!K$10</f>
        <v>0</v>
      </c>
      <c r="J5" s="114">
        <f>Z5*'Demand Supply Gap Monosilane'!L$10</f>
        <v>0</v>
      </c>
      <c r="K5" s="114">
        <f>AA5*'Demand Supply Gap Monosilane'!M$10</f>
        <v>0</v>
      </c>
      <c r="L5" s="114">
        <f>AB5*'Demand Supply Gap Monosilane'!N$10</f>
        <v>2.3053015218240001</v>
      </c>
      <c r="M5" s="114">
        <f>AC5*'Demand Supply Gap Monosilane'!O$10</f>
        <v>4.8053502201599994</v>
      </c>
      <c r="N5" s="114">
        <f>AD5*'Demand Supply Gap Monosilane'!P$10</f>
        <v>6.5413940253480005</v>
      </c>
      <c r="O5" s="114">
        <f>AE5*'Demand Supply Gap Monosilane'!Q$10</f>
        <v>7.7801301852160005</v>
      </c>
      <c r="P5" s="129" t="e">
        <f>(F5/B5)^(1/4)-1</f>
        <v>#DIV/0!</v>
      </c>
      <c r="Q5" s="129" t="e">
        <f>(O5/G5)^(1/8)-1</f>
        <v>#DIV/0!</v>
      </c>
      <c r="R5" s="130">
        <v>0</v>
      </c>
      <c r="S5" s="130">
        <v>0</v>
      </c>
      <c r="T5" s="130">
        <v>0</v>
      </c>
      <c r="U5" s="130">
        <v>0</v>
      </c>
      <c r="V5" s="130">
        <v>0</v>
      </c>
      <c r="W5" s="130">
        <v>0</v>
      </c>
      <c r="X5" s="130">
        <v>0</v>
      </c>
      <c r="Y5" s="130">
        <v>0</v>
      </c>
      <c r="Z5" s="130">
        <v>0</v>
      </c>
      <c r="AA5" s="130">
        <v>0</v>
      </c>
      <c r="AB5" s="130">
        <v>3.5700000000000003E-2</v>
      </c>
      <c r="AC5" s="130">
        <v>3.5999999999999997E-2</v>
      </c>
      <c r="AD5" s="130">
        <v>3.6400000000000002E-2</v>
      </c>
      <c r="AE5" s="130">
        <v>3.6799999999999999E-2</v>
      </c>
      <c r="AF5" s="13"/>
    </row>
    <row r="6" spans="1:32" x14ac:dyDescent="0.25">
      <c r="A6" s="105" t="s">
        <v>274</v>
      </c>
      <c r="B6" s="114">
        <f>R6*'Demand Supply Gap Monosilane'!D$10</f>
        <v>7.2971685000000003E-3</v>
      </c>
      <c r="C6" s="114">
        <f>S6*'Demand Supply Gap Monosilane'!E$10</f>
        <v>1.2783119617799996E-2</v>
      </c>
      <c r="D6" s="114">
        <f>T6*'Demand Supply Gap Monosilane'!F$10</f>
        <v>4.8097299095999975E-2</v>
      </c>
      <c r="E6" s="114">
        <f>U6*'Demand Supply Gap Monosilane'!G$10</f>
        <v>0</v>
      </c>
      <c r="F6" s="114">
        <f>V6*'Demand Supply Gap Monosilane'!H$10</f>
        <v>0.18056429944469998</v>
      </c>
      <c r="G6" s="114">
        <f>W6*'Demand Supply Gap Monosilane'!I$10</f>
        <v>0.25309882745843998</v>
      </c>
      <c r="H6" s="114">
        <f>X6*'Demand Supply Gap Monosilane'!J$10</f>
        <v>0.58096393269600022</v>
      </c>
      <c r="I6" s="114">
        <f>Y6*'Demand Supply Gap Monosilane'!K$10</f>
        <v>0.80968998032999984</v>
      </c>
      <c r="J6" s="114">
        <f>Z6*'Demand Supply Gap Monosilane'!L$10</f>
        <v>1.6736294369339999</v>
      </c>
      <c r="K6" s="114">
        <f>AA6*'Demand Supply Gap Monosilane'!M$10</f>
        <v>13.806032727549997</v>
      </c>
      <c r="L6" s="114">
        <f>AB6*'Demand Supply Gap Monosilane'!N$10</f>
        <v>18.342967795219199</v>
      </c>
      <c r="M6" s="114">
        <f>AC6*'Demand Supply Gap Monosilane'!O$10</f>
        <v>37.876838290905603</v>
      </c>
      <c r="N6" s="114">
        <f>AD6*'Demand Supply Gap Monosilane'!P$10</f>
        <v>50.868323978434205</v>
      </c>
      <c r="O6" s="114">
        <f>AE6*'Demand Supply Gap Monosilane'!Q$10</f>
        <v>59.695585845043205</v>
      </c>
      <c r="P6" s="129">
        <f>(F6/B6)^(1/4)-1</f>
        <v>1.230331294374734</v>
      </c>
      <c r="Q6" s="129">
        <f>(O6/G6)^(1/8)-1</f>
        <v>0.97961853164655821</v>
      </c>
      <c r="R6" s="130">
        <v>0.32399999999999995</v>
      </c>
      <c r="S6" s="130">
        <v>0.32269999999999988</v>
      </c>
      <c r="T6" s="130">
        <v>0.32129999999999981</v>
      </c>
      <c r="U6" s="130">
        <v>0.32019999999999993</v>
      </c>
      <c r="V6" s="130">
        <v>0.31994</v>
      </c>
      <c r="W6" s="130">
        <v>0.31940000000000002</v>
      </c>
      <c r="X6" s="130">
        <v>0.31890000000000007</v>
      </c>
      <c r="Y6" s="130">
        <v>0.31829999999999992</v>
      </c>
      <c r="Z6" s="130">
        <v>0.31769999999999998</v>
      </c>
      <c r="AA6" s="130">
        <v>0.31629999999999991</v>
      </c>
      <c r="AB6" s="130">
        <v>0.28406000000000003</v>
      </c>
      <c r="AC6" s="130">
        <v>0.28376000000000001</v>
      </c>
      <c r="AD6" s="131">
        <v>0.28306000000000003</v>
      </c>
      <c r="AE6" s="131">
        <v>0.28236</v>
      </c>
      <c r="AF6" s="13"/>
    </row>
    <row r="7" spans="1:32" x14ac:dyDescent="0.25">
      <c r="A7" s="105" t="s">
        <v>275</v>
      </c>
      <c r="B7" s="114">
        <f>R7*'Demand Supply Gap Monosilane'!D$10</f>
        <v>0</v>
      </c>
      <c r="C7" s="114">
        <f>S7*'Demand Supply Gap Monosilane'!E$10</f>
        <v>0</v>
      </c>
      <c r="D7" s="114">
        <f>T7*'Demand Supply Gap Monosilane'!F$10</f>
        <v>0</v>
      </c>
      <c r="E7" s="114">
        <f>U7*'Demand Supply Gap Monosilane'!G$10</f>
        <v>0</v>
      </c>
      <c r="F7" s="114">
        <f>V7*'Demand Supply Gap Monosilane'!H$10</f>
        <v>0</v>
      </c>
      <c r="G7" s="114">
        <f>W7*'Demand Supply Gap Monosilane'!I$10</f>
        <v>0</v>
      </c>
      <c r="H7" s="114">
        <f>X7*'Demand Supply Gap Monosilane'!J$10</f>
        <v>0</v>
      </c>
      <c r="I7" s="114">
        <f>Y7*'Demand Supply Gap Monosilane'!K$10</f>
        <v>0</v>
      </c>
      <c r="J7" s="114">
        <f>Z7*'Demand Supply Gap Monosilane'!L$10</f>
        <v>0</v>
      </c>
      <c r="K7" s="114">
        <f>AA7*'Demand Supply Gap Monosilane'!M$10</f>
        <v>0</v>
      </c>
      <c r="L7" s="114">
        <f>AB7*'Demand Supply Gap Monosilane'!N$10</f>
        <v>1.9075240043327932</v>
      </c>
      <c r="M7" s="114">
        <f>AC7*'Demand Supply Gap Monosilane'!O$10</f>
        <v>3.9163604294303895</v>
      </c>
      <c r="N7" s="114">
        <f>AD7*'Demand Supply Gap Monosilane'!P$10</f>
        <v>5.3085928436477818</v>
      </c>
      <c r="O7" s="114">
        <f>AE7*'Demand Supply Gap Monosilane'!Q$10</f>
        <v>6.3509540968448146</v>
      </c>
      <c r="P7" s="129" t="e">
        <f>(F7/B7)^(1/4)-1</f>
        <v>#DIV/0!</v>
      </c>
      <c r="Q7" s="129" t="e">
        <f>(O7/G7)^(1/8)-1</f>
        <v>#DIV/0!</v>
      </c>
      <c r="R7" s="130">
        <f>1-SUM(R4:R6)</f>
        <v>0</v>
      </c>
      <c r="S7" s="130">
        <f t="shared" ref="S7:AE7" si="0">1-SUM(S4:S6)</f>
        <v>0</v>
      </c>
      <c r="T7" s="130">
        <f t="shared" si="0"/>
        <v>0</v>
      </c>
      <c r="U7" s="130">
        <f t="shared" si="0"/>
        <v>0</v>
      </c>
      <c r="V7" s="130">
        <f t="shared" si="0"/>
        <v>0</v>
      </c>
      <c r="W7" s="130">
        <f t="shared" si="0"/>
        <v>0</v>
      </c>
      <c r="X7" s="130">
        <f t="shared" si="0"/>
        <v>0</v>
      </c>
      <c r="Y7" s="130">
        <f t="shared" si="0"/>
        <v>0</v>
      </c>
      <c r="Z7" s="130">
        <f t="shared" si="0"/>
        <v>0</v>
      </c>
      <c r="AA7" s="130">
        <f t="shared" si="0"/>
        <v>0</v>
      </c>
      <c r="AB7" s="130">
        <f t="shared" si="0"/>
        <v>2.95399999999999E-2</v>
      </c>
      <c r="AC7" s="130">
        <f t="shared" si="0"/>
        <v>2.9339999999999922E-2</v>
      </c>
      <c r="AD7" s="130">
        <f t="shared" si="0"/>
        <v>2.95399999999999E-2</v>
      </c>
      <c r="AE7" s="130">
        <f t="shared" si="0"/>
        <v>3.0040000000000067E-2</v>
      </c>
      <c r="AF7" s="13"/>
    </row>
    <row r="8" spans="1:32" x14ac:dyDescent="0.25">
      <c r="A8" s="17" t="s">
        <v>45</v>
      </c>
      <c r="B8" s="132">
        <f t="shared" ref="B8:O8" si="1">SUM(B4:B7)</f>
        <v>2.2522125000000004E-2</v>
      </c>
      <c r="C8" s="132">
        <f t="shared" si="1"/>
        <v>3.9613014000000002E-2</v>
      </c>
      <c r="D8" s="132">
        <f t="shared" si="1"/>
        <v>0.14969592000000001</v>
      </c>
      <c r="E8" s="132">
        <f t="shared" si="1"/>
        <v>0</v>
      </c>
      <c r="F8" s="132">
        <f t="shared" si="1"/>
        <v>0.5643692549999999</v>
      </c>
      <c r="G8" s="132">
        <f t="shared" si="1"/>
        <v>0.79241962259999998</v>
      </c>
      <c r="H8" s="132">
        <f t="shared" si="1"/>
        <v>1.8217746400000001</v>
      </c>
      <c r="I8" s="132">
        <f t="shared" si="1"/>
        <v>2.5437951000000001</v>
      </c>
      <c r="J8" s="132">
        <f t="shared" si="1"/>
        <v>5.2679554199999998</v>
      </c>
      <c r="K8" s="132">
        <f t="shared" si="1"/>
        <v>43.648538500000001</v>
      </c>
      <c r="L8" s="132">
        <f t="shared" si="1"/>
        <v>64.574272319999992</v>
      </c>
      <c r="M8" s="132">
        <f t="shared" si="1"/>
        <v>133.48195056</v>
      </c>
      <c r="N8" s="132">
        <f t="shared" si="1"/>
        <v>179.70862706999998</v>
      </c>
      <c r="O8" s="132">
        <f t="shared" si="1"/>
        <v>211.41658112000005</v>
      </c>
      <c r="P8" s="13"/>
      <c r="Q8" s="13"/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12">
        <v>1</v>
      </c>
      <c r="X8" s="12">
        <v>1</v>
      </c>
      <c r="Y8" s="12">
        <v>1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</row>
    <row r="9" spans="1:32" x14ac:dyDescent="0.25">
      <c r="A9" s="13"/>
      <c r="B9" s="127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2" x14ac:dyDescent="0.25">
      <c r="A10" s="17" t="s">
        <v>143</v>
      </c>
      <c r="B10" s="127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"/>
      <c r="Q10" s="13"/>
      <c r="R10" s="142"/>
      <c r="S10" s="13"/>
      <c r="T10" s="13"/>
      <c r="U10" s="13"/>
      <c r="V10" s="13"/>
      <c r="W10" s="13"/>
      <c r="X10" s="13"/>
      <c r="Y10" s="13"/>
      <c r="Z10" s="13"/>
      <c r="AA10" s="13"/>
      <c r="AB10" s="139"/>
      <c r="AC10" s="13"/>
      <c r="AD10" s="13"/>
      <c r="AE10" s="13"/>
    </row>
    <row r="11" spans="1:32" x14ac:dyDescent="0.25">
      <c r="A11" s="105" t="s">
        <v>272</v>
      </c>
      <c r="B11" s="58">
        <f>R11*'Demand Supply Gap Monosilane'!D$6</f>
        <v>7.1160000000000006E-4</v>
      </c>
      <c r="C11" s="58">
        <f>S11*'Demand Supply Gap Monosilane'!E$6</f>
        <v>1.4258000000000003E-3</v>
      </c>
      <c r="D11" s="58">
        <f>T11*'Demand Supply Gap Monosilane'!F$6</f>
        <v>7.1430000000000018E-3</v>
      </c>
      <c r="E11" s="58">
        <f>U11*'Demand Supply Gap Monosilane'!G$6</f>
        <v>0</v>
      </c>
      <c r="F11" s="58">
        <f>V11*'Demand Supply Gap Monosilane'!H$6</f>
        <v>1.3597539999999998E-2</v>
      </c>
      <c r="G11" s="58">
        <f>W11*'Demand Supply Gap Monosilane'!I$6</f>
        <v>2.1485999999999998E-2</v>
      </c>
      <c r="H11" s="58">
        <f>X11*'Demand Supply Gap Monosilane'!J$6</f>
        <v>5.0168999999999998E-2</v>
      </c>
      <c r="I11" s="58">
        <f>Y11*'Demand Supply Gap Monosilane'!K$6</f>
        <v>7.1730000000000002E-2</v>
      </c>
      <c r="J11" s="58">
        <f>Z11*'Demand Supply Gap Monosilane'!L$6</f>
        <v>0.150759</v>
      </c>
      <c r="K11" s="114">
        <f>AA11*'Demand Supply Gap Monosilane'!M$6</f>
        <v>1.258775</v>
      </c>
      <c r="L11" s="114">
        <f>AB11*'Demand Supply Gap Monosilane'!N$6</f>
        <v>1.7637909999999999</v>
      </c>
      <c r="M11" s="114">
        <f>AC11*'Demand Supply Gap Monosilane'!O$6</f>
        <v>3.5766649999999998</v>
      </c>
      <c r="N11" s="114">
        <f>AD11*'Demand Supply Gap Monosilane'!P$6</f>
        <v>4.7169420000000004</v>
      </c>
      <c r="O11" s="58">
        <f>AE11*'Demand Supply Gap Monosilane'!Q$6</f>
        <v>5.4637440000000002</v>
      </c>
      <c r="P11" s="129">
        <f>(F11/B11)^(1/4)-1</f>
        <v>1.090769237131699</v>
      </c>
      <c r="Q11" s="129">
        <f>(O11/G11)^(1/8)-1</f>
        <v>0.99832833483216943</v>
      </c>
      <c r="R11" s="130">
        <v>0.71160000000000001</v>
      </c>
      <c r="S11" s="130">
        <v>0.71290000000000009</v>
      </c>
      <c r="T11" s="130">
        <v>0.71430000000000016</v>
      </c>
      <c r="U11" s="130">
        <v>0.71540000000000004</v>
      </c>
      <c r="V11" s="130">
        <v>0.71565999999999996</v>
      </c>
      <c r="W11" s="130">
        <v>0.71619999999999995</v>
      </c>
      <c r="X11" s="130">
        <v>0.71669999999999989</v>
      </c>
      <c r="Y11" s="130">
        <v>0.71730000000000005</v>
      </c>
      <c r="Z11" s="130">
        <v>0.71789999999999998</v>
      </c>
      <c r="AA11" s="130">
        <v>0.71930000000000005</v>
      </c>
      <c r="AB11" s="130">
        <v>0.68630000000000002</v>
      </c>
      <c r="AC11" s="130">
        <v>0.6865</v>
      </c>
      <c r="AD11" s="131">
        <v>0.68659999999999999</v>
      </c>
      <c r="AE11" s="131">
        <v>0.68640000000000001</v>
      </c>
    </row>
    <row r="12" spans="1:32" x14ac:dyDescent="0.25">
      <c r="A12" s="105" t="s">
        <v>273</v>
      </c>
      <c r="B12" s="58">
        <f>R12*'Demand Supply Gap Monosilane'!D$6</f>
        <v>0</v>
      </c>
      <c r="C12" s="58">
        <f>S12*'Demand Supply Gap Monosilane'!E$6</f>
        <v>0</v>
      </c>
      <c r="D12" s="58">
        <f>T12*'Demand Supply Gap Monosilane'!F$6</f>
        <v>0</v>
      </c>
      <c r="E12" s="58">
        <f>U12*'Demand Supply Gap Monosilane'!G$6</f>
        <v>0</v>
      </c>
      <c r="F12" s="58">
        <f>V12*'Demand Supply Gap Monosilane'!H$6</f>
        <v>0</v>
      </c>
      <c r="G12" s="58">
        <f>W12*'Demand Supply Gap Monosilane'!I$6</f>
        <v>0</v>
      </c>
      <c r="H12" s="58">
        <f>X12*'Demand Supply Gap Monosilane'!J$6</f>
        <v>0</v>
      </c>
      <c r="I12" s="58">
        <f>Y12*'Demand Supply Gap Monosilane'!K$6</f>
        <v>0</v>
      </c>
      <c r="J12" s="58">
        <f>Z12*'Demand Supply Gap Monosilane'!L$6</f>
        <v>0</v>
      </c>
      <c r="K12" s="114">
        <f>AA12*'Demand Supply Gap Monosilane'!M$6</f>
        <v>0</v>
      </c>
      <c r="L12" s="114">
        <f>AB12*'Demand Supply Gap Monosilane'!N$6</f>
        <v>6.0137999999999997E-2</v>
      </c>
      <c r="M12" s="114">
        <f>AC12*'Demand Supply Gap Monosilane'!O$6</f>
        <v>0.12347699999999999</v>
      </c>
      <c r="N12" s="114">
        <f>AD12*'Demand Supply Gap Monosilane'!P$6</f>
        <v>0.16556699999999999</v>
      </c>
      <c r="O12" s="58">
        <f>AE12*'Demand Supply Gap Monosilane'!Q$6</f>
        <v>0.19502</v>
      </c>
      <c r="P12" s="129" t="e">
        <f>(F12/B12)^(1/4)-1</f>
        <v>#DIV/0!</v>
      </c>
      <c r="Q12" s="129" t="e">
        <f>(O12/G12)^(1/8)-1</f>
        <v>#DIV/0!</v>
      </c>
      <c r="R12" s="130">
        <v>0</v>
      </c>
      <c r="S12" s="130">
        <v>0</v>
      </c>
      <c r="T12" s="130">
        <v>0</v>
      </c>
      <c r="U12" s="130">
        <v>0</v>
      </c>
      <c r="V12" s="130">
        <v>0</v>
      </c>
      <c r="W12" s="130">
        <v>0</v>
      </c>
      <c r="X12" s="130">
        <v>0</v>
      </c>
      <c r="Y12" s="130">
        <v>0</v>
      </c>
      <c r="Z12" s="130">
        <v>0</v>
      </c>
      <c r="AA12" s="130">
        <v>0</v>
      </c>
      <c r="AB12" s="130">
        <v>2.3400000000000001E-2</v>
      </c>
      <c r="AC12" s="130">
        <v>2.3699999999999999E-2</v>
      </c>
      <c r="AD12" s="130">
        <v>2.41E-2</v>
      </c>
      <c r="AE12" s="130">
        <v>2.4500000000000001E-2</v>
      </c>
    </row>
    <row r="13" spans="1:32" x14ac:dyDescent="0.25">
      <c r="A13" s="105" t="s">
        <v>274</v>
      </c>
      <c r="B13" s="58">
        <f>R13*'Demand Supply Gap Monosilane'!D$6</f>
        <v>2.8840000000000002E-4</v>
      </c>
      <c r="C13" s="58">
        <f>S13*'Demand Supply Gap Monosilane'!E$6</f>
        <v>5.7419999999999986E-4</v>
      </c>
      <c r="D13" s="58">
        <f>T13*'Demand Supply Gap Monosilane'!F$6</f>
        <v>2.8569999999999984E-3</v>
      </c>
      <c r="E13" s="58">
        <f>U13*'Demand Supply Gap Monosilane'!G$6</f>
        <v>0</v>
      </c>
      <c r="F13" s="58">
        <f>V13*'Demand Supply Gap Monosilane'!H$6</f>
        <v>5.4024600000000004E-3</v>
      </c>
      <c r="G13" s="58">
        <f>W13*'Demand Supply Gap Monosilane'!I$6</f>
        <v>8.5140000000000007E-3</v>
      </c>
      <c r="H13" s="58">
        <f>X13*'Demand Supply Gap Monosilane'!J$6</f>
        <v>1.9831000000000008E-2</v>
      </c>
      <c r="I13" s="58">
        <f>Y13*'Demand Supply Gap Monosilane'!K$6</f>
        <v>2.8269999999999997E-2</v>
      </c>
      <c r="J13" s="58">
        <f>Z13*'Demand Supply Gap Monosilane'!L$6</f>
        <v>5.9241000000000002E-2</v>
      </c>
      <c r="K13" s="114">
        <f>AA13*'Demand Supply Gap Monosilane'!M$6</f>
        <v>0.49122499999999991</v>
      </c>
      <c r="L13" s="114">
        <f>AB13*'Demand Supply Gap Monosilane'!N$6</f>
        <v>0.69261499999999998</v>
      </c>
      <c r="M13" s="114">
        <f>AC13*'Demand Supply Gap Monosilane'!O$6</f>
        <v>1.4025319999999999</v>
      </c>
      <c r="N13" s="114">
        <f>AD13*'Demand Supply Gap Monosilane'!P$6</f>
        <v>1.8445950000000002</v>
      </c>
      <c r="O13" s="58">
        <f>AE13*'Demand Supply Gap Monosilane'!Q$6</f>
        <v>2.131688</v>
      </c>
      <c r="P13" s="129">
        <f>(F13/B13)^(1/4)-1</f>
        <v>1.0804106866761374</v>
      </c>
      <c r="Q13" s="129">
        <f>(O13/G13)^(1/8)-1</f>
        <v>0.99445273759175934</v>
      </c>
      <c r="R13" s="130">
        <v>0.28839999999999999</v>
      </c>
      <c r="S13" s="130">
        <v>0.28709999999999991</v>
      </c>
      <c r="T13" s="130">
        <v>0.28569999999999984</v>
      </c>
      <c r="U13" s="130">
        <v>0.28459999999999996</v>
      </c>
      <c r="V13" s="130">
        <v>0.28434000000000004</v>
      </c>
      <c r="W13" s="130">
        <v>0.28380000000000005</v>
      </c>
      <c r="X13" s="130">
        <v>0.28330000000000011</v>
      </c>
      <c r="Y13" s="130">
        <v>0.28269999999999995</v>
      </c>
      <c r="Z13" s="130">
        <v>0.28210000000000002</v>
      </c>
      <c r="AA13" s="130">
        <v>0.28069999999999995</v>
      </c>
      <c r="AB13" s="130">
        <v>0.26950000000000002</v>
      </c>
      <c r="AC13" s="130">
        <v>0.26919999999999999</v>
      </c>
      <c r="AD13" s="131">
        <v>0.26850000000000002</v>
      </c>
      <c r="AE13" s="131">
        <v>0.26779999999999998</v>
      </c>
    </row>
    <row r="14" spans="1:32" x14ac:dyDescent="0.25">
      <c r="A14" s="105" t="s">
        <v>275</v>
      </c>
      <c r="B14" s="58">
        <f>R14*'Demand Supply Gap Monosilane'!D$6</f>
        <v>0</v>
      </c>
      <c r="C14" s="58">
        <f>S14*'Demand Supply Gap Monosilane'!E$6</f>
        <v>0</v>
      </c>
      <c r="D14" s="58">
        <f>T14*'Demand Supply Gap Monosilane'!F$6</f>
        <v>0</v>
      </c>
      <c r="E14" s="58">
        <f>U14*'Demand Supply Gap Monosilane'!G$6</f>
        <v>0</v>
      </c>
      <c r="F14" s="58">
        <f>V14*'Demand Supply Gap Monosilane'!H$6</f>
        <v>0</v>
      </c>
      <c r="G14" s="58">
        <f>W14*'Demand Supply Gap Monosilane'!I$6</f>
        <v>0</v>
      </c>
      <c r="H14" s="58">
        <f>X14*'Demand Supply Gap Monosilane'!J$6</f>
        <v>0</v>
      </c>
      <c r="I14" s="58">
        <f>Y14*'Demand Supply Gap Monosilane'!K$6</f>
        <v>0</v>
      </c>
      <c r="J14" s="58">
        <f>Z14*'Demand Supply Gap Monosilane'!L$6</f>
        <v>0</v>
      </c>
      <c r="K14" s="114">
        <f>AA14*'Demand Supply Gap Monosilane'!M$6</f>
        <v>0</v>
      </c>
      <c r="L14" s="114">
        <f>AB14*'Demand Supply Gap Monosilane'!N$6</f>
        <v>5.3455999999999816E-2</v>
      </c>
      <c r="M14" s="114">
        <f>AC14*'Demand Supply Gap Monosilane'!O$6</f>
        <v>0.10732600000000032</v>
      </c>
      <c r="N14" s="114">
        <f>AD14*'Demand Supply Gap Monosilane'!P$6</f>
        <v>0.14289599999999952</v>
      </c>
      <c r="O14" s="58">
        <f>AE14*'Demand Supply Gap Monosilane'!Q$6</f>
        <v>0.16954800000000078</v>
      </c>
      <c r="P14" s="129" t="e">
        <f>(F14/B14)^(1/4)-1</f>
        <v>#DIV/0!</v>
      </c>
      <c r="Q14" s="129" t="e">
        <f>(O14/G14)^(1/8)-1</f>
        <v>#DIV/0!</v>
      </c>
      <c r="R14" s="130">
        <f>1-SUM(R11:R13)</f>
        <v>0</v>
      </c>
      <c r="S14" s="130">
        <f t="shared" ref="S14" si="2">1-SUM(S11:S13)</f>
        <v>0</v>
      </c>
      <c r="T14" s="130">
        <f t="shared" ref="T14" si="3">1-SUM(T11:T13)</f>
        <v>0</v>
      </c>
      <c r="U14" s="130">
        <f t="shared" ref="U14" si="4">1-SUM(U11:U13)</f>
        <v>0</v>
      </c>
      <c r="V14" s="130">
        <f t="shared" ref="V14" si="5">1-SUM(V11:V13)</f>
        <v>0</v>
      </c>
      <c r="W14" s="130">
        <f t="shared" ref="W14" si="6">1-SUM(W11:W13)</f>
        <v>0</v>
      </c>
      <c r="X14" s="130">
        <f t="shared" ref="X14" si="7">1-SUM(X11:X13)</f>
        <v>0</v>
      </c>
      <c r="Y14" s="130">
        <f t="shared" ref="Y14" si="8">1-SUM(Y11:Y13)</f>
        <v>0</v>
      </c>
      <c r="Z14" s="130">
        <f t="shared" ref="Z14" si="9">1-SUM(Z11:Z13)</f>
        <v>0</v>
      </c>
      <c r="AA14" s="130">
        <f t="shared" ref="AA14" si="10">1-SUM(AA11:AA13)</f>
        <v>0</v>
      </c>
      <c r="AB14" s="130">
        <f t="shared" ref="AB14" si="11">1-SUM(AB11:AB13)</f>
        <v>2.079999999999993E-2</v>
      </c>
      <c r="AC14" s="130">
        <f t="shared" ref="AC14" si="12">1-SUM(AC11:AC13)</f>
        <v>2.0600000000000063E-2</v>
      </c>
      <c r="AD14" s="130">
        <f t="shared" ref="AD14" si="13">1-SUM(AD11:AD13)</f>
        <v>2.079999999999993E-2</v>
      </c>
      <c r="AE14" s="130">
        <f t="shared" ref="AE14" si="14">1-SUM(AE11:AE13)</f>
        <v>2.1300000000000097E-2</v>
      </c>
    </row>
    <row r="15" spans="1:32" x14ac:dyDescent="0.25">
      <c r="A15" s="17" t="s">
        <v>45</v>
      </c>
      <c r="B15" s="174">
        <f>SUM(B11:B14)</f>
        <v>1E-3</v>
      </c>
      <c r="C15" s="174">
        <f t="shared" ref="C15:O15" si="15">SUM(C11:C14)</f>
        <v>2E-3</v>
      </c>
      <c r="D15" s="174">
        <f t="shared" si="15"/>
        <v>0.01</v>
      </c>
      <c r="E15" s="174">
        <f t="shared" si="15"/>
        <v>0</v>
      </c>
      <c r="F15" s="174">
        <f t="shared" si="15"/>
        <v>1.9E-2</v>
      </c>
      <c r="G15" s="174">
        <f t="shared" si="15"/>
        <v>0.03</v>
      </c>
      <c r="H15" s="174">
        <f t="shared" si="15"/>
        <v>7.0000000000000007E-2</v>
      </c>
      <c r="I15" s="174">
        <f t="shared" si="15"/>
        <v>0.1</v>
      </c>
      <c r="J15" s="174">
        <f t="shared" si="15"/>
        <v>0.21000000000000002</v>
      </c>
      <c r="K15" s="174">
        <f t="shared" si="15"/>
        <v>1.75</v>
      </c>
      <c r="L15" s="174">
        <f t="shared" si="15"/>
        <v>2.5699999999999994</v>
      </c>
      <c r="M15" s="174">
        <f t="shared" si="15"/>
        <v>5.21</v>
      </c>
      <c r="N15" s="174">
        <f t="shared" si="15"/>
        <v>6.87</v>
      </c>
      <c r="O15" s="174">
        <f t="shared" si="15"/>
        <v>7.9600000000000009</v>
      </c>
      <c r="P15" s="13"/>
      <c r="Q15" s="13"/>
      <c r="R15" s="12">
        <v>1</v>
      </c>
      <c r="S15" s="12">
        <v>1</v>
      </c>
      <c r="T15" s="12">
        <v>1</v>
      </c>
      <c r="U15" s="12">
        <v>1</v>
      </c>
      <c r="V15" s="12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</row>
    <row r="17" spans="1:32" x14ac:dyDescent="0.25">
      <c r="A17" s="17" t="s">
        <v>144</v>
      </c>
      <c r="B17" s="13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9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 spans="1:32" x14ac:dyDescent="0.25">
      <c r="A18" s="105" t="s">
        <v>187</v>
      </c>
      <c r="B18" s="114">
        <f>R18*'Demand Supply Gap Monosilane'!D$10</f>
        <v>1.9558213350000003E-2</v>
      </c>
      <c r="C18" s="114">
        <f>S18*'Demand Supply Gap Monosilane'!E$10</f>
        <v>3.4166224575000001E-2</v>
      </c>
      <c r="D18" s="114">
        <f>T18*'Demand Supply Gap Monosilane'!F$10</f>
        <v>0.130175572032</v>
      </c>
      <c r="E18" s="114">
        <f>U18*'Demand Supply Gap Monosilane'!G$10</f>
        <v>0</v>
      </c>
      <c r="F18" s="114">
        <f>V18*'Demand Supply Gap Monosilane'!H$10</f>
        <v>0.49088837799899987</v>
      </c>
      <c r="G18" s="114">
        <f>W18*'Demand Supply Gap Monosilane'!I$10</f>
        <v>0.69526897686923983</v>
      </c>
      <c r="H18" s="114">
        <f>X18*'Demand Supply Gap Monosilane'!J$10</f>
        <v>1.5947815198560003</v>
      </c>
      <c r="I18" s="114">
        <f>Y18*'Demand Supply Gap Monosilane'!K$10</f>
        <v>2.2301451641700001</v>
      </c>
      <c r="J18" s="114">
        <f>Z18*'Demand Supply Gap Monosilane'!L$10</f>
        <v>4.5220129325279999</v>
      </c>
      <c r="K18" s="114">
        <f>AA18*'Demand Supply Gap Monosilane'!M$10</f>
        <v>36.621123801499998</v>
      </c>
      <c r="L18" s="114">
        <f>AB18*'Demand Supply Gap Monosilane'!N$10</f>
        <v>53.512699471583993</v>
      </c>
      <c r="M18" s="114">
        <f>AC18*'Demand Supply Gap Monosilane'!O$10</f>
        <v>110.54975145379201</v>
      </c>
      <c r="N18" s="114">
        <f>AD18*'Demand Supply Gap Monosilane'!P$10</f>
        <v>147.79237490236801</v>
      </c>
      <c r="O18" s="114">
        <f>AE18*'Demand Supply Gap Monosilane'!Q$10</f>
        <v>172.72734677503999</v>
      </c>
      <c r="P18" s="129">
        <f>(F18/B18)^(1/4)-1</f>
        <v>1.2382747357985142</v>
      </c>
      <c r="Q18" s="129">
        <f>(O18/G18)^(1/8)-1</f>
        <v>0.99251239309138484</v>
      </c>
      <c r="R18" s="130">
        <v>0.86839999999999995</v>
      </c>
      <c r="S18" s="130">
        <v>0.86249999999999993</v>
      </c>
      <c r="T18" s="130">
        <v>0.86959999999999993</v>
      </c>
      <c r="U18" s="130">
        <v>0.86859999999999993</v>
      </c>
      <c r="V18" s="130">
        <v>0.86979999999999991</v>
      </c>
      <c r="W18" s="130">
        <v>0.87739999999999996</v>
      </c>
      <c r="X18" s="130">
        <v>0.87539999999999996</v>
      </c>
      <c r="Y18" s="130">
        <v>0.87669999999999992</v>
      </c>
      <c r="Z18" s="130">
        <v>0.85839999999999994</v>
      </c>
      <c r="AA18" s="130">
        <v>0.83899999999999997</v>
      </c>
      <c r="AB18" s="130">
        <v>0.82869999999999999</v>
      </c>
      <c r="AC18" s="130">
        <v>0.82820000000000005</v>
      </c>
      <c r="AD18" s="11">
        <v>0.82240000000000002</v>
      </c>
      <c r="AE18" s="11">
        <v>0.81699999999999995</v>
      </c>
      <c r="AF18" s="13"/>
    </row>
    <row r="19" spans="1:32" x14ac:dyDescent="0.25">
      <c r="A19" s="105" t="s">
        <v>188</v>
      </c>
      <c r="B19" s="114">
        <f>R19*'Demand Supply Gap Monosilane'!D$10</f>
        <v>2.9639116500000018E-3</v>
      </c>
      <c r="C19" s="114">
        <f>S19*'Demand Supply Gap Monosilane'!E$10</f>
        <v>5.4467894250000027E-3</v>
      </c>
      <c r="D19" s="114">
        <f>T19*'Demand Supply Gap Monosilane'!F$10</f>
        <v>1.952034796800001E-2</v>
      </c>
      <c r="E19" s="114">
        <f>U19*'Demand Supply Gap Monosilane'!G$10</f>
        <v>0</v>
      </c>
      <c r="F19" s="114">
        <f>V19*'Demand Supply Gap Monosilane'!H$10</f>
        <v>7.3480877001000033E-2</v>
      </c>
      <c r="G19" s="114">
        <f>W19*'Demand Supply Gap Monosilane'!I$10</f>
        <v>9.7150645730760016E-2</v>
      </c>
      <c r="H19" s="114">
        <f>X19*'Demand Supply Gap Monosilane'!J$10</f>
        <v>0.22699312014400011</v>
      </c>
      <c r="I19" s="114">
        <f>Y19*'Demand Supply Gap Monosilane'!K$10</f>
        <v>0.31364993583000023</v>
      </c>
      <c r="J19" s="114">
        <f>Z19*'Demand Supply Gap Monosilane'!L$10</f>
        <v>0.74594248747200032</v>
      </c>
      <c r="K19" s="114">
        <f>AA19*'Demand Supply Gap Monosilane'!M$10</f>
        <v>7.0274146985000012</v>
      </c>
      <c r="L19" s="114">
        <f>AB19*'Demand Supply Gap Monosilane'!N$10</f>
        <v>11.061572848415999</v>
      </c>
      <c r="M19" s="114">
        <f>AC19*'Demand Supply Gap Monosilane'!O$10</f>
        <v>22.932199106207992</v>
      </c>
      <c r="N19" s="114">
        <f>AD19*'Demand Supply Gap Monosilane'!P$10</f>
        <v>31.916252167631999</v>
      </c>
      <c r="O19" s="114">
        <f>AE19*'Demand Supply Gap Monosilane'!Q$10</f>
        <v>38.689234344960013</v>
      </c>
      <c r="P19" s="129">
        <f>(F19/B19)^(1/4)-1</f>
        <v>1.2313991808000662</v>
      </c>
      <c r="Q19" s="129">
        <f>(O19/G19)^(1/8)-1</f>
        <v>1.1135769083034219</v>
      </c>
      <c r="R19" s="130">
        <f>1-SUM(R18)</f>
        <v>0.13160000000000005</v>
      </c>
      <c r="S19" s="130">
        <f t="shared" ref="S19:AE19" si="16">1-SUM(S18)</f>
        <v>0.13750000000000007</v>
      </c>
      <c r="T19" s="130">
        <f t="shared" si="16"/>
        <v>0.13040000000000007</v>
      </c>
      <c r="U19" s="130">
        <f t="shared" si="16"/>
        <v>0.13140000000000007</v>
      </c>
      <c r="V19" s="130">
        <f t="shared" si="16"/>
        <v>0.13020000000000009</v>
      </c>
      <c r="W19" s="130">
        <f t="shared" si="16"/>
        <v>0.12260000000000004</v>
      </c>
      <c r="X19" s="130">
        <f t="shared" si="16"/>
        <v>0.12460000000000004</v>
      </c>
      <c r="Y19" s="130">
        <f t="shared" si="16"/>
        <v>0.12330000000000008</v>
      </c>
      <c r="Z19" s="130">
        <f t="shared" si="16"/>
        <v>0.14160000000000006</v>
      </c>
      <c r="AA19" s="130">
        <f t="shared" si="16"/>
        <v>0.16100000000000003</v>
      </c>
      <c r="AB19" s="130">
        <f t="shared" si="16"/>
        <v>0.17130000000000001</v>
      </c>
      <c r="AC19" s="130">
        <f t="shared" si="16"/>
        <v>0.17179999999999995</v>
      </c>
      <c r="AD19" s="130">
        <f t="shared" si="16"/>
        <v>0.17759999999999998</v>
      </c>
      <c r="AE19" s="130">
        <f t="shared" si="16"/>
        <v>0.18300000000000005</v>
      </c>
      <c r="AF19" s="13"/>
    </row>
    <row r="20" spans="1:32" x14ac:dyDescent="0.25">
      <c r="A20" s="105" t="s">
        <v>189</v>
      </c>
      <c r="B20" s="114">
        <f>R20*'Demand Supply Gap Monosilane'!D$10</f>
        <v>0</v>
      </c>
      <c r="C20" s="114">
        <f>S20*'Demand Supply Gap Monosilane'!E$10</f>
        <v>0</v>
      </c>
      <c r="D20" s="114">
        <f>T20*'Demand Supply Gap Monosilane'!F$10</f>
        <v>0</v>
      </c>
      <c r="E20" s="114">
        <f>U20*'Demand Supply Gap Monosilane'!G$10</f>
        <v>0</v>
      </c>
      <c r="F20" s="114">
        <f>V20*'Demand Supply Gap Monosilane'!H$10</f>
        <v>0</v>
      </c>
      <c r="G20" s="114">
        <f>W20*'Demand Supply Gap Monosilane'!I$10</f>
        <v>0</v>
      </c>
      <c r="H20" s="114">
        <f>X20*'Demand Supply Gap Monosilane'!J$10</f>
        <v>0</v>
      </c>
      <c r="I20" s="114">
        <f>Y20*'Demand Supply Gap Monosilane'!K$10</f>
        <v>0</v>
      </c>
      <c r="J20" s="114">
        <f>Z20*'Demand Supply Gap Monosilane'!L$10</f>
        <v>0</v>
      </c>
      <c r="K20" s="114">
        <f>AA20*'Demand Supply Gap Monosilane'!M$10</f>
        <v>0</v>
      </c>
      <c r="L20" s="114">
        <f>AB20*'Demand Supply Gap Monosilane'!N$10</f>
        <v>0</v>
      </c>
      <c r="M20" s="114">
        <f>AC20*'Demand Supply Gap Monosilane'!O$10</f>
        <v>0</v>
      </c>
      <c r="N20" s="114">
        <f>AD20*'Demand Supply Gap Monosilane'!P$10</f>
        <v>0</v>
      </c>
      <c r="O20" s="114">
        <f>AE20*'Demand Supply Gap Monosilane'!Q$10</f>
        <v>0</v>
      </c>
      <c r="P20" s="129" t="e">
        <f>(F20/B20)^(1/4)-1</f>
        <v>#DIV/0!</v>
      </c>
      <c r="Q20" s="129" t="e">
        <f>(O20/G20)^(1/8)-1</f>
        <v>#DIV/0!</v>
      </c>
      <c r="R20" s="130">
        <v>0</v>
      </c>
      <c r="S20" s="130">
        <v>0</v>
      </c>
      <c r="T20" s="130">
        <v>0</v>
      </c>
      <c r="U20" s="130">
        <v>0</v>
      </c>
      <c r="V20" s="130">
        <v>0</v>
      </c>
      <c r="W20" s="130">
        <v>0</v>
      </c>
      <c r="X20" s="130">
        <v>0</v>
      </c>
      <c r="Y20" s="130">
        <v>0</v>
      </c>
      <c r="Z20" s="130">
        <v>0</v>
      </c>
      <c r="AA20" s="130">
        <v>0</v>
      </c>
      <c r="AB20" s="130">
        <v>0</v>
      </c>
      <c r="AC20" s="130">
        <v>0</v>
      </c>
      <c r="AD20" s="130">
        <v>0</v>
      </c>
      <c r="AE20" s="130">
        <v>0</v>
      </c>
      <c r="AF20" s="13"/>
    </row>
    <row r="21" spans="1:32" x14ac:dyDescent="0.25">
      <c r="A21" s="105" t="s">
        <v>190</v>
      </c>
      <c r="B21" s="114">
        <f>R21*'Demand Supply Gap Monosilane'!D$10</f>
        <v>0</v>
      </c>
      <c r="C21" s="114">
        <f>S21*'Demand Supply Gap Monosilane'!E$10</f>
        <v>0</v>
      </c>
      <c r="D21" s="114">
        <f>T21*'Demand Supply Gap Monosilane'!F$10</f>
        <v>0</v>
      </c>
      <c r="E21" s="114">
        <f>U21*'Demand Supply Gap Monosilane'!G$10</f>
        <v>0</v>
      </c>
      <c r="F21" s="114">
        <f>V21*'Demand Supply Gap Monosilane'!H$10</f>
        <v>0</v>
      </c>
      <c r="G21" s="114">
        <f>W21*'Demand Supply Gap Monosilane'!I$10</f>
        <v>0</v>
      </c>
      <c r="H21" s="114">
        <f>X21*'Demand Supply Gap Monosilane'!J$10</f>
        <v>0</v>
      </c>
      <c r="I21" s="114">
        <f>Y21*'Demand Supply Gap Monosilane'!K$10</f>
        <v>0</v>
      </c>
      <c r="J21" s="114">
        <f>Z21*'Demand Supply Gap Monosilane'!L$10</f>
        <v>0</v>
      </c>
      <c r="K21" s="114">
        <f>AA21*'Demand Supply Gap Monosilane'!M$10</f>
        <v>0</v>
      </c>
      <c r="L21" s="114">
        <f>AB21*'Demand Supply Gap Monosilane'!N$10</f>
        <v>0</v>
      </c>
      <c r="M21" s="114">
        <f>AC21*'Demand Supply Gap Monosilane'!O$10</f>
        <v>0</v>
      </c>
      <c r="N21" s="114">
        <f>AD21*'Demand Supply Gap Monosilane'!P$10</f>
        <v>0</v>
      </c>
      <c r="O21" s="114">
        <f>AE21*'Demand Supply Gap Monosilane'!Q$10</f>
        <v>0</v>
      </c>
      <c r="P21" s="129" t="e">
        <f>(F21/B21)^(1/4)-1</f>
        <v>#DIV/0!</v>
      </c>
      <c r="Q21" s="129" t="e">
        <f>(O21/G21)^(1/8)-1</f>
        <v>#DIV/0!</v>
      </c>
      <c r="R21" s="130">
        <v>0</v>
      </c>
      <c r="S21" s="130">
        <v>0</v>
      </c>
      <c r="T21" s="130">
        <v>0</v>
      </c>
      <c r="U21" s="130">
        <v>0</v>
      </c>
      <c r="V21" s="130">
        <v>0</v>
      </c>
      <c r="W21" s="130">
        <v>0</v>
      </c>
      <c r="X21" s="130">
        <v>0</v>
      </c>
      <c r="Y21" s="130">
        <v>0</v>
      </c>
      <c r="Z21" s="130">
        <v>0</v>
      </c>
      <c r="AA21" s="130">
        <v>0</v>
      </c>
      <c r="AB21" s="130">
        <v>0</v>
      </c>
      <c r="AC21" s="130">
        <v>0</v>
      </c>
      <c r="AD21" s="130">
        <v>0</v>
      </c>
      <c r="AE21" s="130">
        <v>0</v>
      </c>
      <c r="AF21" s="13"/>
    </row>
    <row r="22" spans="1:32" x14ac:dyDescent="0.25">
      <c r="A22" s="17" t="s">
        <v>45</v>
      </c>
      <c r="B22" s="132">
        <f t="shared" ref="B22:O22" si="17">SUM(B18:B21)</f>
        <v>2.2522125000000004E-2</v>
      </c>
      <c r="C22" s="132">
        <f t="shared" si="17"/>
        <v>3.9613014000000002E-2</v>
      </c>
      <c r="D22" s="132">
        <f t="shared" si="17"/>
        <v>0.14969592000000001</v>
      </c>
      <c r="E22" s="132">
        <f t="shared" si="17"/>
        <v>0</v>
      </c>
      <c r="F22" s="132">
        <f t="shared" si="17"/>
        <v>0.5643692549999999</v>
      </c>
      <c r="G22" s="132">
        <f t="shared" si="17"/>
        <v>0.79241962259999987</v>
      </c>
      <c r="H22" s="132">
        <f t="shared" si="17"/>
        <v>1.8217746400000003</v>
      </c>
      <c r="I22" s="132">
        <f t="shared" si="17"/>
        <v>2.5437951000000005</v>
      </c>
      <c r="J22" s="132">
        <f t="shared" si="17"/>
        <v>5.2679554199999998</v>
      </c>
      <c r="K22" s="132">
        <f t="shared" si="17"/>
        <v>43.648538500000001</v>
      </c>
      <c r="L22" s="132">
        <f t="shared" si="17"/>
        <v>64.574272319999992</v>
      </c>
      <c r="M22" s="132">
        <f t="shared" si="17"/>
        <v>133.48195056</v>
      </c>
      <c r="N22" s="132">
        <f t="shared" si="17"/>
        <v>179.70862707000001</v>
      </c>
      <c r="O22" s="132">
        <f t="shared" si="17"/>
        <v>211.41658111999999</v>
      </c>
      <c r="P22" s="134"/>
      <c r="Q22" s="134"/>
      <c r="R22" s="133">
        <v>1</v>
      </c>
      <c r="S22" s="133">
        <v>1</v>
      </c>
      <c r="T22" s="133">
        <v>1</v>
      </c>
      <c r="U22" s="133">
        <v>1</v>
      </c>
      <c r="V22" s="133">
        <v>1</v>
      </c>
      <c r="W22" s="133">
        <v>1</v>
      </c>
      <c r="X22" s="133">
        <v>1</v>
      </c>
      <c r="Y22" s="133">
        <v>1</v>
      </c>
      <c r="Z22" s="133">
        <v>1</v>
      </c>
      <c r="AA22" s="133">
        <v>1</v>
      </c>
      <c r="AB22" s="133">
        <v>1</v>
      </c>
      <c r="AC22" s="133">
        <v>1</v>
      </c>
      <c r="AD22" s="133">
        <v>1</v>
      </c>
      <c r="AE22" s="133">
        <v>1</v>
      </c>
      <c r="AF22" s="13"/>
    </row>
    <row r="23" spans="1:32" x14ac:dyDescent="0.25">
      <c r="A23" s="13"/>
      <c r="B23" s="127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"/>
      <c r="AE23" s="13"/>
      <c r="AF23" s="13"/>
    </row>
    <row r="24" spans="1:32" x14ac:dyDescent="0.25">
      <c r="A24" s="17" t="s">
        <v>145</v>
      </c>
      <c r="B24" s="127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43"/>
      <c r="S24" s="134"/>
      <c r="T24" s="143"/>
      <c r="U24" s="134"/>
      <c r="V24" s="134"/>
      <c r="W24" s="134"/>
      <c r="X24" s="143"/>
      <c r="Y24" s="134"/>
      <c r="Z24" s="134"/>
      <c r="AA24" s="134"/>
      <c r="AB24" s="134"/>
      <c r="AC24" s="134"/>
      <c r="AD24" s="13"/>
      <c r="AE24" s="13"/>
      <c r="AF24" s="13"/>
    </row>
    <row r="25" spans="1:32" x14ac:dyDescent="0.25">
      <c r="A25" s="105" t="s">
        <v>187</v>
      </c>
      <c r="B25" s="114">
        <f>R25*'Demand Supply Gap Monosilane'!D$6</f>
        <v>9.0160000000000001E-4</v>
      </c>
      <c r="C25" s="114">
        <f>S25*'Demand Supply Gap Monosilane'!E$6</f>
        <v>1.7913999999999999E-3</v>
      </c>
      <c r="D25" s="114">
        <f>T25*'Demand Supply Gap Monosilane'!F$6</f>
        <v>9.0279999999999996E-3</v>
      </c>
      <c r="E25" s="114">
        <f>U25*'Demand Supply Gap Monosilane'!G$6</f>
        <v>0</v>
      </c>
      <c r="F25" s="114">
        <f>V25*'Demand Supply Gap Monosilane'!H$6</f>
        <v>1.7156999999999999E-2</v>
      </c>
      <c r="G25" s="114">
        <f>W25*'Demand Supply Gap Monosilane'!I$6</f>
        <v>2.7317999999999999E-2</v>
      </c>
      <c r="H25" s="114">
        <f>X25*'Demand Supply Gap Monosilane'!J$6</f>
        <v>6.3602000000000006E-2</v>
      </c>
      <c r="I25" s="114">
        <f>Y25*'Demand Supply Gap Monosilane'!K$6</f>
        <v>9.0990000000000001E-2</v>
      </c>
      <c r="J25" s="114">
        <f>Z25*'Demand Supply Gap Monosilane'!L$6</f>
        <v>0.18723599999999999</v>
      </c>
      <c r="K25" s="114">
        <f>AA25*'Demand Supply Gap Monosilane'!M$6</f>
        <v>1.5263499999999999</v>
      </c>
      <c r="L25" s="114">
        <f>AB25*'Demand Supply Gap Monosilane'!N$6</f>
        <v>2.2150829999999999</v>
      </c>
      <c r="M25" s="114">
        <f>AC25*'Demand Supply Gap Monosilane'!O$6</f>
        <v>4.4878939999999998</v>
      </c>
      <c r="N25" s="114">
        <f>AD25*'Demand Supply Gap Monosilane'!P$6</f>
        <v>5.8779720000000006</v>
      </c>
      <c r="O25" s="114">
        <f>AE25*'Demand Supply Gap Monosilane'!Q$6</f>
        <v>6.7675919999999996</v>
      </c>
      <c r="P25" s="129">
        <f>(F25/B25)^(1/4)-1</f>
        <v>1.0886076388620185</v>
      </c>
      <c r="Q25" s="129">
        <f>(O25/G25)^(1/8)-1</f>
        <v>0.99181114666112702</v>
      </c>
      <c r="R25" s="130">
        <v>0.90159999999999996</v>
      </c>
      <c r="S25" s="130">
        <v>0.89569999999999994</v>
      </c>
      <c r="T25" s="130">
        <v>0.90279999999999994</v>
      </c>
      <c r="U25" s="130">
        <v>0.90179999999999993</v>
      </c>
      <c r="V25" s="130">
        <v>0.90299999999999991</v>
      </c>
      <c r="W25" s="130">
        <v>0.91059999999999997</v>
      </c>
      <c r="X25" s="130">
        <v>0.90859999999999996</v>
      </c>
      <c r="Y25" s="130">
        <v>0.90989999999999993</v>
      </c>
      <c r="Z25" s="130">
        <v>0.89159999999999995</v>
      </c>
      <c r="AA25" s="130">
        <v>0.87219999999999998</v>
      </c>
      <c r="AB25" s="130">
        <v>0.8619</v>
      </c>
      <c r="AC25" s="130">
        <v>0.86140000000000005</v>
      </c>
      <c r="AD25" s="11">
        <v>0.85560000000000003</v>
      </c>
      <c r="AE25" s="11">
        <v>0.85019999999999996</v>
      </c>
      <c r="AF25" s="13"/>
    </row>
    <row r="26" spans="1:32" x14ac:dyDescent="0.25">
      <c r="A26" s="105" t="s">
        <v>188</v>
      </c>
      <c r="B26" s="114">
        <f>R26*'Demand Supply Gap Monosilane'!D$6</f>
        <v>9.8400000000000047E-5</v>
      </c>
      <c r="C26" s="114">
        <f>S26*'Demand Supply Gap Monosilane'!E$6</f>
        <v>2.0860000000000011E-4</v>
      </c>
      <c r="D26" s="114">
        <f>T26*'Demand Supply Gap Monosilane'!F$6</f>
        <v>9.7200000000000064E-4</v>
      </c>
      <c r="E26" s="114">
        <f>U26*'Demand Supply Gap Monosilane'!G$6</f>
        <v>0</v>
      </c>
      <c r="F26" s="114">
        <f>V26*'Demand Supply Gap Monosilane'!H$6</f>
        <v>1.8430000000000015E-3</v>
      </c>
      <c r="G26" s="114">
        <f>W26*'Demand Supply Gap Monosilane'!I$6</f>
        <v>2.6820000000000008E-3</v>
      </c>
      <c r="H26" s="114">
        <f>X26*'Demand Supply Gap Monosilane'!J$6</f>
        <v>6.3980000000000035E-3</v>
      </c>
      <c r="I26" s="114">
        <f>Y26*'Demand Supply Gap Monosilane'!K$6</f>
        <v>9.0100000000000076E-3</v>
      </c>
      <c r="J26" s="114">
        <f>Z26*'Demand Supply Gap Monosilane'!L$6</f>
        <v>2.276400000000001E-2</v>
      </c>
      <c r="K26" s="114">
        <f>AA26*'Demand Supply Gap Monosilane'!M$6</f>
        <v>0.22365000000000004</v>
      </c>
      <c r="L26" s="114">
        <f>AB26*'Demand Supply Gap Monosilane'!N$6</f>
        <v>0.35491699999999998</v>
      </c>
      <c r="M26" s="114">
        <f>AC26*'Demand Supply Gap Monosilane'!O$6</f>
        <v>0.72210599999999969</v>
      </c>
      <c r="N26" s="114">
        <f>AD26*'Demand Supply Gap Monosilane'!P$6</f>
        <v>0.9920279999999998</v>
      </c>
      <c r="O26" s="114">
        <f>AE26*'Demand Supply Gap Monosilane'!Q$6</f>
        <v>1.1924080000000004</v>
      </c>
      <c r="P26" s="129">
        <f>(F26/B26)^(1/4)-1</f>
        <v>1.0803315673788667</v>
      </c>
      <c r="Q26" s="129">
        <f>(O26/G26)^(1/8)-1</f>
        <v>1.1428696972791199</v>
      </c>
      <c r="R26" s="130">
        <f>1-SUM(R25)</f>
        <v>9.8400000000000043E-2</v>
      </c>
      <c r="S26" s="130">
        <f t="shared" ref="S26:AE26" si="18">1-SUM(S25)</f>
        <v>0.10430000000000006</v>
      </c>
      <c r="T26" s="130">
        <f t="shared" si="18"/>
        <v>9.7200000000000064E-2</v>
      </c>
      <c r="U26" s="130">
        <f t="shared" si="18"/>
        <v>9.8200000000000065E-2</v>
      </c>
      <c r="V26" s="130">
        <f t="shared" si="18"/>
        <v>9.7000000000000086E-2</v>
      </c>
      <c r="W26" s="130">
        <f t="shared" si="18"/>
        <v>8.9400000000000035E-2</v>
      </c>
      <c r="X26" s="130">
        <f t="shared" si="18"/>
        <v>9.1400000000000037E-2</v>
      </c>
      <c r="Y26" s="130">
        <f t="shared" si="18"/>
        <v>9.0100000000000069E-2</v>
      </c>
      <c r="Z26" s="130">
        <f t="shared" si="18"/>
        <v>0.10840000000000005</v>
      </c>
      <c r="AA26" s="130">
        <f t="shared" si="18"/>
        <v>0.12780000000000002</v>
      </c>
      <c r="AB26" s="130">
        <f t="shared" si="18"/>
        <v>0.1381</v>
      </c>
      <c r="AC26" s="130">
        <f t="shared" si="18"/>
        <v>0.13859999999999995</v>
      </c>
      <c r="AD26" s="130">
        <f t="shared" si="18"/>
        <v>0.14439999999999997</v>
      </c>
      <c r="AE26" s="130">
        <f t="shared" si="18"/>
        <v>0.14980000000000004</v>
      </c>
      <c r="AF26" s="13"/>
    </row>
    <row r="27" spans="1:32" x14ac:dyDescent="0.25">
      <c r="A27" s="105" t="s">
        <v>189</v>
      </c>
      <c r="B27" s="114">
        <f>R27*'Demand Supply Gap Monosilane'!D$6</f>
        <v>0</v>
      </c>
      <c r="C27" s="114">
        <f>S27*'Demand Supply Gap Monosilane'!E$6</f>
        <v>0</v>
      </c>
      <c r="D27" s="114">
        <f>T27*'Demand Supply Gap Monosilane'!F$6</f>
        <v>0</v>
      </c>
      <c r="E27" s="114">
        <f>U27*'Demand Supply Gap Monosilane'!G$6</f>
        <v>0</v>
      </c>
      <c r="F27" s="114">
        <f>V27*'Demand Supply Gap Monosilane'!H$6</f>
        <v>0</v>
      </c>
      <c r="G27" s="114">
        <f>W27*'Demand Supply Gap Monosilane'!I$6</f>
        <v>0</v>
      </c>
      <c r="H27" s="114">
        <f>X27*'Demand Supply Gap Monosilane'!J$6</f>
        <v>0</v>
      </c>
      <c r="I27" s="114">
        <f>Y27*'Demand Supply Gap Monosilane'!K$6</f>
        <v>0</v>
      </c>
      <c r="J27" s="114">
        <f>Z27*'Demand Supply Gap Monosilane'!L$6</f>
        <v>0</v>
      </c>
      <c r="K27" s="114">
        <f>AA27*'Demand Supply Gap Monosilane'!M$6</f>
        <v>0</v>
      </c>
      <c r="L27" s="114">
        <f>AB27*'Demand Supply Gap Monosilane'!N$6</f>
        <v>0</v>
      </c>
      <c r="M27" s="114">
        <f>AC27*'Demand Supply Gap Monosilane'!O$6</f>
        <v>0</v>
      </c>
      <c r="N27" s="114">
        <f>AD27*'Demand Supply Gap Monosilane'!P$6</f>
        <v>0</v>
      </c>
      <c r="O27" s="114">
        <f>AE27*'Demand Supply Gap Monosilane'!Q$6</f>
        <v>0</v>
      </c>
      <c r="P27" s="129" t="e">
        <f>(F27/B27)^(1/4)-1</f>
        <v>#DIV/0!</v>
      </c>
      <c r="Q27" s="129" t="e">
        <f>(O27/G27)^(1/8)-1</f>
        <v>#DIV/0!</v>
      </c>
      <c r="R27" s="130">
        <v>0</v>
      </c>
      <c r="S27" s="130">
        <v>0</v>
      </c>
      <c r="T27" s="130">
        <v>0</v>
      </c>
      <c r="U27" s="130">
        <v>0</v>
      </c>
      <c r="V27" s="130">
        <v>0</v>
      </c>
      <c r="W27" s="130">
        <v>0</v>
      </c>
      <c r="X27" s="130">
        <v>0</v>
      </c>
      <c r="Y27" s="130">
        <v>0</v>
      </c>
      <c r="Z27" s="130">
        <v>0</v>
      </c>
      <c r="AA27" s="130">
        <v>0</v>
      </c>
      <c r="AB27" s="130">
        <v>0</v>
      </c>
      <c r="AC27" s="130">
        <v>0</v>
      </c>
      <c r="AD27" s="130">
        <v>0</v>
      </c>
      <c r="AE27" s="130">
        <v>0</v>
      </c>
      <c r="AF27" s="13"/>
    </row>
    <row r="28" spans="1:32" x14ac:dyDescent="0.25">
      <c r="A28" s="105" t="s">
        <v>190</v>
      </c>
      <c r="B28" s="114">
        <f>R28*'Demand Supply Gap Monosilane'!D$6</f>
        <v>0</v>
      </c>
      <c r="C28" s="114">
        <f>S28*'Demand Supply Gap Monosilane'!E$6</f>
        <v>0</v>
      </c>
      <c r="D28" s="114">
        <f>T28*'Demand Supply Gap Monosilane'!F$6</f>
        <v>0</v>
      </c>
      <c r="E28" s="114">
        <f>U28*'Demand Supply Gap Monosilane'!G$6</f>
        <v>0</v>
      </c>
      <c r="F28" s="114">
        <f>V28*'Demand Supply Gap Monosilane'!H$6</f>
        <v>0</v>
      </c>
      <c r="G28" s="114">
        <f>W28*'Demand Supply Gap Monosilane'!I$6</f>
        <v>0</v>
      </c>
      <c r="H28" s="114">
        <f>X28*'Demand Supply Gap Monosilane'!J$6</f>
        <v>0</v>
      </c>
      <c r="I28" s="114">
        <f>Y28*'Demand Supply Gap Monosilane'!K$6</f>
        <v>0</v>
      </c>
      <c r="J28" s="114">
        <f>Z28*'Demand Supply Gap Monosilane'!L$6</f>
        <v>0</v>
      </c>
      <c r="K28" s="114">
        <f>AA28*'Demand Supply Gap Monosilane'!M$6</f>
        <v>0</v>
      </c>
      <c r="L28" s="114">
        <f>AB28*'Demand Supply Gap Monosilane'!N$6</f>
        <v>0</v>
      </c>
      <c r="M28" s="114">
        <f>AC28*'Demand Supply Gap Monosilane'!O$6</f>
        <v>0</v>
      </c>
      <c r="N28" s="114">
        <f>AD28*'Demand Supply Gap Monosilane'!P$6</f>
        <v>0</v>
      </c>
      <c r="O28" s="114">
        <f>AE28*'Demand Supply Gap Monosilane'!Q$6</f>
        <v>0</v>
      </c>
      <c r="P28" s="129" t="e">
        <f>(F28/B28)^(1/4)-1</f>
        <v>#DIV/0!</v>
      </c>
      <c r="Q28" s="129" t="e">
        <f>(O28/G28)^(1/8)-1</f>
        <v>#DIV/0!</v>
      </c>
      <c r="R28" s="130">
        <v>0</v>
      </c>
      <c r="S28" s="130">
        <v>0</v>
      </c>
      <c r="T28" s="130">
        <v>0</v>
      </c>
      <c r="U28" s="130">
        <v>0</v>
      </c>
      <c r="V28" s="130">
        <v>0</v>
      </c>
      <c r="W28" s="130">
        <v>0</v>
      </c>
      <c r="X28" s="130">
        <v>0</v>
      </c>
      <c r="Y28" s="130">
        <v>0</v>
      </c>
      <c r="Z28" s="130">
        <v>0</v>
      </c>
      <c r="AA28" s="130">
        <v>0</v>
      </c>
      <c r="AB28" s="130">
        <v>0</v>
      </c>
      <c r="AC28" s="130">
        <v>0</v>
      </c>
      <c r="AD28" s="130">
        <v>0</v>
      </c>
      <c r="AE28" s="130">
        <v>0</v>
      </c>
      <c r="AF28" s="13"/>
    </row>
    <row r="29" spans="1:32" x14ac:dyDescent="0.25">
      <c r="A29" s="17" t="s">
        <v>45</v>
      </c>
      <c r="B29" s="132">
        <f t="shared" ref="B29:O29" si="19">SUM(B25:B28)</f>
        <v>1E-3</v>
      </c>
      <c r="C29" s="132">
        <f t="shared" si="19"/>
        <v>2E-3</v>
      </c>
      <c r="D29" s="132">
        <f t="shared" si="19"/>
        <v>0.01</v>
      </c>
      <c r="E29" s="132">
        <f t="shared" si="19"/>
        <v>0</v>
      </c>
      <c r="F29" s="132">
        <f t="shared" si="19"/>
        <v>1.9E-2</v>
      </c>
      <c r="G29" s="132">
        <f t="shared" si="19"/>
        <v>0.03</v>
      </c>
      <c r="H29" s="132">
        <f t="shared" si="19"/>
        <v>7.0000000000000007E-2</v>
      </c>
      <c r="I29" s="132">
        <f t="shared" si="19"/>
        <v>0.1</v>
      </c>
      <c r="J29" s="132">
        <f t="shared" si="19"/>
        <v>0.21</v>
      </c>
      <c r="K29" s="132">
        <f t="shared" si="19"/>
        <v>1.75</v>
      </c>
      <c r="L29" s="132">
        <f t="shared" si="19"/>
        <v>2.57</v>
      </c>
      <c r="M29" s="132">
        <f t="shared" si="19"/>
        <v>5.2099999999999991</v>
      </c>
      <c r="N29" s="132">
        <f t="shared" si="19"/>
        <v>6.87</v>
      </c>
      <c r="O29" s="132">
        <f t="shared" si="19"/>
        <v>7.96</v>
      </c>
      <c r="P29" s="134"/>
      <c r="Q29" s="134"/>
      <c r="R29" s="133">
        <f t="shared" ref="R29:AE29" si="20">SUM(R25:R28)</f>
        <v>1</v>
      </c>
      <c r="S29" s="133">
        <f t="shared" si="20"/>
        <v>1</v>
      </c>
      <c r="T29" s="133">
        <f t="shared" si="20"/>
        <v>1</v>
      </c>
      <c r="U29" s="133">
        <f t="shared" si="20"/>
        <v>1</v>
      </c>
      <c r="V29" s="133">
        <f t="shared" si="20"/>
        <v>1</v>
      </c>
      <c r="W29" s="133">
        <f t="shared" si="20"/>
        <v>1</v>
      </c>
      <c r="X29" s="133">
        <f t="shared" si="20"/>
        <v>1</v>
      </c>
      <c r="Y29" s="133">
        <f t="shared" si="20"/>
        <v>1</v>
      </c>
      <c r="Z29" s="133">
        <f t="shared" si="20"/>
        <v>1</v>
      </c>
      <c r="AA29" s="133">
        <f t="shared" si="20"/>
        <v>1</v>
      </c>
      <c r="AB29" s="133">
        <f t="shared" si="20"/>
        <v>1</v>
      </c>
      <c r="AC29" s="133">
        <f t="shared" si="20"/>
        <v>1</v>
      </c>
      <c r="AD29" s="133">
        <f t="shared" si="20"/>
        <v>1</v>
      </c>
      <c r="AE29" s="133">
        <f t="shared" si="20"/>
        <v>1</v>
      </c>
      <c r="AF29" s="13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729580-1F0A-45E1-9D79-EAAE7542837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'India Segments - Monosilane'!R4:AE4</xm:f>
              <xm:sqref>AF4</xm:sqref>
            </x14:sparkline>
            <x14:sparkline>
              <xm:f>'India Segments - Monosilane'!R5:AE5</xm:f>
              <xm:sqref>AF5</xm:sqref>
            </x14:sparkline>
            <x14:sparkline>
              <xm:f>'India Segments - Monosilane'!R6:AE6</xm:f>
              <xm:sqref>AF6</xm:sqref>
            </x14:sparkline>
            <x14:sparkline>
              <xm:f>'India Segments - Monosilane'!R7:AE7</xm:f>
              <xm:sqref>AF7</xm:sqref>
            </x14:sparkline>
          </x14:sparklines>
        </x14:sparklineGroup>
        <x14:sparklineGroup displayEmptyCellsAs="span" xr2:uid="{4FEE69E0-1ACF-4913-84F1-168FF7E96B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'India Segments - Monosilane'!R25:AE25</xm:f>
              <xm:sqref>AF25</xm:sqref>
            </x14:sparkline>
            <x14:sparkline>
              <xm:f>'India Segments - Monosilane'!R26:AE26</xm:f>
              <xm:sqref>AF26</xm:sqref>
            </x14:sparkline>
            <x14:sparkline>
              <xm:f>'India Segments - Monosilane'!R27:AE27</xm:f>
              <xm:sqref>AF27</xm:sqref>
            </x14:sparkline>
            <x14:sparkline>
              <xm:f>'India Segments - Monosilane'!R28:AE28</xm:f>
              <xm:sqref>AF28</xm:sqref>
            </x14:sparkline>
          </x14:sparklines>
        </x14:sparklineGroup>
        <x14:sparklineGroup displayEmptyCellsAs="span" xr2:uid="{A1C9245F-4B2F-4865-9854-80D994205A5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'India Segments - Monosilane'!R18:AE18</xm:f>
              <xm:sqref>AF18</xm:sqref>
            </x14:sparkline>
            <x14:sparkline>
              <xm:f>'India Segments - Monosilane'!R19:AE19</xm:f>
              <xm:sqref>AF19</xm:sqref>
            </x14:sparkline>
            <x14:sparkline>
              <xm:f>'India Segments - Monosilane'!R20:AE20</xm:f>
              <xm:sqref>AF20</xm:sqref>
            </x14:sparkline>
            <x14:sparkline>
              <xm:f>'India Segments - Monosilane'!R21:AE21</xm:f>
              <xm:sqref>AF21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19E4-C10C-46E1-B354-FE26C844F1F3}">
  <dimension ref="A1:O15"/>
  <sheetViews>
    <sheetView workbookViewId="0">
      <selection activeCell="K23" sqref="K23"/>
    </sheetView>
  </sheetViews>
  <sheetFormatPr defaultRowHeight="15" x14ac:dyDescent="0.25"/>
  <cols>
    <col min="1" max="2" width="11.5703125" bestFit="1" customWidth="1"/>
  </cols>
  <sheetData>
    <row r="1" spans="1:15" ht="15.75" thickBot="1" x14ac:dyDescent="0.3">
      <c r="A1" s="175" t="s">
        <v>25</v>
      </c>
      <c r="B1" s="176" t="s">
        <v>26</v>
      </c>
      <c r="C1" s="176">
        <v>2017</v>
      </c>
      <c r="D1" s="176">
        <v>2018</v>
      </c>
      <c r="E1" s="176">
        <v>2019</v>
      </c>
      <c r="F1" s="176">
        <v>2020</v>
      </c>
      <c r="G1" s="176">
        <v>2021</v>
      </c>
      <c r="H1" s="176" t="s">
        <v>51</v>
      </c>
      <c r="I1" s="176" t="s">
        <v>28</v>
      </c>
      <c r="J1" s="176" t="s">
        <v>29</v>
      </c>
      <c r="K1" s="176" t="s">
        <v>30</v>
      </c>
      <c r="L1" s="176" t="s">
        <v>35</v>
      </c>
    </row>
    <row r="2" spans="1:15" ht="15.75" thickBot="1" x14ac:dyDescent="0.3">
      <c r="A2" s="177" t="s">
        <v>36</v>
      </c>
      <c r="B2" s="178" t="s">
        <v>37</v>
      </c>
      <c r="C2" s="178">
        <v>0</v>
      </c>
      <c r="D2" s="178">
        <v>0</v>
      </c>
      <c r="E2" s="178">
        <v>0</v>
      </c>
      <c r="F2" s="178">
        <v>0</v>
      </c>
      <c r="G2" s="178">
        <v>0</v>
      </c>
      <c r="H2" s="178">
        <v>0</v>
      </c>
      <c r="I2" s="178">
        <v>0</v>
      </c>
      <c r="J2" s="178">
        <v>0</v>
      </c>
      <c r="K2" s="178">
        <v>0</v>
      </c>
      <c r="L2" s="178">
        <v>0</v>
      </c>
    </row>
    <row r="3" spans="1:15" ht="15.75" thickBot="1" x14ac:dyDescent="0.3">
      <c r="A3" s="177" t="s">
        <v>36</v>
      </c>
      <c r="B3" s="178" t="s">
        <v>40</v>
      </c>
      <c r="C3" s="178">
        <v>24</v>
      </c>
      <c r="D3" s="178">
        <v>30</v>
      </c>
      <c r="E3" s="178">
        <v>33</v>
      </c>
      <c r="F3" s="178">
        <v>48</v>
      </c>
      <c r="G3" s="178">
        <v>49</v>
      </c>
      <c r="H3" s="178">
        <v>74</v>
      </c>
      <c r="I3" s="178">
        <v>110</v>
      </c>
      <c r="J3" s="178">
        <v>117</v>
      </c>
      <c r="K3" s="178">
        <v>161</v>
      </c>
      <c r="L3" s="178">
        <v>286</v>
      </c>
    </row>
    <row r="4" spans="1:15" ht="15.75" thickBot="1" x14ac:dyDescent="0.3">
      <c r="A4" s="177" t="s">
        <v>36</v>
      </c>
      <c r="B4" s="178" t="s">
        <v>41</v>
      </c>
      <c r="C4" s="178">
        <v>1</v>
      </c>
      <c r="D4" s="178">
        <v>1</v>
      </c>
      <c r="E4" s="178">
        <v>1</v>
      </c>
      <c r="F4" s="178">
        <v>1</v>
      </c>
      <c r="G4" s="178">
        <v>1</v>
      </c>
      <c r="H4" s="178">
        <v>1</v>
      </c>
      <c r="I4" s="178">
        <v>1</v>
      </c>
      <c r="J4" s="178">
        <v>1</v>
      </c>
      <c r="K4" s="178">
        <v>1</v>
      </c>
      <c r="L4" s="178">
        <v>1</v>
      </c>
    </row>
    <row r="5" spans="1:15" ht="15.75" thickBot="1" x14ac:dyDescent="0.3">
      <c r="A5" s="177" t="s">
        <v>36</v>
      </c>
      <c r="B5" s="178" t="s">
        <v>42</v>
      </c>
      <c r="C5" s="178">
        <v>1</v>
      </c>
      <c r="D5" s="178">
        <v>1</v>
      </c>
      <c r="E5" s="178">
        <v>3</v>
      </c>
      <c r="F5" s="178">
        <v>3</v>
      </c>
      <c r="G5" s="178">
        <v>7</v>
      </c>
      <c r="H5" s="178">
        <v>7</v>
      </c>
      <c r="I5" s="178">
        <v>7</v>
      </c>
      <c r="J5" s="178">
        <v>7</v>
      </c>
      <c r="K5" s="178">
        <v>7</v>
      </c>
      <c r="L5" s="178">
        <v>7</v>
      </c>
    </row>
    <row r="6" spans="1:15" ht="15.75" thickBot="1" x14ac:dyDescent="0.3">
      <c r="A6" s="177" t="s">
        <v>36</v>
      </c>
      <c r="B6" s="178" t="s">
        <v>43</v>
      </c>
      <c r="C6" s="178">
        <v>1</v>
      </c>
      <c r="D6" s="178">
        <v>1</v>
      </c>
      <c r="E6" s="178">
        <v>1</v>
      </c>
      <c r="F6" s="178">
        <v>1</v>
      </c>
      <c r="G6" s="178">
        <v>1</v>
      </c>
      <c r="H6" s="178">
        <v>1</v>
      </c>
      <c r="I6" s="178">
        <v>1</v>
      </c>
      <c r="J6" s="178">
        <v>1</v>
      </c>
      <c r="K6" s="178">
        <v>1</v>
      </c>
      <c r="L6" s="178">
        <v>1</v>
      </c>
      <c r="N6" s="181"/>
    </row>
    <row r="7" spans="1:15" ht="15.75" thickBot="1" x14ac:dyDescent="0.3">
      <c r="A7" s="179" t="s">
        <v>36</v>
      </c>
      <c r="B7" s="180" t="s">
        <v>36</v>
      </c>
      <c r="C7" s="180">
        <v>27</v>
      </c>
      <c r="D7" s="180">
        <v>33</v>
      </c>
      <c r="E7" s="180">
        <v>38</v>
      </c>
      <c r="F7" s="180">
        <v>53</v>
      </c>
      <c r="G7" s="180">
        <v>58</v>
      </c>
      <c r="H7" s="180">
        <v>83</v>
      </c>
      <c r="I7" s="180">
        <v>119</v>
      </c>
      <c r="J7" s="180">
        <v>126</v>
      </c>
      <c r="K7" s="180">
        <v>170</v>
      </c>
      <c r="L7" s="180">
        <v>295</v>
      </c>
    </row>
    <row r="8" spans="1:15" ht="15.75" thickBot="1" x14ac:dyDescent="0.3">
      <c r="A8" s="177" t="s">
        <v>46</v>
      </c>
      <c r="B8" s="178" t="s">
        <v>47</v>
      </c>
      <c r="C8" s="178">
        <v>7</v>
      </c>
      <c r="D8" s="178">
        <v>7</v>
      </c>
      <c r="E8" s="178">
        <v>7</v>
      </c>
      <c r="F8" s="178">
        <v>7</v>
      </c>
      <c r="G8" s="178">
        <v>7</v>
      </c>
      <c r="H8" s="178">
        <v>7</v>
      </c>
      <c r="I8" s="178">
        <v>10</v>
      </c>
      <c r="J8" s="178">
        <v>10</v>
      </c>
      <c r="K8" s="178">
        <v>10</v>
      </c>
      <c r="L8" s="178">
        <v>10</v>
      </c>
    </row>
    <row r="9" spans="1:15" ht="15.75" thickBot="1" x14ac:dyDescent="0.3">
      <c r="A9" s="179" t="s">
        <v>46</v>
      </c>
      <c r="B9" s="180" t="s">
        <v>46</v>
      </c>
      <c r="C9" s="180">
        <v>7</v>
      </c>
      <c r="D9" s="180">
        <v>7</v>
      </c>
      <c r="E9" s="180">
        <v>7</v>
      </c>
      <c r="F9" s="180">
        <v>7</v>
      </c>
      <c r="G9" s="180">
        <v>7</v>
      </c>
      <c r="H9" s="180">
        <v>7</v>
      </c>
      <c r="I9" s="180">
        <v>10</v>
      </c>
      <c r="J9" s="180">
        <v>10</v>
      </c>
      <c r="K9" s="180">
        <v>10</v>
      </c>
      <c r="L9" s="180">
        <v>10</v>
      </c>
    </row>
    <row r="10" spans="1:15" ht="15.75" thickBot="1" x14ac:dyDescent="0.3">
      <c r="A10" s="179" t="s">
        <v>155</v>
      </c>
      <c r="B10" s="178" t="s">
        <v>49</v>
      </c>
      <c r="C10" s="180">
        <v>8</v>
      </c>
      <c r="D10" s="180">
        <v>8</v>
      </c>
      <c r="E10" s="180">
        <v>8</v>
      </c>
      <c r="F10" s="180">
        <v>8</v>
      </c>
      <c r="G10" s="180">
        <v>8</v>
      </c>
      <c r="H10" s="180">
        <v>8</v>
      </c>
      <c r="I10" s="180">
        <v>12</v>
      </c>
      <c r="J10" s="180">
        <v>12</v>
      </c>
      <c r="K10" s="180">
        <v>12</v>
      </c>
      <c r="L10" s="180">
        <v>12</v>
      </c>
    </row>
    <row r="11" spans="1:15" ht="15.75" thickBot="1" x14ac:dyDescent="0.3">
      <c r="A11" s="179" t="s">
        <v>155</v>
      </c>
      <c r="B11" s="180" t="s">
        <v>155</v>
      </c>
      <c r="C11" s="180">
        <v>8</v>
      </c>
      <c r="D11" s="180">
        <v>8</v>
      </c>
      <c r="E11" s="180">
        <v>8</v>
      </c>
      <c r="F11" s="180">
        <v>8</v>
      </c>
      <c r="G11" s="180">
        <v>8</v>
      </c>
      <c r="H11" s="180">
        <v>8</v>
      </c>
      <c r="I11" s="180">
        <v>12</v>
      </c>
      <c r="J11" s="180">
        <v>12</v>
      </c>
      <c r="K11" s="180">
        <v>12</v>
      </c>
      <c r="L11" s="180">
        <v>12</v>
      </c>
    </row>
    <row r="12" spans="1:15" ht="15.75" thickBot="1" x14ac:dyDescent="0.3">
      <c r="A12" s="179" t="s">
        <v>50</v>
      </c>
      <c r="B12" s="180" t="s">
        <v>45</v>
      </c>
      <c r="C12" s="180">
        <v>42</v>
      </c>
      <c r="D12" s="180">
        <v>48</v>
      </c>
      <c r="E12" s="180">
        <v>53</v>
      </c>
      <c r="F12" s="180">
        <v>68</v>
      </c>
      <c r="G12" s="180">
        <v>73</v>
      </c>
      <c r="H12" s="180">
        <v>98</v>
      </c>
      <c r="I12" s="180">
        <v>141</v>
      </c>
      <c r="J12" s="180">
        <v>148</v>
      </c>
      <c r="K12" s="180">
        <v>192</v>
      </c>
      <c r="L12" s="180">
        <v>317</v>
      </c>
    </row>
    <row r="13" spans="1:15" ht="15.75" thickBot="1" x14ac:dyDescent="0.3">
      <c r="C13" s="144">
        <f>C14/C15</f>
        <v>0.1067</v>
      </c>
      <c r="D13" s="144">
        <f t="shared" ref="D13:L13" si="0">D14/D15</f>
        <v>0.10829999999999999</v>
      </c>
      <c r="E13" s="144">
        <f t="shared" si="0"/>
        <v>0.1032</v>
      </c>
      <c r="F13" s="144">
        <f t="shared" si="0"/>
        <v>0.1089</v>
      </c>
      <c r="G13" s="144">
        <f t="shared" si="0"/>
        <v>0.10920000000000001</v>
      </c>
      <c r="H13" s="144">
        <f t="shared" si="0"/>
        <v>0.12920000000000001</v>
      </c>
      <c r="I13" s="144">
        <f t="shared" si="0"/>
        <v>0.11919999999999999</v>
      </c>
      <c r="J13" s="144">
        <f t="shared" si="0"/>
        <v>0.11509999999999999</v>
      </c>
      <c r="K13" s="144">
        <f t="shared" si="0"/>
        <v>0.11210000000000001</v>
      </c>
      <c r="L13" s="144">
        <f t="shared" si="0"/>
        <v>0.1431</v>
      </c>
    </row>
    <row r="14" spans="1:15" x14ac:dyDescent="0.25">
      <c r="C14" s="164">
        <v>41.954439999999998</v>
      </c>
      <c r="D14" s="164">
        <v>48.323459999999997</v>
      </c>
      <c r="E14" s="164">
        <v>52.549439999999997</v>
      </c>
      <c r="F14" s="164">
        <v>67.975380000000001</v>
      </c>
      <c r="G14" s="164">
        <v>72.530640000000005</v>
      </c>
      <c r="H14" s="164">
        <v>95.117040000000017</v>
      </c>
      <c r="I14" s="164">
        <v>141.39503999999999</v>
      </c>
      <c r="J14" s="164">
        <v>148.04161999999999</v>
      </c>
      <c r="K14" s="164">
        <v>191.82552000000001</v>
      </c>
      <c r="L14" s="164">
        <v>317.13821999999999</v>
      </c>
    </row>
    <row r="15" spans="1:15" x14ac:dyDescent="0.25">
      <c r="C15" s="147">
        <v>393.2</v>
      </c>
      <c r="D15" s="147">
        <v>446.2</v>
      </c>
      <c r="E15" s="147">
        <v>509.2</v>
      </c>
      <c r="F15" s="147">
        <v>624.20000000000005</v>
      </c>
      <c r="G15" s="147">
        <v>664.2</v>
      </c>
      <c r="H15" s="147">
        <v>736.2</v>
      </c>
      <c r="I15" s="147">
        <v>1186.2</v>
      </c>
      <c r="J15" s="147">
        <v>1286.2</v>
      </c>
      <c r="K15" s="147">
        <v>1711.2</v>
      </c>
      <c r="L15" s="147">
        <v>2216.1999999999998</v>
      </c>
      <c r="M15" s="147"/>
      <c r="N15" s="147"/>
      <c r="O15" s="1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A86E-B083-45F2-A79B-60E454BC883A}">
  <sheetPr codeName="Sheet2"/>
  <dimension ref="A1:AE53"/>
  <sheetViews>
    <sheetView showGridLines="0" zoomScaleNormal="100" workbookViewId="0">
      <selection activeCell="C30" sqref="C30"/>
    </sheetView>
  </sheetViews>
  <sheetFormatPr defaultRowHeight="15" x14ac:dyDescent="0.25"/>
  <cols>
    <col min="1" max="1" width="14" bestFit="1" customWidth="1"/>
    <col min="2" max="2" width="15.5703125" bestFit="1" customWidth="1"/>
    <col min="3" max="3" width="40.85546875" bestFit="1" customWidth="1"/>
    <col min="4" max="4" width="15.140625" customWidth="1"/>
    <col min="5" max="5" width="12.140625" customWidth="1"/>
    <col min="6" max="6" width="9.140625" customWidth="1"/>
    <col min="7" max="7" width="9.5703125" bestFit="1" customWidth="1"/>
  </cols>
  <sheetData>
    <row r="1" spans="1:31" x14ac:dyDescent="0.25">
      <c r="A1" s="22" t="s">
        <v>25</v>
      </c>
      <c r="B1" s="22" t="s">
        <v>26</v>
      </c>
      <c r="C1" s="22" t="s">
        <v>27</v>
      </c>
      <c r="D1" s="22" t="s">
        <v>52</v>
      </c>
      <c r="E1" s="22">
        <v>2017</v>
      </c>
      <c r="F1" s="22">
        <v>2018</v>
      </c>
      <c r="G1" s="22">
        <v>2019</v>
      </c>
      <c r="H1" s="22">
        <v>2020</v>
      </c>
      <c r="I1" s="22">
        <v>2021</v>
      </c>
      <c r="J1" s="22" t="s">
        <v>51</v>
      </c>
      <c r="K1" s="22" t="s">
        <v>28</v>
      </c>
      <c r="L1" s="22" t="s">
        <v>29</v>
      </c>
      <c r="M1" s="22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35</v>
      </c>
    </row>
    <row r="2" spans="1:31" x14ac:dyDescent="0.25">
      <c r="A2" s="16" t="s">
        <v>36</v>
      </c>
      <c r="B2" s="70" t="s">
        <v>37</v>
      </c>
      <c r="C2" s="25" t="s">
        <v>38</v>
      </c>
      <c r="D2" s="25"/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10</v>
      </c>
      <c r="N2" s="24">
        <v>10</v>
      </c>
      <c r="O2" s="24">
        <v>20</v>
      </c>
      <c r="P2" s="24">
        <v>20</v>
      </c>
      <c r="Q2" s="24">
        <v>25</v>
      </c>
      <c r="R2" s="24">
        <v>25</v>
      </c>
    </row>
    <row r="3" spans="1:31" x14ac:dyDescent="0.25">
      <c r="A3" s="71" t="s">
        <v>36</v>
      </c>
      <c r="B3" s="72" t="s">
        <v>37</v>
      </c>
      <c r="C3" s="28" t="s">
        <v>39</v>
      </c>
      <c r="D3" s="28"/>
      <c r="E3" s="27">
        <f t="shared" ref="E3:R3" si="0">SUM(E2:E2)</f>
        <v>0</v>
      </c>
      <c r="F3" s="27">
        <f t="shared" si="0"/>
        <v>0</v>
      </c>
      <c r="G3" s="27">
        <f t="shared" si="0"/>
        <v>0</v>
      </c>
      <c r="H3" s="27">
        <f t="shared" si="0"/>
        <v>0</v>
      </c>
      <c r="I3" s="27">
        <f t="shared" si="0"/>
        <v>0</v>
      </c>
      <c r="J3" s="27">
        <f t="shared" si="0"/>
        <v>0</v>
      </c>
      <c r="K3" s="27">
        <f t="shared" si="0"/>
        <v>0</v>
      </c>
      <c r="L3" s="27">
        <f t="shared" si="0"/>
        <v>0</v>
      </c>
      <c r="M3" s="27">
        <f t="shared" si="0"/>
        <v>10</v>
      </c>
      <c r="N3" s="27">
        <f t="shared" si="0"/>
        <v>10</v>
      </c>
      <c r="O3" s="27">
        <f t="shared" si="0"/>
        <v>20</v>
      </c>
      <c r="P3" s="27">
        <f t="shared" si="0"/>
        <v>20</v>
      </c>
      <c r="Q3" s="27">
        <f t="shared" si="0"/>
        <v>25</v>
      </c>
      <c r="R3" s="27">
        <f t="shared" si="0"/>
        <v>25</v>
      </c>
    </row>
    <row r="4" spans="1:31" x14ac:dyDescent="0.25">
      <c r="A4" s="73" t="s">
        <v>36</v>
      </c>
      <c r="B4" s="74" t="s">
        <v>40</v>
      </c>
      <c r="C4" s="30" t="s">
        <v>84</v>
      </c>
      <c r="D4" s="30"/>
      <c r="E4" s="10">
        <v>20</v>
      </c>
      <c r="F4" s="10">
        <v>45</v>
      </c>
      <c r="G4" s="10">
        <v>80</v>
      </c>
      <c r="H4" s="10">
        <v>80</v>
      </c>
      <c r="I4" s="10">
        <v>100</v>
      </c>
      <c r="J4" s="10">
        <v>100</v>
      </c>
      <c r="K4" s="10">
        <v>330</v>
      </c>
      <c r="L4" s="10">
        <v>330</v>
      </c>
      <c r="M4" s="10">
        <v>330</v>
      </c>
      <c r="N4" s="10">
        <v>430</v>
      </c>
      <c r="O4" s="10">
        <v>430</v>
      </c>
      <c r="P4" s="10">
        <v>430</v>
      </c>
      <c r="Q4" s="10">
        <v>430</v>
      </c>
      <c r="R4" s="10">
        <v>430</v>
      </c>
      <c r="S4" s="4"/>
    </row>
    <row r="5" spans="1:31" x14ac:dyDescent="0.25">
      <c r="A5" s="16" t="s">
        <v>36</v>
      </c>
      <c r="B5" s="70" t="s">
        <v>40</v>
      </c>
      <c r="C5" s="30" t="s">
        <v>86</v>
      </c>
      <c r="D5" s="30"/>
      <c r="E5" s="10">
        <v>18</v>
      </c>
      <c r="F5" s="10">
        <v>30</v>
      </c>
      <c r="G5" s="10">
        <v>35</v>
      </c>
      <c r="H5" s="10">
        <v>70</v>
      </c>
      <c r="I5" s="10">
        <v>70</v>
      </c>
      <c r="J5" s="10">
        <v>105</v>
      </c>
      <c r="K5" s="10">
        <v>105</v>
      </c>
      <c r="L5" s="10">
        <v>105</v>
      </c>
      <c r="M5" s="10">
        <v>270</v>
      </c>
      <c r="N5" s="10">
        <v>270</v>
      </c>
      <c r="O5" s="10">
        <v>270</v>
      </c>
      <c r="P5" s="10">
        <v>270</v>
      </c>
      <c r="Q5" s="10">
        <v>270</v>
      </c>
      <c r="R5" s="10">
        <v>270</v>
      </c>
      <c r="S5" s="4"/>
    </row>
    <row r="6" spans="1:31" x14ac:dyDescent="0.25">
      <c r="A6" s="16" t="s">
        <v>36</v>
      </c>
      <c r="B6" s="70" t="s">
        <v>40</v>
      </c>
      <c r="C6" s="30" t="s">
        <v>87</v>
      </c>
      <c r="D6" s="30"/>
      <c r="E6" s="10">
        <v>46</v>
      </c>
      <c r="F6" s="10">
        <v>46</v>
      </c>
      <c r="G6" s="10">
        <v>46</v>
      </c>
      <c r="H6" s="10">
        <v>90</v>
      </c>
      <c r="I6" s="10">
        <v>90</v>
      </c>
      <c r="J6" s="10">
        <v>90</v>
      </c>
      <c r="K6" s="10">
        <v>210</v>
      </c>
      <c r="L6" s="10">
        <v>210</v>
      </c>
      <c r="M6" s="10">
        <v>210</v>
      </c>
      <c r="N6" s="10">
        <v>390</v>
      </c>
      <c r="O6" s="10">
        <v>390</v>
      </c>
      <c r="P6" s="10">
        <v>390</v>
      </c>
      <c r="Q6" s="10">
        <v>390</v>
      </c>
      <c r="R6" s="10">
        <v>390</v>
      </c>
    </row>
    <row r="7" spans="1:31" x14ac:dyDescent="0.25">
      <c r="A7" s="16" t="s">
        <v>36</v>
      </c>
      <c r="B7" s="70" t="s">
        <v>40</v>
      </c>
      <c r="C7" s="30" t="s">
        <v>88</v>
      </c>
      <c r="D7" s="30"/>
      <c r="E7" s="10">
        <v>44</v>
      </c>
      <c r="F7" s="10">
        <v>44</v>
      </c>
      <c r="G7" s="10">
        <v>44</v>
      </c>
      <c r="H7" s="10">
        <v>80</v>
      </c>
      <c r="I7" s="10">
        <v>80</v>
      </c>
      <c r="J7" s="10">
        <v>80</v>
      </c>
      <c r="K7" s="10">
        <v>180</v>
      </c>
      <c r="L7" s="10">
        <v>180</v>
      </c>
      <c r="M7" s="10">
        <v>180</v>
      </c>
      <c r="N7" s="10">
        <v>180</v>
      </c>
      <c r="O7" s="10">
        <v>280</v>
      </c>
      <c r="P7" s="10">
        <v>280</v>
      </c>
      <c r="Q7" s="10">
        <v>280</v>
      </c>
      <c r="R7" s="10">
        <v>280</v>
      </c>
    </row>
    <row r="8" spans="1:31" x14ac:dyDescent="0.25">
      <c r="A8" s="16" t="s">
        <v>36</v>
      </c>
      <c r="B8" s="70" t="s">
        <v>40</v>
      </c>
      <c r="C8" s="30" t="s">
        <v>89</v>
      </c>
      <c r="D8" s="30"/>
      <c r="E8" s="10">
        <v>40</v>
      </c>
      <c r="F8" s="10">
        <v>40</v>
      </c>
      <c r="G8" s="10">
        <v>40</v>
      </c>
      <c r="H8" s="10">
        <v>40</v>
      </c>
      <c r="I8" s="10">
        <v>40</v>
      </c>
      <c r="J8" s="10">
        <v>40</v>
      </c>
      <c r="K8" s="10">
        <v>40</v>
      </c>
      <c r="L8" s="10">
        <v>40</v>
      </c>
      <c r="M8" s="10">
        <v>290</v>
      </c>
      <c r="N8" s="10">
        <v>290</v>
      </c>
      <c r="O8" s="10">
        <v>290</v>
      </c>
      <c r="P8" s="10">
        <v>290</v>
      </c>
      <c r="Q8" s="10">
        <v>400</v>
      </c>
      <c r="R8" s="10">
        <v>400</v>
      </c>
      <c r="S8" s="4"/>
    </row>
    <row r="9" spans="1:31" x14ac:dyDescent="0.25">
      <c r="A9" s="16" t="s">
        <v>36</v>
      </c>
      <c r="B9" s="70" t="s">
        <v>40</v>
      </c>
      <c r="C9" s="30" t="s">
        <v>91</v>
      </c>
      <c r="D9" s="30"/>
      <c r="E9" s="10">
        <v>20</v>
      </c>
      <c r="F9" s="10">
        <v>20</v>
      </c>
      <c r="G9" s="10">
        <v>20</v>
      </c>
      <c r="H9" s="10">
        <v>20</v>
      </c>
      <c r="I9" s="10">
        <v>20</v>
      </c>
      <c r="J9" s="10">
        <v>20</v>
      </c>
      <c r="K9" s="10">
        <v>20</v>
      </c>
      <c r="L9" s="10">
        <v>20</v>
      </c>
      <c r="M9" s="10">
        <v>20</v>
      </c>
      <c r="N9" s="10">
        <v>20</v>
      </c>
      <c r="O9" s="10">
        <v>20</v>
      </c>
      <c r="P9" s="10">
        <v>20</v>
      </c>
      <c r="Q9" s="10">
        <v>20</v>
      </c>
      <c r="R9" s="10">
        <v>20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26.25" x14ac:dyDescent="0.25">
      <c r="A10" s="75" t="s">
        <v>36</v>
      </c>
      <c r="B10" s="70" t="s">
        <v>40</v>
      </c>
      <c r="C10" s="76" t="s">
        <v>106</v>
      </c>
      <c r="D10" s="30"/>
      <c r="E10" s="10">
        <v>6</v>
      </c>
      <c r="F10" s="10">
        <v>6</v>
      </c>
      <c r="G10" s="10">
        <v>12</v>
      </c>
      <c r="H10" s="10">
        <v>12</v>
      </c>
      <c r="I10" s="10">
        <v>12</v>
      </c>
      <c r="J10" s="10">
        <v>12</v>
      </c>
      <c r="K10" s="10">
        <v>12</v>
      </c>
      <c r="L10" s="10">
        <v>12</v>
      </c>
      <c r="M10" s="10">
        <v>12</v>
      </c>
      <c r="N10" s="10">
        <v>12</v>
      </c>
      <c r="O10" s="10">
        <v>12</v>
      </c>
      <c r="P10" s="10">
        <v>12</v>
      </c>
      <c r="Q10" s="10">
        <v>12</v>
      </c>
      <c r="R10" s="10">
        <v>12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x14ac:dyDescent="0.25">
      <c r="A11" s="75" t="s">
        <v>36</v>
      </c>
      <c r="B11" s="70" t="s">
        <v>40</v>
      </c>
      <c r="C11" s="76" t="s">
        <v>161</v>
      </c>
      <c r="D11" s="30"/>
      <c r="E11" s="10">
        <v>0</v>
      </c>
      <c r="F11" s="10">
        <v>19</v>
      </c>
      <c r="G11" s="10">
        <v>19</v>
      </c>
      <c r="H11" s="10">
        <v>19</v>
      </c>
      <c r="I11" s="10">
        <v>19</v>
      </c>
      <c r="J11" s="10">
        <v>19</v>
      </c>
      <c r="K11" s="10">
        <v>19</v>
      </c>
      <c r="L11" s="10">
        <v>19</v>
      </c>
      <c r="M11" s="10">
        <v>19</v>
      </c>
      <c r="N11" s="10">
        <v>19</v>
      </c>
      <c r="O11" s="10">
        <v>19</v>
      </c>
      <c r="P11" s="10">
        <v>19</v>
      </c>
      <c r="Q11" s="10">
        <v>19</v>
      </c>
      <c r="R11" s="10">
        <v>19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x14ac:dyDescent="0.25">
      <c r="A12" s="75" t="s">
        <v>36</v>
      </c>
      <c r="B12" s="70" t="s">
        <v>40</v>
      </c>
      <c r="C12" s="76" t="s">
        <v>117</v>
      </c>
      <c r="D12" s="30"/>
      <c r="E12" s="10">
        <v>3</v>
      </c>
      <c r="F12" s="10">
        <v>3</v>
      </c>
      <c r="G12" s="10">
        <v>3</v>
      </c>
      <c r="H12" s="10">
        <v>3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5</v>
      </c>
      <c r="P12" s="10">
        <v>5</v>
      </c>
      <c r="Q12" s="10">
        <v>5</v>
      </c>
      <c r="R12" s="10">
        <v>5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9.5" customHeight="1" x14ac:dyDescent="0.25">
      <c r="A13" s="75" t="s">
        <v>36</v>
      </c>
      <c r="B13" s="70" t="s">
        <v>40</v>
      </c>
      <c r="C13" s="76" t="s">
        <v>140</v>
      </c>
      <c r="D13" s="30"/>
      <c r="E13" s="10">
        <v>5</v>
      </c>
      <c r="F13" s="10">
        <v>5</v>
      </c>
      <c r="G13" s="10">
        <v>5</v>
      </c>
      <c r="H13" s="10">
        <v>5</v>
      </c>
      <c r="I13" s="10">
        <v>10</v>
      </c>
      <c r="J13" s="10">
        <v>15</v>
      </c>
      <c r="K13" s="10">
        <v>15</v>
      </c>
      <c r="L13" s="10">
        <v>15</v>
      </c>
      <c r="M13" s="10">
        <v>15</v>
      </c>
      <c r="N13" s="10">
        <v>15</v>
      </c>
      <c r="O13" s="10">
        <v>15</v>
      </c>
      <c r="P13" s="10">
        <v>15</v>
      </c>
      <c r="Q13" s="10">
        <v>15</v>
      </c>
      <c r="R13" s="10">
        <v>15</v>
      </c>
    </row>
    <row r="14" spans="1:31" x14ac:dyDescent="0.25">
      <c r="A14" s="75" t="s">
        <v>36</v>
      </c>
      <c r="B14" s="70" t="s">
        <v>40</v>
      </c>
      <c r="C14" s="76" t="s">
        <v>119</v>
      </c>
      <c r="D14" s="30"/>
      <c r="E14" s="10">
        <v>3</v>
      </c>
      <c r="F14" s="10">
        <v>3</v>
      </c>
      <c r="G14" s="10">
        <v>3</v>
      </c>
      <c r="H14" s="10">
        <v>3</v>
      </c>
      <c r="I14" s="10">
        <v>3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</row>
    <row r="15" spans="1:31" x14ac:dyDescent="0.25">
      <c r="A15" s="75" t="s">
        <v>36</v>
      </c>
      <c r="B15" s="70" t="s">
        <v>40</v>
      </c>
      <c r="C15" s="76" t="s">
        <v>120</v>
      </c>
      <c r="D15" s="30"/>
      <c r="E15" s="10">
        <v>5</v>
      </c>
      <c r="F15" s="10">
        <v>5</v>
      </c>
      <c r="G15" s="10">
        <v>5</v>
      </c>
      <c r="H15" s="10">
        <v>5</v>
      </c>
      <c r="I15" s="10">
        <v>10</v>
      </c>
      <c r="J15" s="10">
        <v>20</v>
      </c>
      <c r="K15" s="10">
        <v>20</v>
      </c>
      <c r="L15" s="10">
        <v>20</v>
      </c>
      <c r="M15" s="10">
        <v>20</v>
      </c>
      <c r="N15" s="10">
        <v>20</v>
      </c>
      <c r="O15" s="10">
        <v>20</v>
      </c>
      <c r="P15" s="10">
        <v>20</v>
      </c>
      <c r="Q15" s="10">
        <v>20</v>
      </c>
      <c r="R15" s="10">
        <v>20</v>
      </c>
    </row>
    <row r="16" spans="1:31" x14ac:dyDescent="0.25">
      <c r="A16" s="75" t="s">
        <v>36</v>
      </c>
      <c r="B16" s="70" t="s">
        <v>40</v>
      </c>
      <c r="C16" s="16" t="s">
        <v>121</v>
      </c>
      <c r="D16" s="30"/>
      <c r="E16" s="10">
        <v>5</v>
      </c>
      <c r="F16" s="10">
        <v>5</v>
      </c>
      <c r="G16" s="10">
        <v>5</v>
      </c>
      <c r="H16" s="10">
        <v>5</v>
      </c>
      <c r="I16" s="10">
        <v>5</v>
      </c>
      <c r="J16" s="10">
        <v>10</v>
      </c>
      <c r="K16" s="10">
        <v>10</v>
      </c>
      <c r="L16" s="10">
        <v>10</v>
      </c>
      <c r="M16" s="10">
        <v>10</v>
      </c>
      <c r="N16" s="10">
        <v>10</v>
      </c>
      <c r="O16" s="10">
        <v>10</v>
      </c>
      <c r="P16" s="10">
        <v>10</v>
      </c>
      <c r="Q16" s="10">
        <v>10</v>
      </c>
      <c r="R16" s="10">
        <v>10</v>
      </c>
    </row>
    <row r="17" spans="1:18" x14ac:dyDescent="0.25">
      <c r="A17" s="75" t="s">
        <v>36</v>
      </c>
      <c r="B17" s="70" t="s">
        <v>40</v>
      </c>
      <c r="C17" s="16" t="s">
        <v>122</v>
      </c>
      <c r="D17" s="30"/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>
        <v>5</v>
      </c>
      <c r="N17" s="10">
        <v>5</v>
      </c>
      <c r="O17" s="10">
        <v>5</v>
      </c>
      <c r="P17" s="10">
        <v>5</v>
      </c>
      <c r="Q17" s="10">
        <v>5</v>
      </c>
      <c r="R17" s="10">
        <v>5</v>
      </c>
    </row>
    <row r="18" spans="1:18" x14ac:dyDescent="0.25">
      <c r="A18" s="75" t="s">
        <v>36</v>
      </c>
      <c r="B18" s="70" t="s">
        <v>40</v>
      </c>
      <c r="C18" s="16" t="s">
        <v>123</v>
      </c>
      <c r="D18" s="30"/>
      <c r="E18" s="10">
        <v>10</v>
      </c>
      <c r="F18" s="10">
        <v>10</v>
      </c>
      <c r="G18" s="10">
        <v>10</v>
      </c>
      <c r="H18" s="10">
        <v>10</v>
      </c>
      <c r="I18" s="10">
        <v>10</v>
      </c>
      <c r="J18" s="10">
        <v>20</v>
      </c>
      <c r="K18" s="10">
        <v>20</v>
      </c>
      <c r="L18" s="10">
        <v>20</v>
      </c>
      <c r="M18" s="10">
        <v>20</v>
      </c>
      <c r="N18" s="10">
        <v>20</v>
      </c>
      <c r="O18" s="10">
        <v>20</v>
      </c>
      <c r="P18" s="10">
        <v>20</v>
      </c>
      <c r="Q18" s="10">
        <v>20</v>
      </c>
      <c r="R18" s="10">
        <v>20</v>
      </c>
    </row>
    <row r="19" spans="1:18" x14ac:dyDescent="0.25">
      <c r="A19" s="75" t="s">
        <v>36</v>
      </c>
      <c r="B19" s="70" t="s">
        <v>40</v>
      </c>
      <c r="C19" s="16" t="s">
        <v>124</v>
      </c>
      <c r="D19" s="30"/>
      <c r="E19" s="10">
        <v>5</v>
      </c>
      <c r="F19" s="10">
        <v>5</v>
      </c>
      <c r="G19" s="10">
        <v>5</v>
      </c>
      <c r="H19" s="10">
        <v>5</v>
      </c>
      <c r="I19" s="10">
        <v>10</v>
      </c>
      <c r="J19" s="10">
        <v>10</v>
      </c>
      <c r="K19" s="10">
        <v>10</v>
      </c>
      <c r="L19" s="10">
        <v>10</v>
      </c>
      <c r="M19" s="10">
        <v>10</v>
      </c>
      <c r="N19" s="10">
        <v>10</v>
      </c>
      <c r="O19" s="10">
        <v>10</v>
      </c>
      <c r="P19" s="10">
        <v>10</v>
      </c>
      <c r="Q19" s="10">
        <v>10</v>
      </c>
      <c r="R19" s="10">
        <v>10</v>
      </c>
    </row>
    <row r="20" spans="1:18" x14ac:dyDescent="0.25">
      <c r="A20" s="75" t="s">
        <v>36</v>
      </c>
      <c r="B20" s="70" t="s">
        <v>40</v>
      </c>
      <c r="C20" s="16" t="s">
        <v>125</v>
      </c>
      <c r="D20" s="30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100</v>
      </c>
      <c r="M20" s="10">
        <v>100</v>
      </c>
      <c r="N20" s="10">
        <v>100</v>
      </c>
      <c r="O20" s="10">
        <v>100</v>
      </c>
      <c r="P20" s="10">
        <v>100</v>
      </c>
      <c r="Q20" s="10">
        <v>100</v>
      </c>
      <c r="R20" s="10">
        <v>100</v>
      </c>
    </row>
    <row r="21" spans="1:18" s="1" customFormat="1" x14ac:dyDescent="0.25">
      <c r="A21" s="77" t="s">
        <v>36</v>
      </c>
      <c r="B21" s="70" t="s">
        <v>40</v>
      </c>
      <c r="C21" s="35" t="s">
        <v>38</v>
      </c>
      <c r="D21" s="35"/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</row>
    <row r="22" spans="1:18" x14ac:dyDescent="0.25">
      <c r="A22" s="71" t="s">
        <v>36</v>
      </c>
      <c r="B22" s="72" t="s">
        <v>40</v>
      </c>
      <c r="C22" s="28" t="s">
        <v>39</v>
      </c>
      <c r="D22" s="28"/>
      <c r="E22" s="27">
        <f t="shared" ref="E22:R22" si="1">SUM(E4:E21)</f>
        <v>235</v>
      </c>
      <c r="F22" s="27">
        <f t="shared" si="1"/>
        <v>291</v>
      </c>
      <c r="G22" s="27">
        <f t="shared" si="1"/>
        <v>337</v>
      </c>
      <c r="H22" s="27">
        <f t="shared" si="1"/>
        <v>452</v>
      </c>
      <c r="I22" s="27">
        <f t="shared" si="1"/>
        <v>489</v>
      </c>
      <c r="J22" s="27">
        <f t="shared" si="1"/>
        <v>556</v>
      </c>
      <c r="K22" s="27">
        <f t="shared" si="1"/>
        <v>1006</v>
      </c>
      <c r="L22" s="27">
        <f t="shared" si="1"/>
        <v>1106</v>
      </c>
      <c r="M22" s="27">
        <f t="shared" si="1"/>
        <v>1521</v>
      </c>
      <c r="N22" s="27">
        <f t="shared" si="1"/>
        <v>1801</v>
      </c>
      <c r="O22" s="27">
        <f t="shared" si="1"/>
        <v>1901</v>
      </c>
      <c r="P22" s="27">
        <f t="shared" si="1"/>
        <v>1901</v>
      </c>
      <c r="Q22" s="27">
        <f t="shared" si="1"/>
        <v>2011</v>
      </c>
      <c r="R22" s="27">
        <f t="shared" si="1"/>
        <v>2011</v>
      </c>
    </row>
    <row r="23" spans="1:18" x14ac:dyDescent="0.25">
      <c r="A23" s="73" t="s">
        <v>36</v>
      </c>
      <c r="B23" s="74" t="s">
        <v>41</v>
      </c>
      <c r="C23" s="37" t="s">
        <v>96</v>
      </c>
      <c r="D23" s="37"/>
      <c r="E23" s="29">
        <v>6.2</v>
      </c>
      <c r="F23" s="29">
        <v>6.2</v>
      </c>
      <c r="G23" s="29">
        <v>6.2</v>
      </c>
      <c r="H23" s="29">
        <v>6.2</v>
      </c>
      <c r="I23" s="29">
        <v>6.2</v>
      </c>
      <c r="J23" s="29">
        <v>6.2</v>
      </c>
      <c r="K23" s="29">
        <v>6.2</v>
      </c>
      <c r="L23" s="29">
        <v>6.2</v>
      </c>
      <c r="M23" s="29">
        <v>6.2</v>
      </c>
      <c r="N23" s="29">
        <v>6.2</v>
      </c>
      <c r="O23" s="29">
        <v>6.2</v>
      </c>
      <c r="P23" s="29">
        <v>6.2</v>
      </c>
      <c r="Q23" s="29">
        <v>6.2</v>
      </c>
      <c r="R23" s="29">
        <v>6.2</v>
      </c>
    </row>
    <row r="24" spans="1:18" x14ac:dyDescent="0.25">
      <c r="A24" s="73" t="s">
        <v>36</v>
      </c>
      <c r="B24" s="74" t="s">
        <v>41</v>
      </c>
      <c r="C24" s="37" t="s">
        <v>105</v>
      </c>
      <c r="D24" s="37"/>
      <c r="E24" s="29">
        <v>3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</row>
    <row r="25" spans="1:18" x14ac:dyDescent="0.25">
      <c r="A25" s="73" t="s">
        <v>36</v>
      </c>
      <c r="B25" s="74" t="s">
        <v>41</v>
      </c>
      <c r="C25" s="39" t="s">
        <v>38</v>
      </c>
      <c r="D25" s="39"/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</row>
    <row r="26" spans="1:18" x14ac:dyDescent="0.25">
      <c r="A26" s="78" t="s">
        <v>36</v>
      </c>
      <c r="B26" s="79" t="s">
        <v>41</v>
      </c>
      <c r="C26" s="41" t="s">
        <v>39</v>
      </c>
      <c r="D26" s="41"/>
      <c r="E26" s="27">
        <f t="shared" ref="E26:R26" si="2">SUM(E23:E25)</f>
        <v>9.1999999999999993</v>
      </c>
      <c r="F26" s="27">
        <f t="shared" si="2"/>
        <v>6.2</v>
      </c>
      <c r="G26" s="27">
        <f t="shared" si="2"/>
        <v>6.2</v>
      </c>
      <c r="H26" s="27">
        <f t="shared" si="2"/>
        <v>6.2</v>
      </c>
      <c r="I26" s="27">
        <f t="shared" si="2"/>
        <v>6.2</v>
      </c>
      <c r="J26" s="27">
        <f t="shared" si="2"/>
        <v>6.2</v>
      </c>
      <c r="K26" s="27">
        <f t="shared" si="2"/>
        <v>6.2</v>
      </c>
      <c r="L26" s="27">
        <f t="shared" si="2"/>
        <v>6.2</v>
      </c>
      <c r="M26" s="27">
        <f t="shared" si="2"/>
        <v>6.2</v>
      </c>
      <c r="N26" s="27">
        <f t="shared" si="2"/>
        <v>6.2</v>
      </c>
      <c r="O26" s="27">
        <f t="shared" si="2"/>
        <v>6.2</v>
      </c>
      <c r="P26" s="27">
        <f t="shared" si="2"/>
        <v>6.2</v>
      </c>
      <c r="Q26" s="27">
        <f t="shared" si="2"/>
        <v>6.2</v>
      </c>
      <c r="R26" s="27">
        <f t="shared" si="2"/>
        <v>6.2</v>
      </c>
    </row>
    <row r="27" spans="1:18" x14ac:dyDescent="0.25">
      <c r="A27" s="73" t="s">
        <v>36</v>
      </c>
      <c r="B27" s="80" t="s">
        <v>42</v>
      </c>
      <c r="C27" s="37" t="s">
        <v>90</v>
      </c>
      <c r="D27" s="37"/>
      <c r="E27" s="29">
        <v>10</v>
      </c>
      <c r="F27" s="29">
        <v>10</v>
      </c>
      <c r="G27" s="29">
        <v>27</v>
      </c>
      <c r="H27" s="29">
        <v>27</v>
      </c>
      <c r="I27" s="29">
        <v>30</v>
      </c>
      <c r="J27" s="29">
        <v>35</v>
      </c>
      <c r="K27" s="29">
        <v>35</v>
      </c>
      <c r="L27" s="29">
        <v>35</v>
      </c>
      <c r="M27" s="29">
        <v>35</v>
      </c>
      <c r="N27" s="29">
        <v>35</v>
      </c>
      <c r="O27" s="29">
        <v>35</v>
      </c>
      <c r="P27" s="29">
        <v>35</v>
      </c>
      <c r="Q27" s="29">
        <v>35</v>
      </c>
      <c r="R27" s="29">
        <v>35</v>
      </c>
    </row>
    <row r="28" spans="1:18" x14ac:dyDescent="0.25">
      <c r="A28" s="73" t="s">
        <v>36</v>
      </c>
      <c r="B28" s="80" t="s">
        <v>42</v>
      </c>
      <c r="C28" s="39" t="s">
        <v>38</v>
      </c>
      <c r="D28" s="39"/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</row>
    <row r="29" spans="1:18" x14ac:dyDescent="0.25">
      <c r="A29" s="78" t="s">
        <v>36</v>
      </c>
      <c r="B29" s="79" t="s">
        <v>42</v>
      </c>
      <c r="C29" s="44" t="s">
        <v>39</v>
      </c>
      <c r="D29" s="44"/>
      <c r="E29" s="27">
        <f t="shared" ref="E29:R29" si="3">SUM(E27:E28)</f>
        <v>10</v>
      </c>
      <c r="F29" s="27">
        <f t="shared" si="3"/>
        <v>10</v>
      </c>
      <c r="G29" s="27">
        <f t="shared" si="3"/>
        <v>27</v>
      </c>
      <c r="H29" s="27">
        <f t="shared" si="3"/>
        <v>27</v>
      </c>
      <c r="I29" s="27">
        <f t="shared" si="3"/>
        <v>30</v>
      </c>
      <c r="J29" s="27">
        <f t="shared" si="3"/>
        <v>35</v>
      </c>
      <c r="K29" s="27">
        <f t="shared" si="3"/>
        <v>35</v>
      </c>
      <c r="L29" s="27">
        <f t="shared" si="3"/>
        <v>35</v>
      </c>
      <c r="M29" s="27">
        <f t="shared" si="3"/>
        <v>35</v>
      </c>
      <c r="N29" s="27">
        <f t="shared" si="3"/>
        <v>35</v>
      </c>
      <c r="O29" s="27">
        <f t="shared" si="3"/>
        <v>35</v>
      </c>
      <c r="P29" s="27">
        <f t="shared" si="3"/>
        <v>35</v>
      </c>
      <c r="Q29" s="27">
        <f t="shared" si="3"/>
        <v>35</v>
      </c>
      <c r="R29" s="27">
        <f t="shared" si="3"/>
        <v>35</v>
      </c>
    </row>
    <row r="30" spans="1:18" x14ac:dyDescent="0.25">
      <c r="A30" s="73" t="s">
        <v>36</v>
      </c>
      <c r="B30" s="74" t="s">
        <v>43</v>
      </c>
      <c r="C30" s="37" t="s">
        <v>90</v>
      </c>
      <c r="D30" s="37"/>
      <c r="E30" s="29">
        <v>3</v>
      </c>
      <c r="F30" s="29">
        <v>3</v>
      </c>
      <c r="G30" s="29">
        <v>3</v>
      </c>
      <c r="H30" s="29">
        <v>3</v>
      </c>
      <c r="I30" s="29">
        <v>3</v>
      </c>
      <c r="J30" s="29">
        <v>3</v>
      </c>
      <c r="K30" s="29">
        <v>3</v>
      </c>
      <c r="L30" s="29">
        <v>3</v>
      </c>
      <c r="M30" s="29">
        <v>3</v>
      </c>
      <c r="N30" s="29">
        <v>3</v>
      </c>
      <c r="O30" s="29">
        <v>3</v>
      </c>
      <c r="P30" s="29">
        <v>3</v>
      </c>
      <c r="Q30" s="29">
        <v>3</v>
      </c>
      <c r="R30" s="29">
        <v>3</v>
      </c>
    </row>
    <row r="31" spans="1:18" x14ac:dyDescent="0.25">
      <c r="A31" s="73" t="s">
        <v>36</v>
      </c>
      <c r="B31" s="74" t="s">
        <v>43</v>
      </c>
      <c r="C31" s="39" t="s">
        <v>38</v>
      </c>
      <c r="D31" s="39"/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</row>
    <row r="32" spans="1:18" x14ac:dyDescent="0.25">
      <c r="A32" s="78" t="s">
        <v>36</v>
      </c>
      <c r="B32" s="79" t="s">
        <v>43</v>
      </c>
      <c r="C32" s="44" t="s">
        <v>39</v>
      </c>
      <c r="D32" s="44"/>
      <c r="E32" s="81">
        <f t="shared" ref="E32:R32" si="4">SUM(E30:E31)</f>
        <v>3</v>
      </c>
      <c r="F32" s="81">
        <f t="shared" si="4"/>
        <v>3</v>
      </c>
      <c r="G32" s="81">
        <f t="shared" si="4"/>
        <v>3</v>
      </c>
      <c r="H32" s="81">
        <f t="shared" si="4"/>
        <v>3</v>
      </c>
      <c r="I32" s="81">
        <f t="shared" si="4"/>
        <v>3</v>
      </c>
      <c r="J32" s="81">
        <f t="shared" si="4"/>
        <v>3</v>
      </c>
      <c r="K32" s="81">
        <f t="shared" si="4"/>
        <v>3</v>
      </c>
      <c r="L32" s="81">
        <f t="shared" si="4"/>
        <v>3</v>
      </c>
      <c r="M32" s="81">
        <f t="shared" si="4"/>
        <v>3</v>
      </c>
      <c r="N32" s="81">
        <f t="shared" si="4"/>
        <v>3</v>
      </c>
      <c r="O32" s="81">
        <f t="shared" si="4"/>
        <v>3</v>
      </c>
      <c r="P32" s="81">
        <f t="shared" si="4"/>
        <v>3</v>
      </c>
      <c r="Q32" s="81">
        <f t="shared" si="4"/>
        <v>3</v>
      </c>
      <c r="R32" s="81">
        <f t="shared" si="4"/>
        <v>3</v>
      </c>
    </row>
    <row r="33" spans="1:18" x14ac:dyDescent="0.25">
      <c r="A33" s="73" t="s">
        <v>36</v>
      </c>
      <c r="B33" s="80" t="s">
        <v>44</v>
      </c>
      <c r="C33" s="46" t="s">
        <v>38</v>
      </c>
      <c r="D33" s="46"/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</row>
    <row r="34" spans="1:18" x14ac:dyDescent="0.25">
      <c r="A34" s="82" t="s">
        <v>36</v>
      </c>
      <c r="B34" s="83" t="s">
        <v>36</v>
      </c>
      <c r="C34" s="49" t="s">
        <v>45</v>
      </c>
      <c r="D34" s="49"/>
      <c r="E34" s="52">
        <f t="shared" ref="E34:R34" si="5">E3+E22+E26+E29+E32+E33</f>
        <v>257.2</v>
      </c>
      <c r="F34" s="52">
        <f t="shared" si="5"/>
        <v>310.2</v>
      </c>
      <c r="G34" s="52">
        <f t="shared" si="5"/>
        <v>373.2</v>
      </c>
      <c r="H34" s="52">
        <f t="shared" si="5"/>
        <v>488.2</v>
      </c>
      <c r="I34" s="52">
        <f t="shared" si="5"/>
        <v>528.20000000000005</v>
      </c>
      <c r="J34" s="52">
        <f t="shared" si="5"/>
        <v>600.20000000000005</v>
      </c>
      <c r="K34" s="52">
        <f t="shared" si="5"/>
        <v>1050.2</v>
      </c>
      <c r="L34" s="52">
        <f t="shared" si="5"/>
        <v>1150.2</v>
      </c>
      <c r="M34" s="52">
        <f t="shared" si="5"/>
        <v>1575.2</v>
      </c>
      <c r="N34" s="52">
        <f t="shared" si="5"/>
        <v>1855.2</v>
      </c>
      <c r="O34" s="52">
        <f t="shared" si="5"/>
        <v>1965.2</v>
      </c>
      <c r="P34" s="52">
        <f t="shared" si="5"/>
        <v>1965.2</v>
      </c>
      <c r="Q34" s="52">
        <f t="shared" si="5"/>
        <v>2080.1999999999998</v>
      </c>
      <c r="R34" s="52">
        <f t="shared" si="5"/>
        <v>2080.1999999999998</v>
      </c>
    </row>
    <row r="35" spans="1:18" x14ac:dyDescent="0.25">
      <c r="A35" s="73" t="s">
        <v>46</v>
      </c>
      <c r="B35" s="74" t="s">
        <v>47</v>
      </c>
      <c r="C35" s="25" t="s">
        <v>85</v>
      </c>
      <c r="D35" s="50"/>
      <c r="E35" s="29">
        <v>60</v>
      </c>
      <c r="F35" s="29">
        <v>60</v>
      </c>
      <c r="G35" s="29">
        <v>60</v>
      </c>
      <c r="H35" s="29">
        <v>60</v>
      </c>
      <c r="I35" s="29">
        <v>60</v>
      </c>
      <c r="J35" s="29">
        <v>60</v>
      </c>
      <c r="K35" s="29">
        <v>60</v>
      </c>
      <c r="L35" s="29">
        <v>60</v>
      </c>
      <c r="M35" s="29">
        <v>60</v>
      </c>
      <c r="N35" s="29">
        <v>60</v>
      </c>
      <c r="O35" s="29">
        <v>60</v>
      </c>
      <c r="P35" s="29">
        <v>60</v>
      </c>
      <c r="Q35" s="29">
        <v>60</v>
      </c>
      <c r="R35" s="29">
        <v>60</v>
      </c>
    </row>
    <row r="36" spans="1:18" x14ac:dyDescent="0.25">
      <c r="A36" s="16" t="s">
        <v>46</v>
      </c>
      <c r="B36" s="70" t="s">
        <v>47</v>
      </c>
      <c r="C36" s="25" t="s">
        <v>38</v>
      </c>
      <c r="D36" s="25"/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</row>
    <row r="37" spans="1:18" x14ac:dyDescent="0.25">
      <c r="A37" s="84" t="s">
        <v>46</v>
      </c>
      <c r="B37" s="85" t="s">
        <v>47</v>
      </c>
      <c r="C37" s="41" t="s">
        <v>45</v>
      </c>
      <c r="D37" s="41"/>
      <c r="E37" s="51">
        <f t="shared" ref="E37:R37" si="6">SUM(E35:E36)</f>
        <v>60</v>
      </c>
      <c r="F37" s="51">
        <f t="shared" si="6"/>
        <v>60</v>
      </c>
      <c r="G37" s="51">
        <f t="shared" si="6"/>
        <v>60</v>
      </c>
      <c r="H37" s="51">
        <f t="shared" si="6"/>
        <v>60</v>
      </c>
      <c r="I37" s="51">
        <f t="shared" si="6"/>
        <v>60</v>
      </c>
      <c r="J37" s="51">
        <f t="shared" si="6"/>
        <v>60</v>
      </c>
      <c r="K37" s="51">
        <f t="shared" si="6"/>
        <v>60</v>
      </c>
      <c r="L37" s="51">
        <f t="shared" si="6"/>
        <v>60</v>
      </c>
      <c r="M37" s="51">
        <f t="shared" si="6"/>
        <v>60</v>
      </c>
      <c r="N37" s="51">
        <f t="shared" si="6"/>
        <v>60</v>
      </c>
      <c r="O37" s="51">
        <f t="shared" si="6"/>
        <v>60</v>
      </c>
      <c r="P37" s="51">
        <f t="shared" si="6"/>
        <v>60</v>
      </c>
      <c r="Q37" s="51">
        <f t="shared" si="6"/>
        <v>60</v>
      </c>
      <c r="R37" s="51">
        <f t="shared" si="6"/>
        <v>60</v>
      </c>
    </row>
    <row r="38" spans="1:18" x14ac:dyDescent="0.25">
      <c r="A38" s="86" t="s">
        <v>46</v>
      </c>
      <c r="B38" s="87" t="s">
        <v>46</v>
      </c>
      <c r="C38" s="49" t="s">
        <v>45</v>
      </c>
      <c r="D38" s="49"/>
      <c r="E38" s="52">
        <f>E37</f>
        <v>60</v>
      </c>
      <c r="F38" s="52">
        <f t="shared" ref="F38:R38" si="7">F37</f>
        <v>60</v>
      </c>
      <c r="G38" s="52">
        <f t="shared" si="7"/>
        <v>60</v>
      </c>
      <c r="H38" s="52">
        <f t="shared" si="7"/>
        <v>60</v>
      </c>
      <c r="I38" s="52">
        <f t="shared" si="7"/>
        <v>60</v>
      </c>
      <c r="J38" s="52">
        <f t="shared" si="7"/>
        <v>60</v>
      </c>
      <c r="K38" s="52">
        <f t="shared" si="7"/>
        <v>60</v>
      </c>
      <c r="L38" s="52">
        <f t="shared" si="7"/>
        <v>60</v>
      </c>
      <c r="M38" s="52">
        <f t="shared" si="7"/>
        <v>60</v>
      </c>
      <c r="N38" s="52">
        <f t="shared" si="7"/>
        <v>60</v>
      </c>
      <c r="O38" s="52">
        <f t="shared" si="7"/>
        <v>60</v>
      </c>
      <c r="P38" s="52">
        <f t="shared" si="7"/>
        <v>60</v>
      </c>
      <c r="Q38" s="52">
        <f t="shared" si="7"/>
        <v>60</v>
      </c>
      <c r="R38" s="52">
        <f t="shared" si="7"/>
        <v>60</v>
      </c>
    </row>
    <row r="39" spans="1:18" x14ac:dyDescent="0.25">
      <c r="A39" s="16" t="s">
        <v>48</v>
      </c>
      <c r="B39" s="70" t="s">
        <v>49</v>
      </c>
      <c r="C39" s="25" t="s">
        <v>85</v>
      </c>
      <c r="D39" s="25"/>
      <c r="E39" s="23">
        <v>20</v>
      </c>
      <c r="F39" s="23">
        <v>20</v>
      </c>
      <c r="G39" s="23">
        <v>20</v>
      </c>
      <c r="H39" s="23">
        <v>20</v>
      </c>
      <c r="I39" s="23">
        <v>20</v>
      </c>
      <c r="J39" s="23">
        <v>20</v>
      </c>
      <c r="K39" s="23">
        <v>20</v>
      </c>
      <c r="L39" s="23">
        <v>20</v>
      </c>
      <c r="M39" s="23">
        <v>20</v>
      </c>
      <c r="N39" s="23">
        <v>20</v>
      </c>
      <c r="O39" s="23">
        <v>20</v>
      </c>
      <c r="P39" s="23">
        <v>20</v>
      </c>
      <c r="Q39" s="23">
        <v>20</v>
      </c>
      <c r="R39" s="23">
        <v>20</v>
      </c>
    </row>
    <row r="40" spans="1:18" x14ac:dyDescent="0.25">
      <c r="A40" s="16" t="s">
        <v>48</v>
      </c>
      <c r="B40" s="70" t="s">
        <v>49</v>
      </c>
      <c r="C40" s="25" t="s">
        <v>92</v>
      </c>
      <c r="D40" s="25"/>
      <c r="E40" s="23">
        <v>36</v>
      </c>
      <c r="F40" s="23">
        <v>36</v>
      </c>
      <c r="G40" s="23">
        <v>36</v>
      </c>
      <c r="H40" s="23">
        <v>36</v>
      </c>
      <c r="I40" s="23">
        <v>36</v>
      </c>
      <c r="J40" s="23">
        <v>36</v>
      </c>
      <c r="K40" s="23">
        <v>36</v>
      </c>
      <c r="L40" s="23">
        <v>36</v>
      </c>
      <c r="M40" s="23">
        <v>36</v>
      </c>
      <c r="N40" s="23">
        <v>36</v>
      </c>
      <c r="O40" s="23">
        <v>36</v>
      </c>
      <c r="P40" s="23">
        <v>36</v>
      </c>
      <c r="Q40" s="23">
        <v>36</v>
      </c>
      <c r="R40" s="23">
        <v>36</v>
      </c>
    </row>
    <row r="41" spans="1:18" x14ac:dyDescent="0.25">
      <c r="A41" s="16" t="s">
        <v>48</v>
      </c>
      <c r="B41" s="70" t="s">
        <v>49</v>
      </c>
      <c r="C41" s="25" t="s">
        <v>76</v>
      </c>
      <c r="D41" s="25"/>
      <c r="E41" s="23">
        <v>20</v>
      </c>
      <c r="F41" s="23">
        <v>20</v>
      </c>
      <c r="G41" s="23">
        <v>20</v>
      </c>
      <c r="H41" s="23">
        <v>20</v>
      </c>
      <c r="I41" s="23">
        <v>20</v>
      </c>
      <c r="J41" s="23">
        <v>20</v>
      </c>
      <c r="K41" s="23">
        <v>20</v>
      </c>
      <c r="L41" s="23">
        <v>20</v>
      </c>
      <c r="M41" s="23">
        <v>20</v>
      </c>
      <c r="N41" s="23">
        <v>20</v>
      </c>
      <c r="O41" s="23">
        <v>20</v>
      </c>
      <c r="P41" s="23">
        <v>20</v>
      </c>
      <c r="Q41" s="23">
        <v>20</v>
      </c>
      <c r="R41" s="23">
        <v>20</v>
      </c>
    </row>
    <row r="42" spans="1:18" x14ac:dyDescent="0.25">
      <c r="A42" s="88" t="s">
        <v>48</v>
      </c>
      <c r="B42" s="89" t="s">
        <v>49</v>
      </c>
      <c r="C42" s="54" t="s">
        <v>38</v>
      </c>
      <c r="D42" s="54"/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</row>
    <row r="43" spans="1:18" x14ac:dyDescent="0.25">
      <c r="A43" s="84" t="s">
        <v>48</v>
      </c>
      <c r="B43" s="85" t="s">
        <v>49</v>
      </c>
      <c r="C43" s="41" t="s">
        <v>45</v>
      </c>
      <c r="D43" s="41"/>
      <c r="E43" s="51">
        <f t="shared" ref="E43:R43" si="8">SUM(E39:E42)</f>
        <v>76</v>
      </c>
      <c r="F43" s="51">
        <f t="shared" si="8"/>
        <v>76</v>
      </c>
      <c r="G43" s="51">
        <f t="shared" si="8"/>
        <v>76</v>
      </c>
      <c r="H43" s="51">
        <f t="shared" si="8"/>
        <v>76</v>
      </c>
      <c r="I43" s="51">
        <f t="shared" si="8"/>
        <v>76</v>
      </c>
      <c r="J43" s="51">
        <f t="shared" si="8"/>
        <v>76</v>
      </c>
      <c r="K43" s="51">
        <f t="shared" si="8"/>
        <v>76</v>
      </c>
      <c r="L43" s="51">
        <f t="shared" si="8"/>
        <v>76</v>
      </c>
      <c r="M43" s="51">
        <f t="shared" si="8"/>
        <v>76</v>
      </c>
      <c r="N43" s="51">
        <f t="shared" si="8"/>
        <v>76</v>
      </c>
      <c r="O43" s="51">
        <f t="shared" si="8"/>
        <v>76</v>
      </c>
      <c r="P43" s="51">
        <f t="shared" si="8"/>
        <v>76</v>
      </c>
      <c r="Q43" s="51">
        <f t="shared" si="8"/>
        <v>76</v>
      </c>
      <c r="R43" s="51">
        <f t="shared" si="8"/>
        <v>76</v>
      </c>
    </row>
    <row r="44" spans="1:18" x14ac:dyDescent="0.25">
      <c r="A44" s="86" t="s">
        <v>48</v>
      </c>
      <c r="B44" s="87" t="s">
        <v>48</v>
      </c>
      <c r="C44" s="55" t="s">
        <v>45</v>
      </c>
      <c r="D44" s="55"/>
      <c r="E44" s="52">
        <f>E43</f>
        <v>76</v>
      </c>
      <c r="F44" s="52">
        <f t="shared" ref="F44:R44" si="9">F43</f>
        <v>76</v>
      </c>
      <c r="G44" s="52">
        <f t="shared" si="9"/>
        <v>76</v>
      </c>
      <c r="H44" s="52">
        <f t="shared" si="9"/>
        <v>76</v>
      </c>
      <c r="I44" s="52">
        <f t="shared" si="9"/>
        <v>76</v>
      </c>
      <c r="J44" s="52">
        <f t="shared" si="9"/>
        <v>76</v>
      </c>
      <c r="K44" s="52">
        <f t="shared" si="9"/>
        <v>76</v>
      </c>
      <c r="L44" s="52">
        <f t="shared" si="9"/>
        <v>76</v>
      </c>
      <c r="M44" s="52">
        <f t="shared" si="9"/>
        <v>76</v>
      </c>
      <c r="N44" s="52">
        <f t="shared" si="9"/>
        <v>76</v>
      </c>
      <c r="O44" s="52">
        <f t="shared" si="9"/>
        <v>76</v>
      </c>
      <c r="P44" s="52">
        <f t="shared" si="9"/>
        <v>76</v>
      </c>
      <c r="Q44" s="52">
        <f t="shared" si="9"/>
        <v>76</v>
      </c>
      <c r="R44" s="52">
        <f t="shared" si="9"/>
        <v>76</v>
      </c>
    </row>
    <row r="45" spans="1:18" x14ac:dyDescent="0.25">
      <c r="A45" s="15" t="s">
        <v>50</v>
      </c>
      <c r="B45" s="56"/>
      <c r="C45" s="57" t="s">
        <v>45</v>
      </c>
      <c r="D45" s="57"/>
      <c r="E45" s="90">
        <f t="shared" ref="E45:R45" si="10">E44+E38+E34</f>
        <v>393.2</v>
      </c>
      <c r="F45" s="90">
        <f t="shared" si="10"/>
        <v>446.2</v>
      </c>
      <c r="G45" s="90">
        <f t="shared" si="10"/>
        <v>509.2</v>
      </c>
      <c r="H45" s="90">
        <f t="shared" si="10"/>
        <v>624.20000000000005</v>
      </c>
      <c r="I45" s="90">
        <f t="shared" si="10"/>
        <v>664.2</v>
      </c>
      <c r="J45" s="90">
        <f t="shared" si="10"/>
        <v>736.2</v>
      </c>
      <c r="K45" s="90">
        <f t="shared" si="10"/>
        <v>1186.2</v>
      </c>
      <c r="L45" s="90">
        <f t="shared" si="10"/>
        <v>1286.2</v>
      </c>
      <c r="M45" s="90">
        <f t="shared" si="10"/>
        <v>1711.2</v>
      </c>
      <c r="N45" s="90">
        <f t="shared" si="10"/>
        <v>1991.2</v>
      </c>
      <c r="O45" s="90">
        <f t="shared" si="10"/>
        <v>2101.1999999999998</v>
      </c>
      <c r="P45" s="90">
        <f t="shared" si="10"/>
        <v>2101.1999999999998</v>
      </c>
      <c r="Q45" s="90">
        <f t="shared" si="10"/>
        <v>2216.1999999999998</v>
      </c>
      <c r="R45" s="90">
        <f t="shared" si="10"/>
        <v>2216.1999999999998</v>
      </c>
    </row>
    <row r="46" spans="1:18" x14ac:dyDescent="0.25">
      <c r="A46" s="7"/>
      <c r="B46" s="7"/>
      <c r="C46" s="7"/>
      <c r="D46" s="7" t="s">
        <v>40</v>
      </c>
      <c r="E46" s="91">
        <f>E22/E45</f>
        <v>0.59766022380467954</v>
      </c>
      <c r="F46" s="91">
        <f t="shared" ref="F46:R46" si="11">F22/F45</f>
        <v>0.65217391304347827</v>
      </c>
      <c r="G46" s="91">
        <f t="shared" si="11"/>
        <v>0.661822466614297</v>
      </c>
      <c r="H46" s="91">
        <f t="shared" si="11"/>
        <v>0.72412688240948409</v>
      </c>
      <c r="I46" s="91">
        <f t="shared" si="11"/>
        <v>0.73622402890695571</v>
      </c>
      <c r="J46" s="91">
        <f t="shared" si="11"/>
        <v>0.75522955718554741</v>
      </c>
      <c r="K46" s="91">
        <f t="shared" si="11"/>
        <v>0.84808632608329115</v>
      </c>
      <c r="L46" s="91">
        <f t="shared" si="11"/>
        <v>0.85989737210387185</v>
      </c>
      <c r="M46" s="91">
        <f t="shared" si="11"/>
        <v>0.88884992987377276</v>
      </c>
      <c r="N46" s="91">
        <f t="shared" si="11"/>
        <v>0.90447971072719968</v>
      </c>
      <c r="O46" s="91">
        <f t="shared" si="11"/>
        <v>0.90472111174566927</v>
      </c>
      <c r="P46" s="91">
        <f t="shared" si="11"/>
        <v>0.90472111174566927</v>
      </c>
      <c r="Q46" s="91">
        <f t="shared" si="11"/>
        <v>0.90740907860301423</v>
      </c>
      <c r="R46" s="91">
        <f t="shared" si="11"/>
        <v>0.90740907860301423</v>
      </c>
    </row>
    <row r="47" spans="1:18" x14ac:dyDescent="0.25">
      <c r="A47" s="7"/>
      <c r="B47" s="7"/>
      <c r="C47" s="7"/>
      <c r="D47" s="7" t="s">
        <v>38</v>
      </c>
      <c r="E47" s="92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9" spans="4:18" x14ac:dyDescent="0.25"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</row>
    <row r="50" spans="4:18" x14ac:dyDescent="0.25">
      <c r="D50" t="s">
        <v>154</v>
      </c>
      <c r="E50" s="144">
        <v>0.62868769074262454</v>
      </c>
      <c r="F50" s="144">
        <v>0.67279246974450924</v>
      </c>
      <c r="G50" s="144">
        <v>0.67989002356637862</v>
      </c>
      <c r="H50" s="144">
        <v>0.73886574815764172</v>
      </c>
      <c r="I50" s="144">
        <v>0.75007527853056311</v>
      </c>
      <c r="J50" s="144">
        <v>0.76772616136919314</v>
      </c>
      <c r="K50" s="144">
        <v>0.85584218512898336</v>
      </c>
      <c r="L50" s="144">
        <v>0.8670502254703778</v>
      </c>
      <c r="M50" s="144">
        <v>0.90007012622720894</v>
      </c>
      <c r="N50" s="144">
        <v>0.91412213740458015</v>
      </c>
      <c r="O50" s="144">
        <v>0.91861793260993729</v>
      </c>
      <c r="P50" s="144">
        <v>0.91861793260993729</v>
      </c>
      <c r="Q50" s="144">
        <v>0.92284089883584508</v>
      </c>
      <c r="R50" s="144">
        <v>0.92284089883584508</v>
      </c>
    </row>
    <row r="51" spans="4:18" x14ac:dyDescent="0.25">
      <c r="D51" t="s">
        <v>184</v>
      </c>
      <c r="E51" s="144">
        <f>E38/E45</f>
        <v>0.1525940996948118</v>
      </c>
      <c r="F51" s="144">
        <f t="shared" ref="F51:R51" si="12">F38/F45</f>
        <v>0.13446884805020171</v>
      </c>
      <c r="G51" s="144">
        <f t="shared" si="12"/>
        <v>0.1178318931657502</v>
      </c>
      <c r="H51" s="144">
        <f t="shared" si="12"/>
        <v>9.6123037487984619E-2</v>
      </c>
      <c r="I51" s="144">
        <f t="shared" si="12"/>
        <v>9.0334236675700078E-2</v>
      </c>
      <c r="J51" s="144">
        <f t="shared" si="12"/>
        <v>8.1499592502037491E-2</v>
      </c>
      <c r="K51" s="144">
        <f t="shared" si="12"/>
        <v>5.0581689428426904E-2</v>
      </c>
      <c r="L51" s="144">
        <f t="shared" si="12"/>
        <v>4.6649043694604257E-2</v>
      </c>
      <c r="M51" s="144">
        <f t="shared" si="12"/>
        <v>3.5063113604488078E-2</v>
      </c>
      <c r="N51" s="144">
        <f t="shared" si="12"/>
        <v>3.0132583366813979E-2</v>
      </c>
      <c r="O51" s="144">
        <f t="shared" si="12"/>
        <v>2.8555111364934327E-2</v>
      </c>
      <c r="P51" s="144">
        <f t="shared" si="12"/>
        <v>2.8555111364934327E-2</v>
      </c>
      <c r="Q51" s="144">
        <f t="shared" si="12"/>
        <v>2.7073368829528023E-2</v>
      </c>
      <c r="R51" s="144">
        <f t="shared" si="12"/>
        <v>2.7073368829528023E-2</v>
      </c>
    </row>
    <row r="52" spans="4:18" x14ac:dyDescent="0.25">
      <c r="D52" t="s">
        <v>185</v>
      </c>
      <c r="E52" s="144">
        <f>E44/E45</f>
        <v>0.19328585961342828</v>
      </c>
      <c r="F52" s="144">
        <f t="shared" ref="F52:R52" si="13">F44/F45</f>
        <v>0.17032720753025549</v>
      </c>
      <c r="G52" s="144">
        <f t="shared" si="13"/>
        <v>0.1492537313432836</v>
      </c>
      <c r="H52" s="144">
        <f t="shared" si="13"/>
        <v>0.12175584748478051</v>
      </c>
      <c r="I52" s="144">
        <f t="shared" si="13"/>
        <v>0.11442336645588677</v>
      </c>
      <c r="J52" s="144">
        <f t="shared" si="13"/>
        <v>0.10323281716924748</v>
      </c>
      <c r="K52" s="144">
        <f t="shared" si="13"/>
        <v>6.407013994267409E-2</v>
      </c>
      <c r="L52" s="144">
        <f t="shared" si="13"/>
        <v>5.9088788679832062E-2</v>
      </c>
      <c r="M52" s="144">
        <f t="shared" si="13"/>
        <v>4.4413277232351563E-2</v>
      </c>
      <c r="N52" s="144">
        <f t="shared" si="13"/>
        <v>3.8167938931297711E-2</v>
      </c>
      <c r="O52" s="144">
        <f t="shared" si="13"/>
        <v>3.6169807728916814E-2</v>
      </c>
      <c r="P52" s="144">
        <f t="shared" si="13"/>
        <v>3.6169807728916814E-2</v>
      </c>
      <c r="Q52" s="144">
        <f t="shared" si="13"/>
        <v>3.4292933850735494E-2</v>
      </c>
      <c r="R52" s="144">
        <f t="shared" si="13"/>
        <v>3.4292933850735494E-2</v>
      </c>
    </row>
    <row r="53" spans="4:18" x14ac:dyDescent="0.25">
      <c r="D53" t="s">
        <v>186</v>
      </c>
      <c r="E53" s="144">
        <f>E29/E45</f>
        <v>2.5432349949135302E-2</v>
      </c>
      <c r="F53" s="144">
        <f t="shared" ref="F53:R53" si="14">F29/F45</f>
        <v>2.2411474675033616E-2</v>
      </c>
      <c r="G53" s="144">
        <f t="shared" si="14"/>
        <v>5.3024351924587591E-2</v>
      </c>
      <c r="H53" s="144">
        <f t="shared" si="14"/>
        <v>4.3255366869593075E-2</v>
      </c>
      <c r="I53" s="144">
        <f t="shared" si="14"/>
        <v>4.5167118337850039E-2</v>
      </c>
      <c r="J53" s="144">
        <f t="shared" si="14"/>
        <v>4.7541428959521868E-2</v>
      </c>
      <c r="K53" s="144">
        <f t="shared" si="14"/>
        <v>2.9505985499915698E-2</v>
      </c>
      <c r="L53" s="144">
        <f t="shared" si="14"/>
        <v>2.7211942155185818E-2</v>
      </c>
      <c r="M53" s="144">
        <f t="shared" si="14"/>
        <v>2.0453482935951377E-2</v>
      </c>
      <c r="N53" s="144">
        <f t="shared" si="14"/>
        <v>1.7577340297308154E-2</v>
      </c>
      <c r="O53" s="144">
        <f t="shared" si="14"/>
        <v>1.6657148296211691E-2</v>
      </c>
      <c r="P53" s="144">
        <f t="shared" si="14"/>
        <v>1.6657148296211691E-2</v>
      </c>
      <c r="Q53" s="144">
        <f t="shared" si="14"/>
        <v>1.5792798483891347E-2</v>
      </c>
      <c r="R53" s="144">
        <f t="shared" si="14"/>
        <v>1.5792798483891347E-2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993E-7A1C-44E6-9FD2-95F6C8132B33}">
  <sheetPr codeName="Sheet4"/>
  <dimension ref="A1:AE45"/>
  <sheetViews>
    <sheetView showGridLines="0" topLeftCell="C1" zoomScaleNormal="100" workbookViewId="0">
      <selection activeCell="M8" sqref="M8"/>
    </sheetView>
  </sheetViews>
  <sheetFormatPr defaultRowHeight="15" x14ac:dyDescent="0.25"/>
  <cols>
    <col min="1" max="2" width="14" bestFit="1" customWidth="1"/>
    <col min="3" max="3" width="40.7109375" bestFit="1" customWidth="1"/>
    <col min="4" max="4" width="10.140625" bestFit="1" customWidth="1"/>
    <col min="13" max="13" width="9.85546875" bestFit="1" customWidth="1"/>
    <col min="14" max="18" width="9.7109375" bestFit="1" customWidth="1"/>
    <col min="20" max="20" width="10.5703125" bestFit="1" customWidth="1"/>
  </cols>
  <sheetData>
    <row r="1" spans="1:31" x14ac:dyDescent="0.25">
      <c r="A1" s="22" t="s">
        <v>25</v>
      </c>
      <c r="B1" s="22" t="s">
        <v>26</v>
      </c>
      <c r="C1" s="22" t="s">
        <v>27</v>
      </c>
      <c r="D1" s="22" t="s">
        <v>52</v>
      </c>
      <c r="E1" s="22">
        <v>2017</v>
      </c>
      <c r="F1" s="22">
        <v>2018</v>
      </c>
      <c r="G1" s="22">
        <v>2019</v>
      </c>
      <c r="H1" s="22">
        <v>2020</v>
      </c>
      <c r="I1" s="22">
        <v>2021</v>
      </c>
      <c r="J1" s="22" t="s">
        <v>51</v>
      </c>
      <c r="K1" s="22" t="s">
        <v>28</v>
      </c>
      <c r="L1" s="22" t="s">
        <v>29</v>
      </c>
      <c r="M1" s="22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35</v>
      </c>
    </row>
    <row r="2" spans="1:31" x14ac:dyDescent="0.25">
      <c r="A2" s="23" t="s">
        <v>36</v>
      </c>
      <c r="B2" s="23" t="s">
        <v>37</v>
      </c>
      <c r="C2" s="24" t="s">
        <v>38</v>
      </c>
      <c r="D2" s="25"/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0.25</v>
      </c>
      <c r="N2" s="8">
        <v>0.44000000000000006</v>
      </c>
      <c r="O2" s="8">
        <v>0.56999999999999995</v>
      </c>
      <c r="P2" s="8">
        <v>0.57999999999999996</v>
      </c>
      <c r="Q2" s="8">
        <v>0.58999999999999986</v>
      </c>
      <c r="R2" s="8">
        <v>0.59999999999999987</v>
      </c>
    </row>
    <row r="3" spans="1:31" x14ac:dyDescent="0.25">
      <c r="A3" s="26" t="s">
        <v>36</v>
      </c>
      <c r="B3" s="26" t="s">
        <v>37</v>
      </c>
      <c r="C3" s="27" t="s">
        <v>39</v>
      </c>
      <c r="D3" s="28"/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f>'Production By Company'!M3/'Capacity by Company'!M3</f>
        <v>0.25</v>
      </c>
      <c r="N3" s="93">
        <f>'Production By Company'!N3/'Capacity by Company'!N3</f>
        <v>0.44000000000000006</v>
      </c>
      <c r="O3" s="93">
        <f>'Production By Company'!O3/'Capacity by Company'!O3</f>
        <v>0.56999999999999995</v>
      </c>
      <c r="P3" s="93">
        <f>'Production By Company'!P3/'Capacity by Company'!P3</f>
        <v>0.57999999999999996</v>
      </c>
      <c r="Q3" s="93">
        <f>'Production By Company'!Q3/'Capacity by Company'!Q3</f>
        <v>0.58999999999999986</v>
      </c>
      <c r="R3" s="93">
        <f>'Production By Company'!R3/'Capacity by Company'!R3</f>
        <v>0.59999999999999987</v>
      </c>
    </row>
    <row r="4" spans="1:31" x14ac:dyDescent="0.25">
      <c r="A4" s="29" t="s">
        <v>36</v>
      </c>
      <c r="B4" s="29" t="s">
        <v>40</v>
      </c>
      <c r="C4" s="10" t="s">
        <v>84</v>
      </c>
      <c r="D4" s="30"/>
      <c r="E4" s="8">
        <v>0.96560000000000012</v>
      </c>
      <c r="F4" s="8">
        <v>0.97050000000000014</v>
      </c>
      <c r="G4" s="8">
        <v>0.97540000000000016</v>
      </c>
      <c r="H4" s="8">
        <v>0.87530000000000019</v>
      </c>
      <c r="I4" s="8">
        <v>0.96520000000000006</v>
      </c>
      <c r="J4" s="8">
        <v>0.94</v>
      </c>
      <c r="K4" s="8">
        <v>0.92999999999999994</v>
      </c>
      <c r="L4" s="8">
        <v>0.92999999999999994</v>
      </c>
      <c r="M4" s="8">
        <v>0.94</v>
      </c>
      <c r="N4" s="8">
        <v>0.94</v>
      </c>
      <c r="O4" s="8">
        <v>0.94</v>
      </c>
      <c r="P4" s="8">
        <v>0.94</v>
      </c>
      <c r="Q4" s="8">
        <v>0.96</v>
      </c>
      <c r="R4" s="8">
        <v>0.96</v>
      </c>
      <c r="S4" s="2"/>
      <c r="T4" s="5"/>
    </row>
    <row r="5" spans="1:31" x14ac:dyDescent="0.25">
      <c r="A5" s="23" t="s">
        <v>36</v>
      </c>
      <c r="B5" s="23" t="s">
        <v>40</v>
      </c>
      <c r="C5" s="10" t="s">
        <v>86</v>
      </c>
      <c r="D5" s="30"/>
      <c r="E5" s="8">
        <v>0.98229999999999995</v>
      </c>
      <c r="F5" s="8">
        <v>0.98450000000000004</v>
      </c>
      <c r="G5" s="8">
        <v>0.98540000000000005</v>
      </c>
      <c r="H5" s="8">
        <v>0.98209999999999997</v>
      </c>
      <c r="I5" s="8">
        <v>0.96519999999999995</v>
      </c>
      <c r="J5" s="8">
        <v>0.89999999999999991</v>
      </c>
      <c r="K5" s="8">
        <v>0.8899999999999999</v>
      </c>
      <c r="L5" s="8">
        <v>0.8899999999999999</v>
      </c>
      <c r="M5" s="8">
        <v>0.89999999999999991</v>
      </c>
      <c r="N5" s="8">
        <v>0.89999999999999991</v>
      </c>
      <c r="O5" s="8">
        <v>0.89999999999999991</v>
      </c>
      <c r="P5" s="8">
        <v>0.90999999999999992</v>
      </c>
      <c r="Q5" s="8">
        <v>0.90999999999999992</v>
      </c>
      <c r="R5" s="8">
        <v>0.90999999999999992</v>
      </c>
      <c r="S5" s="2"/>
      <c r="T5" s="5">
        <v>0.03</v>
      </c>
    </row>
    <row r="6" spans="1:31" x14ac:dyDescent="0.25">
      <c r="A6" s="23" t="s">
        <v>36</v>
      </c>
      <c r="B6" s="23" t="s">
        <v>40</v>
      </c>
      <c r="C6" s="10" t="s">
        <v>87</v>
      </c>
      <c r="D6" s="30"/>
      <c r="E6" s="8">
        <v>0.97650000000000015</v>
      </c>
      <c r="F6" s="8">
        <v>0.9831000000000002</v>
      </c>
      <c r="G6" s="8">
        <v>0.99840000000000018</v>
      </c>
      <c r="H6" s="8">
        <v>0.90320000000000011</v>
      </c>
      <c r="I6" s="8">
        <v>0.97310000000000008</v>
      </c>
      <c r="J6" s="8">
        <v>0.96</v>
      </c>
      <c r="K6" s="8">
        <v>0.95</v>
      </c>
      <c r="L6" s="8">
        <v>0.95</v>
      </c>
      <c r="M6" s="8">
        <v>0.95</v>
      </c>
      <c r="N6" s="8">
        <v>0.96</v>
      </c>
      <c r="O6" s="8">
        <v>0.96</v>
      </c>
      <c r="P6" s="8">
        <v>0.96</v>
      </c>
      <c r="Q6" s="8">
        <v>0.96</v>
      </c>
      <c r="R6" s="8">
        <v>0.96</v>
      </c>
    </row>
    <row r="7" spans="1:31" x14ac:dyDescent="0.25">
      <c r="A7" s="23" t="s">
        <v>36</v>
      </c>
      <c r="B7" s="23" t="s">
        <v>40</v>
      </c>
      <c r="C7" s="10" t="s">
        <v>88</v>
      </c>
      <c r="D7" s="30"/>
      <c r="E7" s="8">
        <v>0.91130000000000011</v>
      </c>
      <c r="F7" s="8">
        <v>0.91670000000000007</v>
      </c>
      <c r="G7" s="8">
        <v>0.92260000000000009</v>
      </c>
      <c r="H7" s="8">
        <v>0.87320000000000009</v>
      </c>
      <c r="I7" s="8">
        <v>0.91359999999999997</v>
      </c>
      <c r="J7" s="8">
        <v>0.8899999999999999</v>
      </c>
      <c r="K7" s="8">
        <v>0.87999999999999989</v>
      </c>
      <c r="L7" s="8">
        <v>0.87999999999999989</v>
      </c>
      <c r="M7" s="8">
        <v>0.87999999999999989</v>
      </c>
      <c r="N7" s="8">
        <v>0.8899999999999999</v>
      </c>
      <c r="O7" s="8">
        <v>0.8899999999999999</v>
      </c>
      <c r="P7" s="8">
        <v>0.89999999999999991</v>
      </c>
      <c r="Q7" s="8">
        <v>0.89999999999999991</v>
      </c>
      <c r="R7" s="8">
        <v>0.89999999999999991</v>
      </c>
    </row>
    <row r="8" spans="1:31" x14ac:dyDescent="0.25">
      <c r="A8" s="23" t="s">
        <v>36</v>
      </c>
      <c r="B8" s="23" t="s">
        <v>40</v>
      </c>
      <c r="C8" s="10" t="s">
        <v>89</v>
      </c>
      <c r="D8" s="30"/>
      <c r="E8" s="8">
        <v>0.95230000000000015</v>
      </c>
      <c r="F8" s="8">
        <v>0.95560000000000012</v>
      </c>
      <c r="G8" s="8">
        <v>0.96510000000000018</v>
      </c>
      <c r="H8" s="8">
        <v>0.91320000000000012</v>
      </c>
      <c r="I8" s="8">
        <v>0.95669999999999999</v>
      </c>
      <c r="J8" s="8">
        <v>0.92999999999999994</v>
      </c>
      <c r="K8" s="8">
        <v>0.91999999999999993</v>
      </c>
      <c r="L8" s="8">
        <v>0.91999999999999993</v>
      </c>
      <c r="M8" s="8">
        <v>0.91999999999999993</v>
      </c>
      <c r="N8" s="8">
        <v>0.92999999999999994</v>
      </c>
      <c r="O8" s="8">
        <v>0.92999999999999994</v>
      </c>
      <c r="P8" s="8">
        <v>0.92999999999999994</v>
      </c>
      <c r="Q8" s="8">
        <v>0.95</v>
      </c>
      <c r="R8" s="8">
        <v>0.95</v>
      </c>
    </row>
    <row r="9" spans="1:31" x14ac:dyDescent="0.25">
      <c r="A9" s="23" t="s">
        <v>36</v>
      </c>
      <c r="B9" s="23" t="s">
        <v>40</v>
      </c>
      <c r="C9" s="10" t="s">
        <v>91</v>
      </c>
      <c r="D9" s="30"/>
      <c r="E9" s="8">
        <v>0.9134000000000001</v>
      </c>
      <c r="F9" s="8">
        <v>0.9225000000000001</v>
      </c>
      <c r="G9" s="8">
        <v>0.9356000000000001</v>
      </c>
      <c r="H9" s="8">
        <v>0.88340000000000019</v>
      </c>
      <c r="I9" s="8">
        <v>0.91639999999999999</v>
      </c>
      <c r="J9" s="8">
        <v>0.89999999999999991</v>
      </c>
      <c r="K9" s="8">
        <v>0.89249999999999985</v>
      </c>
      <c r="L9" s="8">
        <v>0.89499999999999991</v>
      </c>
      <c r="M9" s="8">
        <v>0.89749999999999985</v>
      </c>
      <c r="N9" s="8">
        <v>0.89999999999999991</v>
      </c>
      <c r="O9" s="8">
        <v>0.90249999999999986</v>
      </c>
      <c r="P9" s="8">
        <v>0.90499999999999992</v>
      </c>
      <c r="Q9" s="8">
        <v>0.90749999999999986</v>
      </c>
      <c r="R9" s="8">
        <v>0.90999999999999992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36" customHeight="1" x14ac:dyDescent="0.25">
      <c r="A10" s="31" t="s">
        <v>36</v>
      </c>
      <c r="B10" s="23" t="s">
        <v>40</v>
      </c>
      <c r="C10" s="32" t="s">
        <v>106</v>
      </c>
      <c r="D10" s="30"/>
      <c r="E10" s="8">
        <v>0.97640000000000016</v>
      </c>
      <c r="F10" s="8">
        <v>0.97720000000000018</v>
      </c>
      <c r="G10" s="8">
        <v>0.98320000000000018</v>
      </c>
      <c r="H10" s="8">
        <v>0.87130000000000019</v>
      </c>
      <c r="I10" s="8">
        <v>0.97670000000000001</v>
      </c>
      <c r="J10" s="8">
        <v>0.99</v>
      </c>
      <c r="K10" s="8">
        <v>0.98375000000000001</v>
      </c>
      <c r="L10" s="8">
        <v>0.98749999999999993</v>
      </c>
      <c r="M10" s="8">
        <v>0.99124999999999996</v>
      </c>
      <c r="N10" s="8">
        <v>0.995</v>
      </c>
      <c r="O10" s="8">
        <v>0.99875000000000003</v>
      </c>
      <c r="P10" s="8">
        <v>1.0024999999999999</v>
      </c>
      <c r="Q10" s="8">
        <v>1.0062499999999999</v>
      </c>
      <c r="R10" s="8">
        <v>1.01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x14ac:dyDescent="0.25">
      <c r="A11" s="31" t="s">
        <v>36</v>
      </c>
      <c r="B11" s="23" t="s">
        <v>40</v>
      </c>
      <c r="C11" s="32" t="s">
        <v>76</v>
      </c>
      <c r="D11" s="30"/>
      <c r="E11" s="8">
        <v>0.91130000000000011</v>
      </c>
      <c r="F11" s="8">
        <v>0.91670000000000007</v>
      </c>
      <c r="G11" s="8">
        <v>0.92260000000000009</v>
      </c>
      <c r="H11" s="8">
        <v>0.87320000000000009</v>
      </c>
      <c r="I11" s="8">
        <v>0.92359999999999998</v>
      </c>
      <c r="J11" s="8">
        <v>0.9234</v>
      </c>
      <c r="K11" s="8">
        <v>0.91999999999999993</v>
      </c>
      <c r="L11" s="8">
        <v>0.92999999999999994</v>
      </c>
      <c r="M11" s="8">
        <v>0.92999999999999994</v>
      </c>
      <c r="N11" s="8">
        <v>0.92999999999999994</v>
      </c>
      <c r="O11" s="8">
        <v>0.94</v>
      </c>
      <c r="P11" s="8">
        <v>0.94</v>
      </c>
      <c r="Q11" s="8">
        <v>0.94</v>
      </c>
      <c r="R11" s="8">
        <v>0.94</v>
      </c>
      <c r="S11" s="13"/>
      <c r="T11" s="9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x14ac:dyDescent="0.25">
      <c r="A12" s="31" t="s">
        <v>36</v>
      </c>
      <c r="B12" s="23" t="s">
        <v>40</v>
      </c>
      <c r="C12" s="32" t="s">
        <v>117</v>
      </c>
      <c r="D12" s="94"/>
      <c r="E12" s="8">
        <v>0.93230000000000013</v>
      </c>
      <c r="F12" s="8">
        <v>0.9356000000000001</v>
      </c>
      <c r="G12" s="8">
        <v>0.94510000000000016</v>
      </c>
      <c r="H12" s="8">
        <v>0.89320000000000022</v>
      </c>
      <c r="I12" s="8">
        <v>0.95669999999999999</v>
      </c>
      <c r="J12" s="8">
        <v>0.94000000000000006</v>
      </c>
      <c r="K12" s="8">
        <v>0.93</v>
      </c>
      <c r="L12" s="8">
        <v>0.94000000000000006</v>
      </c>
      <c r="M12" s="8">
        <v>0.94000000000000006</v>
      </c>
      <c r="N12" s="8">
        <v>0.94000000000000006</v>
      </c>
      <c r="O12" s="8">
        <v>0.94000000000000006</v>
      </c>
      <c r="P12" s="8">
        <v>0.96</v>
      </c>
      <c r="Q12" s="8">
        <v>0.96</v>
      </c>
      <c r="R12" s="8">
        <v>0.96000000000000008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x14ac:dyDescent="0.25">
      <c r="A13" s="31" t="s">
        <v>36</v>
      </c>
      <c r="B13" s="23" t="s">
        <v>40</v>
      </c>
      <c r="C13" s="32" t="s">
        <v>118</v>
      </c>
      <c r="D13" s="30"/>
      <c r="E13" s="8">
        <v>0.97850000000000004</v>
      </c>
      <c r="F13" s="8">
        <v>0.98340000000000005</v>
      </c>
      <c r="G13" s="8">
        <v>0.98830000000000007</v>
      </c>
      <c r="H13" s="8">
        <v>0.90820000000000012</v>
      </c>
      <c r="I13" s="8">
        <v>0.90810000000000002</v>
      </c>
      <c r="J13" s="8">
        <v>0.88</v>
      </c>
      <c r="K13" s="8">
        <v>0.88</v>
      </c>
      <c r="L13" s="8">
        <v>0.88</v>
      </c>
      <c r="M13" s="8">
        <v>0.88</v>
      </c>
      <c r="N13" s="8">
        <v>0.88</v>
      </c>
      <c r="O13" s="8">
        <v>0.89</v>
      </c>
      <c r="P13" s="8">
        <v>0.89</v>
      </c>
      <c r="Q13" s="8">
        <v>0.89999999999999991</v>
      </c>
      <c r="R13" s="8">
        <v>0.9</v>
      </c>
    </row>
    <row r="14" spans="1:31" x14ac:dyDescent="0.25">
      <c r="A14" s="31" t="s">
        <v>36</v>
      </c>
      <c r="B14" s="23" t="s">
        <v>40</v>
      </c>
      <c r="C14" s="32" t="s">
        <v>119</v>
      </c>
      <c r="D14" s="95"/>
      <c r="E14" s="8">
        <v>0.97710000000000008</v>
      </c>
      <c r="F14" s="8">
        <v>0.9850000000000001</v>
      </c>
      <c r="G14" s="8">
        <v>0.99819999999999998</v>
      </c>
      <c r="H14" s="8">
        <v>0.89600000000000013</v>
      </c>
      <c r="I14" s="8">
        <v>0.96940000000000004</v>
      </c>
      <c r="J14" s="8">
        <v>0.95000000000000007</v>
      </c>
      <c r="K14" s="8">
        <v>0.95</v>
      </c>
      <c r="L14" s="8">
        <v>0.95</v>
      </c>
      <c r="M14" s="8">
        <v>0.95</v>
      </c>
      <c r="N14" s="8">
        <v>0.96</v>
      </c>
      <c r="O14" s="8">
        <v>0.96</v>
      </c>
      <c r="P14" s="8">
        <v>0.96</v>
      </c>
      <c r="Q14" s="8">
        <v>0.97</v>
      </c>
      <c r="R14" s="8">
        <v>0.97000000000000008</v>
      </c>
    </row>
    <row r="15" spans="1:31" x14ac:dyDescent="0.25">
      <c r="A15" s="31" t="s">
        <v>36</v>
      </c>
      <c r="B15" s="23" t="s">
        <v>40</v>
      </c>
      <c r="C15" s="32" t="s">
        <v>120</v>
      </c>
      <c r="D15" s="30"/>
      <c r="E15" s="8">
        <v>0.98940000000000006</v>
      </c>
      <c r="F15" s="8">
        <v>0.99600000000000011</v>
      </c>
      <c r="G15" s="8">
        <v>0.98560000000000003</v>
      </c>
      <c r="H15" s="8">
        <v>0.88610000000000022</v>
      </c>
      <c r="I15" s="8">
        <v>0.89600000000000002</v>
      </c>
      <c r="J15" s="8">
        <v>0.9</v>
      </c>
      <c r="K15" s="8">
        <v>0.89999999999999991</v>
      </c>
      <c r="L15" s="8">
        <v>0.89999999999999991</v>
      </c>
      <c r="M15" s="8">
        <v>0.89999999999999991</v>
      </c>
      <c r="N15" s="8">
        <v>0.90999999999999992</v>
      </c>
      <c r="O15" s="8">
        <v>0.90999999999999992</v>
      </c>
      <c r="P15" s="8">
        <v>0.90999999999999992</v>
      </c>
      <c r="Q15" s="8">
        <v>0.91999999999999993</v>
      </c>
      <c r="R15" s="8">
        <v>0.92</v>
      </c>
    </row>
    <row r="16" spans="1:31" x14ac:dyDescent="0.25">
      <c r="A16" s="31" t="s">
        <v>36</v>
      </c>
      <c r="B16" s="23" t="s">
        <v>40</v>
      </c>
      <c r="C16" s="23" t="s">
        <v>121</v>
      </c>
      <c r="D16" s="30"/>
      <c r="E16" s="8">
        <v>0.96419999999999995</v>
      </c>
      <c r="F16" s="8">
        <v>0.96960000000000002</v>
      </c>
      <c r="G16" s="8">
        <v>0.97550000000000003</v>
      </c>
      <c r="H16" s="8">
        <v>0.91610000000000014</v>
      </c>
      <c r="I16" s="8">
        <v>0.94650000000000001</v>
      </c>
      <c r="J16" s="8">
        <v>0.94000000000000006</v>
      </c>
      <c r="K16" s="8">
        <v>0.93</v>
      </c>
      <c r="L16" s="8">
        <v>0.93</v>
      </c>
      <c r="M16" s="8">
        <v>0.93</v>
      </c>
      <c r="N16" s="8">
        <v>0.94000000000000006</v>
      </c>
      <c r="O16" s="8">
        <v>0.94000000000000006</v>
      </c>
      <c r="P16" s="8">
        <v>0.94000000000000006</v>
      </c>
      <c r="Q16" s="8">
        <v>0.95</v>
      </c>
      <c r="R16" s="8">
        <v>0.96000000000000008</v>
      </c>
    </row>
    <row r="17" spans="1:20" x14ac:dyDescent="0.25">
      <c r="A17" s="31" t="s">
        <v>36</v>
      </c>
      <c r="B17" s="23" t="s">
        <v>40</v>
      </c>
      <c r="C17" s="23" t="s">
        <v>122</v>
      </c>
      <c r="D17" s="30"/>
      <c r="E17" s="8">
        <v>0.96520000000000006</v>
      </c>
      <c r="F17" s="8">
        <v>0.96850000000000003</v>
      </c>
      <c r="G17" s="8">
        <v>0.97800000000000009</v>
      </c>
      <c r="H17" s="8">
        <v>0.93610000000000015</v>
      </c>
      <c r="I17" s="8">
        <v>0.90959999999999996</v>
      </c>
      <c r="J17" s="8">
        <v>0.88</v>
      </c>
      <c r="K17" s="8">
        <v>0.87</v>
      </c>
      <c r="L17" s="8">
        <v>0.87</v>
      </c>
      <c r="M17" s="8">
        <v>0.87</v>
      </c>
      <c r="N17" s="8">
        <v>0.88</v>
      </c>
      <c r="O17" s="8">
        <v>0.88</v>
      </c>
      <c r="P17" s="8">
        <v>0.88</v>
      </c>
      <c r="Q17" s="8">
        <v>0.89</v>
      </c>
      <c r="R17" s="8">
        <v>0.9</v>
      </c>
    </row>
    <row r="18" spans="1:20" x14ac:dyDescent="0.25">
      <c r="A18" s="31" t="s">
        <v>36</v>
      </c>
      <c r="B18" s="23" t="s">
        <v>40</v>
      </c>
      <c r="C18" s="23" t="s">
        <v>123</v>
      </c>
      <c r="D18" s="30"/>
      <c r="E18" s="8">
        <v>0.96629999999999994</v>
      </c>
      <c r="F18" s="8">
        <v>0.97540000000000004</v>
      </c>
      <c r="G18" s="8">
        <v>0.98849999999999993</v>
      </c>
      <c r="H18" s="8">
        <v>0.8863000000000002</v>
      </c>
      <c r="I18" s="8">
        <v>0.96930000000000005</v>
      </c>
      <c r="J18" s="8">
        <v>0.96</v>
      </c>
      <c r="K18" s="8">
        <v>0.95</v>
      </c>
      <c r="L18" s="8">
        <v>0.95</v>
      </c>
      <c r="M18" s="8">
        <v>0.96</v>
      </c>
      <c r="N18" s="8">
        <v>0.96</v>
      </c>
      <c r="O18" s="8">
        <v>0.96</v>
      </c>
      <c r="P18" s="8">
        <v>0.97</v>
      </c>
      <c r="Q18" s="8">
        <v>0.97</v>
      </c>
      <c r="R18" s="8">
        <v>0.98</v>
      </c>
    </row>
    <row r="19" spans="1:20" x14ac:dyDescent="0.25">
      <c r="A19" s="31" t="s">
        <v>36</v>
      </c>
      <c r="B19" s="23" t="s">
        <v>40</v>
      </c>
      <c r="C19" s="23" t="s">
        <v>124</v>
      </c>
      <c r="D19" s="30"/>
      <c r="E19" s="8">
        <v>0.98930000000000007</v>
      </c>
      <c r="F19" s="8">
        <v>0.99010000000000009</v>
      </c>
      <c r="G19" s="8">
        <v>0.9961000000000001</v>
      </c>
      <c r="H19" s="8">
        <v>0.87420000000000009</v>
      </c>
      <c r="I19" s="8">
        <v>0.89959999999999996</v>
      </c>
      <c r="J19" s="8">
        <v>0.88</v>
      </c>
      <c r="K19" s="8">
        <v>0.88</v>
      </c>
      <c r="L19" s="8">
        <v>0.88</v>
      </c>
      <c r="M19" s="8">
        <v>0.88</v>
      </c>
      <c r="N19" s="8">
        <v>0.89</v>
      </c>
      <c r="O19" s="8">
        <v>0.89</v>
      </c>
      <c r="P19" s="8">
        <v>0.89</v>
      </c>
      <c r="Q19" s="8">
        <v>0.89999999999999991</v>
      </c>
      <c r="R19" s="8">
        <v>0.9</v>
      </c>
    </row>
    <row r="20" spans="1:20" x14ac:dyDescent="0.25">
      <c r="A20" s="31" t="s">
        <v>36</v>
      </c>
      <c r="B20" s="23" t="s">
        <v>40</v>
      </c>
      <c r="C20" s="23" t="s">
        <v>125</v>
      </c>
      <c r="D20" s="30"/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0.82</v>
      </c>
      <c r="M20" s="8">
        <v>0.86</v>
      </c>
      <c r="N20" s="8">
        <v>0.86</v>
      </c>
      <c r="O20" s="8">
        <v>0.86</v>
      </c>
      <c r="P20" s="8">
        <v>0.86999999999999988</v>
      </c>
      <c r="Q20" s="8">
        <v>0.86999999999999988</v>
      </c>
      <c r="R20" s="8">
        <v>0.88</v>
      </c>
      <c r="T20" s="5"/>
    </row>
    <row r="21" spans="1:20" x14ac:dyDescent="0.25">
      <c r="A21" s="33" t="s">
        <v>36</v>
      </c>
      <c r="B21" s="23" t="s">
        <v>40</v>
      </c>
      <c r="C21" s="34" t="s">
        <v>38</v>
      </c>
      <c r="D21" s="35"/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20" x14ac:dyDescent="0.25">
      <c r="A22" s="26" t="s">
        <v>36</v>
      </c>
      <c r="B22" s="26" t="s">
        <v>40</v>
      </c>
      <c r="C22" s="27" t="s">
        <v>39</v>
      </c>
      <c r="D22" s="28"/>
      <c r="E22" s="96">
        <f>'Production By Company'!E22/'Capacity by Company'!E22</f>
        <v>0.95341361702127669</v>
      </c>
      <c r="F22" s="96">
        <f>'Production By Company'!F22/'Capacity by Company'!F22</f>
        <v>0.95798350515463904</v>
      </c>
      <c r="G22" s="96">
        <f>'Production By Company'!G22/'Capacity by Company'!G22</f>
        <v>0.96741246290801208</v>
      </c>
      <c r="H22" s="96">
        <f>'Production By Company'!H22/'Capacity by Company'!H22</f>
        <v>0.9026360619469026</v>
      </c>
      <c r="I22" s="96">
        <f>'Production By Company'!I22/'Capacity by Company'!I22</f>
        <v>0.9495255623721881</v>
      </c>
      <c r="J22" s="96">
        <f>'Production By Company'!J22/'Capacity by Company'!J22</f>
        <v>0.92297589928057522</v>
      </c>
      <c r="K22" s="96">
        <f>'Production By Company'!K22/'Capacity by Company'!K22</f>
        <v>0.91872266401590441</v>
      </c>
      <c r="L22" s="96">
        <f>'Production By Company'!L22/'Capacity by Company'!L22</f>
        <v>0.91009945750452059</v>
      </c>
      <c r="M22" s="96">
        <f>'Production By Company'!M22/'Capacity by Company'!M22</f>
        <v>0.91631492439184736</v>
      </c>
      <c r="N22" s="96">
        <f>'Production By Company'!N22/'Capacity by Company'!N22</f>
        <v>0.92610216546363167</v>
      </c>
      <c r="O22" s="96">
        <f>'Production By Company'!O22/'Capacity by Company'!O22</f>
        <v>0.92443187795896897</v>
      </c>
      <c r="P22" s="96">
        <f>'Production By Company'!P22/'Capacity by Company'!P22</f>
        <v>0.92805891635981064</v>
      </c>
      <c r="Q22" s="96">
        <f>'Production By Company'!Q22/'Capacity by Company'!Q22</f>
        <v>0.93679015415216316</v>
      </c>
      <c r="R22" s="96">
        <f>'Production By Company'!R22/'Capacity by Company'!R22</f>
        <v>0.93750870213823956</v>
      </c>
    </row>
    <row r="23" spans="1:20" x14ac:dyDescent="0.25">
      <c r="A23" s="29" t="s">
        <v>36</v>
      </c>
      <c r="B23" s="29" t="s">
        <v>41</v>
      </c>
      <c r="C23" s="36" t="s">
        <v>96</v>
      </c>
      <c r="D23" s="97"/>
      <c r="E23" s="8">
        <v>0.93969999999999976</v>
      </c>
      <c r="F23" s="8">
        <v>0.94049999999999978</v>
      </c>
      <c r="G23" s="8">
        <v>0.94649999999999979</v>
      </c>
      <c r="H23" s="8">
        <v>0.80719999999999981</v>
      </c>
      <c r="I23" s="8">
        <v>0.91999999999999982</v>
      </c>
      <c r="J23" s="8">
        <v>0.82499999999999996</v>
      </c>
      <c r="K23" s="8">
        <v>0.82499999999999996</v>
      </c>
      <c r="L23" s="8">
        <v>0.83</v>
      </c>
      <c r="M23" s="8">
        <v>0.83499999999999996</v>
      </c>
      <c r="N23" s="8">
        <v>0.83999999999999986</v>
      </c>
      <c r="O23" s="8">
        <v>0.84499999999999986</v>
      </c>
      <c r="P23" s="8">
        <v>0.84999999999999987</v>
      </c>
      <c r="Q23" s="8">
        <v>0.85499999999999987</v>
      </c>
      <c r="R23" s="8">
        <v>0.85999999999999988</v>
      </c>
    </row>
    <row r="24" spans="1:20" x14ac:dyDescent="0.25">
      <c r="A24" s="29" t="s">
        <v>36</v>
      </c>
      <c r="B24" s="29" t="s">
        <v>41</v>
      </c>
      <c r="C24" s="36" t="s">
        <v>105</v>
      </c>
      <c r="D24" s="37"/>
      <c r="E24" s="8">
        <v>0.7245999999999998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0" x14ac:dyDescent="0.25">
      <c r="A25" s="29" t="s">
        <v>36</v>
      </c>
      <c r="B25" s="29" t="s">
        <v>41</v>
      </c>
      <c r="C25" s="38" t="s">
        <v>38</v>
      </c>
      <c r="D25" s="39"/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0" x14ac:dyDescent="0.25">
      <c r="A26" s="40" t="s">
        <v>36</v>
      </c>
      <c r="B26" s="40" t="s">
        <v>41</v>
      </c>
      <c r="C26" s="27" t="s">
        <v>39</v>
      </c>
      <c r="D26" s="41"/>
      <c r="E26" s="96">
        <f>'Production By Company'!E26/'Capacity by Company'!E26</f>
        <v>0.86955869565217381</v>
      </c>
      <c r="F26" s="96">
        <f>'Production By Company'!F26/'Capacity by Company'!F26</f>
        <v>0.94049999999999967</v>
      </c>
      <c r="G26" s="96">
        <f>'Production By Company'!G26/'Capacity by Company'!G26</f>
        <v>0.94649999999999979</v>
      </c>
      <c r="H26" s="96">
        <f>'Production By Company'!H26/'Capacity by Company'!H26</f>
        <v>0.80719999999999992</v>
      </c>
      <c r="I26" s="96">
        <f>'Production By Company'!I26/'Capacity by Company'!I26</f>
        <v>0.91999999999999982</v>
      </c>
      <c r="J26" s="96">
        <f>'Production By Company'!J26/'Capacity by Company'!J26</f>
        <v>0.82499999999999996</v>
      </c>
      <c r="K26" s="96">
        <f>'Production By Company'!K26/'Capacity by Company'!K26</f>
        <v>0.82499999999999996</v>
      </c>
      <c r="L26" s="96">
        <f>'Production By Company'!L26/'Capacity by Company'!L26</f>
        <v>0.83</v>
      </c>
      <c r="M26" s="96">
        <f>'Production By Company'!M26/'Capacity by Company'!M26</f>
        <v>0.83499999999999996</v>
      </c>
      <c r="N26" s="96">
        <f>'Production By Company'!N26/'Capacity by Company'!N26</f>
        <v>0.83999999999999986</v>
      </c>
      <c r="O26" s="96">
        <f>'Production By Company'!O26/'Capacity by Company'!O26</f>
        <v>0.84499999999999986</v>
      </c>
      <c r="P26" s="96">
        <f>'Production By Company'!P26/'Capacity by Company'!P26</f>
        <v>0.84999999999999987</v>
      </c>
      <c r="Q26" s="96">
        <f>'Production By Company'!Q26/'Capacity by Company'!Q26</f>
        <v>0.85499999999999987</v>
      </c>
      <c r="R26" s="96">
        <f>'Production By Company'!R26/'Capacity by Company'!R26</f>
        <v>0.85999999999999976</v>
      </c>
    </row>
    <row r="27" spans="1:20" x14ac:dyDescent="0.25">
      <c r="A27" s="29" t="s">
        <v>36</v>
      </c>
      <c r="B27" s="42" t="s">
        <v>42</v>
      </c>
      <c r="C27" s="36" t="s">
        <v>90</v>
      </c>
      <c r="D27" s="98"/>
      <c r="E27" s="8">
        <v>0.9484999999999999</v>
      </c>
      <c r="F27" s="8">
        <v>0.95639999999999992</v>
      </c>
      <c r="G27" s="8">
        <v>0.96960000000000002</v>
      </c>
      <c r="H27" s="8">
        <v>0.73559999999999981</v>
      </c>
      <c r="I27" s="8">
        <v>0.88079999999999992</v>
      </c>
      <c r="J27" s="8">
        <v>0.85669999999999991</v>
      </c>
      <c r="K27" s="8">
        <v>0.85036249999999991</v>
      </c>
      <c r="L27" s="8">
        <v>0.85402499999999992</v>
      </c>
      <c r="M27" s="8">
        <v>0.85768749999999994</v>
      </c>
      <c r="N27" s="8">
        <v>0.86134999999999995</v>
      </c>
      <c r="O27" s="8">
        <v>0.86501249999999985</v>
      </c>
      <c r="P27" s="8">
        <v>0.86867499999999986</v>
      </c>
      <c r="Q27" s="8">
        <v>0.87233749999999988</v>
      </c>
      <c r="R27" s="8">
        <v>0.87599999999999989</v>
      </c>
    </row>
    <row r="28" spans="1:20" x14ac:dyDescent="0.25">
      <c r="A28" s="29" t="s">
        <v>36</v>
      </c>
      <c r="B28" s="42" t="s">
        <v>42</v>
      </c>
      <c r="C28" s="38" t="s">
        <v>38</v>
      </c>
      <c r="D28" s="39"/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0" x14ac:dyDescent="0.25">
      <c r="A29" s="40" t="s">
        <v>36</v>
      </c>
      <c r="B29" s="40" t="s">
        <v>42</v>
      </c>
      <c r="C29" s="43" t="s">
        <v>39</v>
      </c>
      <c r="D29" s="44"/>
      <c r="E29" s="96">
        <f>'Production By Company'!E29/'Capacity by Company'!E29</f>
        <v>0.9484999999999999</v>
      </c>
      <c r="F29" s="96">
        <f>'Production By Company'!F29/'Capacity by Company'!F29</f>
        <v>0.95640000000000003</v>
      </c>
      <c r="G29" s="96">
        <f>'Production By Company'!G29/'Capacity by Company'!G29</f>
        <v>0.96960000000000002</v>
      </c>
      <c r="H29" s="96">
        <f>'Production By Company'!H29/'Capacity by Company'!H29</f>
        <v>0.73559999999999992</v>
      </c>
      <c r="I29" s="96">
        <f>'Production By Company'!I29/'Capacity by Company'!I29</f>
        <v>0.88079999999999992</v>
      </c>
      <c r="J29" s="96">
        <f>'Production By Company'!J29/'Capacity by Company'!J29</f>
        <v>0.85669999999999991</v>
      </c>
      <c r="K29" s="96">
        <f>'Production By Company'!K29/'Capacity by Company'!K29</f>
        <v>0.85036249999999991</v>
      </c>
      <c r="L29" s="96">
        <f>'Production By Company'!L29/'Capacity by Company'!L29</f>
        <v>0.85402499999999992</v>
      </c>
      <c r="M29" s="96">
        <f>'Production By Company'!M29/'Capacity by Company'!M29</f>
        <v>0.85768749999999994</v>
      </c>
      <c r="N29" s="96">
        <f>'Production By Company'!N29/'Capacity by Company'!N29</f>
        <v>0.86134999999999995</v>
      </c>
      <c r="O29" s="96">
        <f>'Production By Company'!O29/'Capacity by Company'!O29</f>
        <v>0.86501249999999985</v>
      </c>
      <c r="P29" s="96">
        <f>'Production By Company'!P29/'Capacity by Company'!P29</f>
        <v>0.86867499999999986</v>
      </c>
      <c r="Q29" s="96">
        <f>'Production By Company'!Q29/'Capacity by Company'!Q29</f>
        <v>0.87233749999999988</v>
      </c>
      <c r="R29" s="96">
        <f>'Production By Company'!R29/'Capacity by Company'!R29</f>
        <v>0.87599999999999989</v>
      </c>
      <c r="T29" s="6">
        <v>0.05</v>
      </c>
    </row>
    <row r="30" spans="1:20" x14ac:dyDescent="0.25">
      <c r="A30" s="29" t="s">
        <v>36</v>
      </c>
      <c r="B30" s="29" t="s">
        <v>43</v>
      </c>
      <c r="C30" s="36" t="s">
        <v>90</v>
      </c>
      <c r="D30" s="98"/>
      <c r="E30" s="8">
        <v>0.95189999999999997</v>
      </c>
      <c r="F30" s="8">
        <v>0.94099999999999995</v>
      </c>
      <c r="G30" s="8">
        <v>0.97409999999999997</v>
      </c>
      <c r="H30" s="8">
        <v>0.81819999999999971</v>
      </c>
      <c r="I30" s="8">
        <v>0.92489999999999983</v>
      </c>
      <c r="J30" s="8">
        <v>0.83499999999999985</v>
      </c>
      <c r="K30" s="8">
        <v>0.82757499999999984</v>
      </c>
      <c r="L30" s="8">
        <v>0.83014999999999983</v>
      </c>
      <c r="M30" s="8">
        <v>0.83272499999999983</v>
      </c>
      <c r="N30" s="8">
        <v>0.83529999999999993</v>
      </c>
      <c r="O30" s="8">
        <v>0.83787499999999993</v>
      </c>
      <c r="P30" s="8">
        <v>0.84044999999999992</v>
      </c>
      <c r="Q30" s="8">
        <v>0.84302499999999991</v>
      </c>
      <c r="R30" s="8">
        <v>0.84559999999999991</v>
      </c>
    </row>
    <row r="31" spans="1:20" x14ac:dyDescent="0.25">
      <c r="A31" s="29" t="s">
        <v>36</v>
      </c>
      <c r="B31" s="29" t="s">
        <v>43</v>
      </c>
      <c r="C31" s="38" t="s">
        <v>38</v>
      </c>
      <c r="D31" s="39"/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0" x14ac:dyDescent="0.25">
      <c r="A32" s="40" t="s">
        <v>36</v>
      </c>
      <c r="B32" s="40" t="s">
        <v>43</v>
      </c>
      <c r="C32" s="43" t="s">
        <v>39</v>
      </c>
      <c r="D32" s="44"/>
      <c r="E32" s="96">
        <f>'Production By Company'!E32/'Capacity by Company'!E32</f>
        <v>0.95189999999999986</v>
      </c>
      <c r="F32" s="96">
        <f>'Production By Company'!F32/'Capacity by Company'!F32</f>
        <v>0.94099999999999995</v>
      </c>
      <c r="G32" s="96">
        <f>'Production By Company'!G32/'Capacity by Company'!G32</f>
        <v>0.97409999999999997</v>
      </c>
      <c r="H32" s="96">
        <f>'Production By Company'!H32/'Capacity by Company'!H32</f>
        <v>0.81819999999999971</v>
      </c>
      <c r="I32" s="96">
        <f>'Production By Company'!I32/'Capacity by Company'!I32</f>
        <v>0.92489999999999972</v>
      </c>
      <c r="J32" s="96">
        <f>'Production By Company'!J32/'Capacity by Company'!J32</f>
        <v>0.83499999999999985</v>
      </c>
      <c r="K32" s="96">
        <f>'Production By Company'!K32/'Capacity by Company'!K32</f>
        <v>0.82757499999999984</v>
      </c>
      <c r="L32" s="96">
        <f>'Production By Company'!L32/'Capacity by Company'!L32</f>
        <v>0.83014999999999983</v>
      </c>
      <c r="M32" s="96">
        <f>'Production By Company'!M32/'Capacity by Company'!M32</f>
        <v>0.83272499999999983</v>
      </c>
      <c r="N32" s="96">
        <f>'Production By Company'!N32/'Capacity by Company'!N32</f>
        <v>0.83529999999999982</v>
      </c>
      <c r="O32" s="96">
        <f>'Production By Company'!O32/'Capacity by Company'!O32</f>
        <v>0.83787499999999993</v>
      </c>
      <c r="P32" s="96">
        <f>'Production By Company'!P32/'Capacity by Company'!P32</f>
        <v>0.84045000000000003</v>
      </c>
      <c r="Q32" s="96">
        <f>'Production By Company'!Q32/'Capacity by Company'!Q32</f>
        <v>0.84302499999999991</v>
      </c>
      <c r="R32" s="96">
        <f>'Production By Company'!R32/'Capacity by Company'!R32</f>
        <v>0.8455999999999998</v>
      </c>
    </row>
    <row r="33" spans="1:18" x14ac:dyDescent="0.25">
      <c r="A33" s="29" t="s">
        <v>36</v>
      </c>
      <c r="B33" s="42" t="s">
        <v>44</v>
      </c>
      <c r="C33" s="45" t="s">
        <v>38</v>
      </c>
      <c r="D33" s="46"/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 x14ac:dyDescent="0.25">
      <c r="A34" s="47" t="s">
        <v>36</v>
      </c>
      <c r="B34" s="47" t="s">
        <v>36</v>
      </c>
      <c r="C34" s="48" t="s">
        <v>45</v>
      </c>
      <c r="D34" s="49"/>
      <c r="E34" s="99">
        <f>'Production By Company'!E34/'Capacity by Company'!E34</f>
        <v>0.95020544323483691</v>
      </c>
      <c r="F34" s="99">
        <f>'Production By Company'!F34/'Capacity by Company'!F34</f>
        <v>0.95741876208897481</v>
      </c>
      <c r="G34" s="99">
        <f>'Production By Company'!G34/'Capacity by Company'!G34</f>
        <v>0.96727706323687046</v>
      </c>
      <c r="H34" s="99">
        <f>'Production By Company'!H34/'Capacity by Company'!H34</f>
        <v>0.89166722654649722</v>
      </c>
      <c r="I34" s="99">
        <f>'Production By Company'!I34/'Capacity by Company'!I34</f>
        <v>0.9451357440363497</v>
      </c>
      <c r="J34" s="99">
        <f>'Production By Company'!J34/'Capacity by Company'!J34</f>
        <v>0.91765928023991972</v>
      </c>
      <c r="K34" s="99">
        <f>'Production By Company'!K34/'Capacity by Company'!K34</f>
        <v>0.9156307489049702</v>
      </c>
      <c r="L34" s="99">
        <f>'Production By Company'!L34/'Capacity by Company'!L34</f>
        <v>0.90775284733089867</v>
      </c>
      <c r="M34" s="99">
        <f>'Production By Company'!M34/'Capacity by Company'!M34</f>
        <v>0.91030296946419487</v>
      </c>
      <c r="N34" s="99">
        <f>'Production By Company'!N34/'Capacity by Company'!N34</f>
        <v>0.92182576002587369</v>
      </c>
      <c r="O34" s="99">
        <f>'Production By Company'!O34/'Capacity by Company'!O34</f>
        <v>0.91938380953592513</v>
      </c>
      <c r="P34" s="99">
        <f>'Production By Company'!P34/'Capacity by Company'!P34</f>
        <v>0.92307906319967425</v>
      </c>
      <c r="Q34" s="99">
        <f>'Production By Company'!Q34/'Capacity by Company'!Q34</f>
        <v>0.93115896908951068</v>
      </c>
      <c r="R34" s="99">
        <f>'Production By Company'!R34/'Capacity by Company'!R34</f>
        <v>0.9320540332660322</v>
      </c>
    </row>
    <row r="35" spans="1:18" x14ac:dyDescent="0.25">
      <c r="A35" s="29" t="s">
        <v>46</v>
      </c>
      <c r="B35" s="29" t="s">
        <v>47</v>
      </c>
      <c r="C35" s="24" t="s">
        <v>85</v>
      </c>
      <c r="D35" s="100"/>
      <c r="E35" s="8">
        <v>0.94310000000000005</v>
      </c>
      <c r="F35" s="8">
        <v>0.95850000000000002</v>
      </c>
      <c r="G35" s="8">
        <v>0.96440000000000003</v>
      </c>
      <c r="H35" s="8">
        <v>0.78819999999999979</v>
      </c>
      <c r="I35" s="8">
        <v>0.93539999999999979</v>
      </c>
      <c r="J35" s="8">
        <v>0.80579999999999985</v>
      </c>
      <c r="K35" s="8">
        <v>0.80158749999999979</v>
      </c>
      <c r="L35" s="8">
        <v>0.80737499999999984</v>
      </c>
      <c r="M35" s="8">
        <v>0.81316249999999979</v>
      </c>
      <c r="N35" s="8">
        <v>0.81894999999999984</v>
      </c>
      <c r="O35" s="8">
        <v>0.82473749999999979</v>
      </c>
      <c r="P35" s="8">
        <v>0.83052499999999985</v>
      </c>
      <c r="Q35" s="8">
        <v>0.83631249999999979</v>
      </c>
      <c r="R35" s="8">
        <v>0.84209999999999985</v>
      </c>
    </row>
    <row r="36" spans="1:18" x14ac:dyDescent="0.25">
      <c r="A36" s="23" t="s">
        <v>46</v>
      </c>
      <c r="B36" s="23" t="s">
        <v>47</v>
      </c>
      <c r="C36" s="24" t="s">
        <v>38</v>
      </c>
      <c r="D36" s="25"/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 x14ac:dyDescent="0.25">
      <c r="A37" s="51" t="s">
        <v>46</v>
      </c>
      <c r="B37" s="51" t="s">
        <v>47</v>
      </c>
      <c r="C37" s="27" t="s">
        <v>45</v>
      </c>
      <c r="D37" s="41"/>
      <c r="E37" s="96">
        <f>'Production By Company'!E37/'Capacity by Company'!E37</f>
        <v>0.94310000000000005</v>
      </c>
      <c r="F37" s="96">
        <f>'Production By Company'!F37/'Capacity by Company'!F37</f>
        <v>0.95850000000000002</v>
      </c>
      <c r="G37" s="96">
        <f>'Production By Company'!G37/'Capacity by Company'!G37</f>
        <v>0.96440000000000003</v>
      </c>
      <c r="H37" s="96">
        <f>'Production By Company'!H37/'Capacity by Company'!H37</f>
        <v>0.78819999999999979</v>
      </c>
      <c r="I37" s="96">
        <f>'Production By Company'!I37/'Capacity by Company'!I37</f>
        <v>0.93539999999999979</v>
      </c>
      <c r="J37" s="96">
        <f>'Production By Company'!J37/'Capacity by Company'!J37</f>
        <v>0.80579999999999985</v>
      </c>
      <c r="K37" s="96">
        <f>'Production By Company'!K37/'Capacity by Company'!K37</f>
        <v>0.80158749999999979</v>
      </c>
      <c r="L37" s="96">
        <f>'Production By Company'!L37/'Capacity by Company'!L37</f>
        <v>0.80737499999999984</v>
      </c>
      <c r="M37" s="96">
        <f>'Production By Company'!M37/'Capacity by Company'!M37</f>
        <v>0.81316249999999968</v>
      </c>
      <c r="N37" s="96">
        <f>'Production By Company'!N37/'Capacity by Company'!N37</f>
        <v>0.81894999999999984</v>
      </c>
      <c r="O37" s="96">
        <f>'Production By Company'!O37/'Capacity by Company'!O37</f>
        <v>0.82473749999999979</v>
      </c>
      <c r="P37" s="96">
        <f>'Production By Company'!P37/'Capacity by Company'!P37</f>
        <v>0.83052499999999985</v>
      </c>
      <c r="Q37" s="96">
        <f>'Production By Company'!Q37/'Capacity by Company'!Q37</f>
        <v>0.83631249999999979</v>
      </c>
      <c r="R37" s="96">
        <f>'Production By Company'!R37/'Capacity by Company'!R37</f>
        <v>0.84209999999999985</v>
      </c>
    </row>
    <row r="38" spans="1:18" x14ac:dyDescent="0.25">
      <c r="A38" s="52" t="s">
        <v>46</v>
      </c>
      <c r="B38" s="52" t="s">
        <v>46</v>
      </c>
      <c r="C38" s="48" t="s">
        <v>45</v>
      </c>
      <c r="D38" s="49"/>
      <c r="E38" s="99">
        <f>'Production By Company'!E38/'Capacity by Company'!E38</f>
        <v>0.94310000000000005</v>
      </c>
      <c r="F38" s="99">
        <f>'Production By Company'!F38/'Capacity by Company'!F38</f>
        <v>0.95850000000000002</v>
      </c>
      <c r="G38" s="99">
        <f>'Production By Company'!G38/'Capacity by Company'!G38</f>
        <v>0.96440000000000003</v>
      </c>
      <c r="H38" s="99">
        <f>'Production By Company'!H38/'Capacity by Company'!H38</f>
        <v>0.78819999999999979</v>
      </c>
      <c r="I38" s="99">
        <f>'Production By Company'!I38/'Capacity by Company'!I38</f>
        <v>0.93539999999999979</v>
      </c>
      <c r="J38" s="99">
        <f>'Production By Company'!J38/'Capacity by Company'!J38</f>
        <v>0.80579999999999985</v>
      </c>
      <c r="K38" s="99">
        <f>'Production By Company'!K38/'Capacity by Company'!K38</f>
        <v>0.80158749999999979</v>
      </c>
      <c r="L38" s="99">
        <f>'Production By Company'!L38/'Capacity by Company'!L38</f>
        <v>0.80737499999999984</v>
      </c>
      <c r="M38" s="99">
        <f>'Production By Company'!M38/'Capacity by Company'!M38</f>
        <v>0.81316249999999968</v>
      </c>
      <c r="N38" s="99">
        <f>'Production By Company'!N38/'Capacity by Company'!N38</f>
        <v>0.81894999999999984</v>
      </c>
      <c r="O38" s="99">
        <f>'Production By Company'!O38/'Capacity by Company'!O38</f>
        <v>0.82473749999999979</v>
      </c>
      <c r="P38" s="99">
        <f>'Production By Company'!P38/'Capacity by Company'!P38</f>
        <v>0.83052499999999985</v>
      </c>
      <c r="Q38" s="99">
        <f>'Production By Company'!Q38/'Capacity by Company'!Q38</f>
        <v>0.83631249999999979</v>
      </c>
      <c r="R38" s="99">
        <f>'Production By Company'!R38/'Capacity by Company'!R38</f>
        <v>0.84209999999999985</v>
      </c>
    </row>
    <row r="39" spans="1:18" x14ac:dyDescent="0.25">
      <c r="A39" s="23" t="s">
        <v>48</v>
      </c>
      <c r="B39" s="23" t="s">
        <v>49</v>
      </c>
      <c r="C39" s="24" t="s">
        <v>85</v>
      </c>
      <c r="D39" s="101"/>
      <c r="E39" s="8">
        <v>0.95919999999999983</v>
      </c>
      <c r="F39" s="8">
        <v>0.96709999999999985</v>
      </c>
      <c r="G39" s="8">
        <v>0.98029999999999984</v>
      </c>
      <c r="H39" s="8">
        <v>0.80669999999999986</v>
      </c>
      <c r="I39" s="8">
        <v>0.93149999999999977</v>
      </c>
      <c r="J39" s="8">
        <v>0.86749999999999994</v>
      </c>
      <c r="K39" s="8">
        <v>0.85833749999999998</v>
      </c>
      <c r="L39" s="8">
        <v>0.85917499999999991</v>
      </c>
      <c r="M39" s="8">
        <v>0.86001249999999985</v>
      </c>
      <c r="N39" s="8">
        <v>0.86084999999999989</v>
      </c>
      <c r="O39" s="8">
        <v>0.86168749999999994</v>
      </c>
      <c r="P39" s="8">
        <v>0.86252499999999988</v>
      </c>
      <c r="Q39" s="8">
        <v>0.86336249999999981</v>
      </c>
      <c r="R39" s="8">
        <v>0.86419999999999986</v>
      </c>
    </row>
    <row r="40" spans="1:18" x14ac:dyDescent="0.25">
      <c r="A40" s="23" t="s">
        <v>48</v>
      </c>
      <c r="B40" s="23" t="s">
        <v>49</v>
      </c>
      <c r="C40" s="24" t="s">
        <v>92</v>
      </c>
      <c r="D40" s="25"/>
      <c r="E40" s="8">
        <v>0.9614999999999998</v>
      </c>
      <c r="F40" s="8">
        <v>0.96809999999999985</v>
      </c>
      <c r="G40" s="8">
        <v>0.98339999999999983</v>
      </c>
      <c r="H40" s="8">
        <v>0.79779999999999973</v>
      </c>
      <c r="I40" s="8">
        <v>0.94809999999999983</v>
      </c>
      <c r="J40" s="8">
        <v>0.86449999999999994</v>
      </c>
      <c r="K40" s="8">
        <v>0.85533749999999986</v>
      </c>
      <c r="L40" s="8">
        <v>0.85617499999999991</v>
      </c>
      <c r="M40" s="8">
        <v>0.85701249999999995</v>
      </c>
      <c r="N40" s="8">
        <v>0.85784999999999989</v>
      </c>
      <c r="O40" s="8">
        <v>0.85868749999999983</v>
      </c>
      <c r="P40" s="8">
        <v>0.85952499999999987</v>
      </c>
      <c r="Q40" s="8">
        <v>0.86036249999999992</v>
      </c>
      <c r="R40" s="8">
        <v>0.86119999999999985</v>
      </c>
    </row>
    <row r="41" spans="1:18" x14ac:dyDescent="0.25">
      <c r="A41" s="23" t="s">
        <v>48</v>
      </c>
      <c r="B41" s="23" t="s">
        <v>49</v>
      </c>
      <c r="C41" s="24" t="s">
        <v>76</v>
      </c>
      <c r="D41" s="25"/>
      <c r="E41" s="8">
        <v>0.94629999999999981</v>
      </c>
      <c r="F41" s="8">
        <v>0.83449999999999991</v>
      </c>
      <c r="G41" s="8">
        <v>0.95759999999999978</v>
      </c>
      <c r="H41" s="8">
        <v>0.78929999999999978</v>
      </c>
      <c r="I41" s="8">
        <v>0.93859999999999977</v>
      </c>
      <c r="J41" s="8">
        <v>0.85309999999999986</v>
      </c>
      <c r="K41" s="8">
        <v>0.84393749999999979</v>
      </c>
      <c r="L41" s="8">
        <v>0.84477499999999983</v>
      </c>
      <c r="M41" s="8">
        <v>0.84561249999999988</v>
      </c>
      <c r="N41" s="8">
        <v>0.84644999999999981</v>
      </c>
      <c r="O41" s="8">
        <v>0.84728749999999975</v>
      </c>
      <c r="P41" s="8">
        <v>0.8481249999999998</v>
      </c>
      <c r="Q41" s="8">
        <v>0.84896249999999984</v>
      </c>
      <c r="R41" s="8">
        <v>0.84979999999999978</v>
      </c>
    </row>
    <row r="42" spans="1:18" x14ac:dyDescent="0.25">
      <c r="A42" s="53" t="s">
        <v>48</v>
      </c>
      <c r="B42" s="53" t="s">
        <v>49</v>
      </c>
      <c r="C42" s="34" t="s">
        <v>38</v>
      </c>
      <c r="D42" s="54"/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 x14ac:dyDescent="0.25">
      <c r="A43" s="51" t="s">
        <v>48</v>
      </c>
      <c r="B43" s="51" t="s">
        <v>49</v>
      </c>
      <c r="C43" s="27" t="s">
        <v>45</v>
      </c>
      <c r="D43" s="41"/>
      <c r="E43" s="96">
        <f>'Production By Company'!E43/'Capacity by Company'!E43</f>
        <v>0.95689473684210513</v>
      </c>
      <c r="F43" s="96">
        <f>'Production By Company'!F43/'Capacity by Company'!F43</f>
        <v>0.93267894736842105</v>
      </c>
      <c r="G43" s="96">
        <f>'Production By Company'!G43/'Capacity by Company'!G43</f>
        <v>0.97579473684210505</v>
      </c>
      <c r="H43" s="96">
        <f>'Production By Company'!H43/'Capacity by Company'!H43</f>
        <v>0.79790526315789445</v>
      </c>
      <c r="I43" s="96">
        <f>'Production By Company'!I43/'Capacity by Company'!I43</f>
        <v>0.94123157894736809</v>
      </c>
      <c r="J43" s="96">
        <f>'Production By Company'!J43/'Capacity by Company'!J43</f>
        <v>0.86228947368421038</v>
      </c>
      <c r="K43" s="96">
        <f>'Production By Company'!K43/'Capacity by Company'!K43</f>
        <v>0.85312697368421053</v>
      </c>
      <c r="L43" s="96">
        <f>'Production By Company'!L43/'Capacity by Company'!L43</f>
        <v>0.85396447368421047</v>
      </c>
      <c r="M43" s="96">
        <f>'Production By Company'!M43/'Capacity by Company'!M43</f>
        <v>0.8548019736842104</v>
      </c>
      <c r="N43" s="96">
        <f>'Production By Company'!N43/'Capacity by Company'!N43</f>
        <v>0.85563947368421034</v>
      </c>
      <c r="O43" s="96">
        <f>'Production By Company'!O43/'Capacity by Company'!O43</f>
        <v>0.85647697368421039</v>
      </c>
      <c r="P43" s="96">
        <f>'Production By Company'!P43/'Capacity by Company'!P43</f>
        <v>0.85731447368421032</v>
      </c>
      <c r="Q43" s="96">
        <f>'Production By Company'!Q43/'Capacity by Company'!Q43</f>
        <v>0.85815197368421037</v>
      </c>
      <c r="R43" s="96">
        <f>'Production By Company'!R43/'Capacity by Company'!R43</f>
        <v>0.85898947368421041</v>
      </c>
    </row>
    <row r="44" spans="1:18" x14ac:dyDescent="0.25">
      <c r="A44" s="52" t="s">
        <v>48</v>
      </c>
      <c r="B44" s="52" t="s">
        <v>48</v>
      </c>
      <c r="C44" s="48" t="s">
        <v>45</v>
      </c>
      <c r="D44" s="55"/>
      <c r="E44" s="99">
        <f>'Production By Company'!E44/'Capacity by Company'!E44</f>
        <v>0.95689473684210513</v>
      </c>
      <c r="F44" s="99">
        <f>'Production By Company'!F44/'Capacity by Company'!F44</f>
        <v>0.93267894736842105</v>
      </c>
      <c r="G44" s="99">
        <f>'Production By Company'!G44/'Capacity by Company'!G44</f>
        <v>0.97579473684210505</v>
      </c>
      <c r="H44" s="99">
        <f>'Production By Company'!H44/'Capacity by Company'!H44</f>
        <v>0.79790526315789445</v>
      </c>
      <c r="I44" s="99">
        <f>'Production By Company'!I44/'Capacity by Company'!I44</f>
        <v>0.94123157894736809</v>
      </c>
      <c r="J44" s="99">
        <f>'Production By Company'!J44/'Capacity by Company'!J44</f>
        <v>0.86228947368421038</v>
      </c>
      <c r="K44" s="99">
        <f>'Production By Company'!K44/'Capacity by Company'!K44</f>
        <v>0.85312697368421053</v>
      </c>
      <c r="L44" s="99">
        <f>'Production By Company'!L44/'Capacity by Company'!L44</f>
        <v>0.85396447368421047</v>
      </c>
      <c r="M44" s="99">
        <f>'Production By Company'!M44/'Capacity by Company'!M44</f>
        <v>0.8548019736842104</v>
      </c>
      <c r="N44" s="99">
        <f>'Production By Company'!N44/'Capacity by Company'!N44</f>
        <v>0.85563947368421034</v>
      </c>
      <c r="O44" s="99">
        <f>'Production By Company'!O44/'Capacity by Company'!O44</f>
        <v>0.85647697368421039</v>
      </c>
      <c r="P44" s="99">
        <f>'Production By Company'!P44/'Capacity by Company'!P44</f>
        <v>0.85731447368421032</v>
      </c>
      <c r="Q44" s="99">
        <f>'Production By Company'!Q44/'Capacity by Company'!Q44</f>
        <v>0.85815197368421037</v>
      </c>
      <c r="R44" s="99">
        <f>'Production By Company'!R44/'Capacity by Company'!R44</f>
        <v>0.85898947368421041</v>
      </c>
    </row>
    <row r="45" spans="1:18" x14ac:dyDescent="0.25">
      <c r="A45" s="15" t="s">
        <v>50</v>
      </c>
      <c r="B45" s="56"/>
      <c r="C45" s="57" t="s">
        <v>45</v>
      </c>
      <c r="D45" s="57"/>
      <c r="E45" s="102">
        <f>'Production By Company'!E45/'Capacity by Company'!E45</f>
        <v>0.95041414038657179</v>
      </c>
      <c r="F45" s="102">
        <f>'Production By Company'!F45/'Capacity by Company'!F45</f>
        <v>0.95335029134917071</v>
      </c>
      <c r="G45" s="102">
        <f>'Production By Company'!G45/'Capacity by Company'!G45</f>
        <v>0.96820934799685787</v>
      </c>
      <c r="H45" s="102">
        <f>'Production By Company'!H45/'Capacity by Company'!H45</f>
        <v>0.87030557513617401</v>
      </c>
      <c r="I45" s="102">
        <f>'Production By Company'!I45/'Capacity by Company'!I45</f>
        <v>0.94380954531767525</v>
      </c>
      <c r="J45" s="102">
        <f>'Production By Company'!J45/'Capacity by Company'!J45</f>
        <v>0.90282681336593285</v>
      </c>
      <c r="K45" s="102">
        <f>'Production By Company'!K45/'Capacity by Company'!K45</f>
        <v>0.9058576230821106</v>
      </c>
      <c r="L45" s="102">
        <f>'Production By Company'!L45/'Capacity by Company'!L45</f>
        <v>0.89989202690094838</v>
      </c>
      <c r="M45" s="102">
        <f>'Production By Company'!M45/'Capacity by Company'!M45</f>
        <v>0.90443194103553048</v>
      </c>
      <c r="N45" s="102">
        <f>'Production By Company'!N45/'Capacity by Company'!N45</f>
        <v>0.91619965347529164</v>
      </c>
      <c r="O45" s="102">
        <f>'Production By Company'!O45/'Capacity by Company'!O45</f>
        <v>0.91440584546925574</v>
      </c>
      <c r="P45" s="102">
        <f>'Production By Company'!P45/'Capacity by Company'!P45</f>
        <v>0.91805747905958501</v>
      </c>
      <c r="Q45" s="102">
        <f>'Production By Company'!Q45/'Capacity by Company'!Q45</f>
        <v>0.92608753158559698</v>
      </c>
      <c r="R45" s="102">
        <f>'Production By Company'!R45/'Capacity by Company'!R45</f>
        <v>0.9271130764371448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9121C360-6809-4486-A04C-7F0435D4CAE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'Operating Efficiency By Company'!E39:R39</xm:f>
              <xm:sqref>S39</xm:sqref>
            </x14:sparkline>
            <x14:sparkline>
              <xm:f>'Operating Efficiency By Company'!E40:R40</xm:f>
              <xm:sqref>S40</xm:sqref>
            </x14:sparkline>
            <x14:sparkline>
              <xm:f>'Operating Efficiency By Company'!E41:R41</xm:f>
              <xm:sqref>S41</xm:sqref>
            </x14:sparkline>
          </x14:sparklines>
        </x14:sparklineGroup>
        <x14:sparklineGroup displayEmptyCellsAs="span" xr2:uid="{A3F42BAE-B8E4-4257-B30F-1237C75B5D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'Operating Efficiency By Company'!E35:R35</xm:f>
              <xm:sqref>S35</xm:sqref>
            </x14:sparkline>
          </x14:sparklines>
        </x14:sparklineGroup>
        <x14:sparklineGroup displayEmptyCellsAs="span" xr2:uid="{995038C7-DEE4-46A6-8467-3EB287FA92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'Operating Efficiency By Company'!E30:R30</xm:f>
              <xm:sqref>S30</xm:sqref>
            </x14:sparkline>
          </x14:sparklines>
        </x14:sparklineGroup>
        <x14:sparklineGroup displayEmptyCellsAs="span" xr2:uid="{0A18B4E8-4DC9-434C-96C1-49EA4E0EC1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'Operating Efficiency By Company'!E27:R27</xm:f>
              <xm:sqref>S27</xm:sqref>
            </x14:sparkline>
          </x14:sparklines>
        </x14:sparklineGroup>
        <x14:sparklineGroup displayEmptyCellsAs="span" xr2:uid="{744D0E59-AA30-42FD-A9FD-9B0ECC474C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'Operating Efficiency By Company'!E23:R23</xm:f>
              <xm:sqref>S23</xm:sqref>
            </x14:sparkline>
          </x14:sparklines>
        </x14:sparklineGroup>
        <x14:sparklineGroup displayEmptyCellsAs="span" xr2:uid="{B53AA014-16C8-412A-A5AC-72597A7CCB9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'Operating Efficiency By Company'!E10:R10</xm:f>
              <xm:sqref>S10</xm:sqref>
            </x14:sparkline>
            <x14:sparkline>
              <xm:f>'Operating Efficiency By Company'!E11:R11</xm:f>
              <xm:sqref>S11</xm:sqref>
            </x14:sparkline>
            <x14:sparkline>
              <xm:f>'Operating Efficiency By Company'!E12:R12</xm:f>
              <xm:sqref>S12</xm:sqref>
            </x14:sparkline>
            <x14:sparkline>
              <xm:f>'Operating Efficiency By Company'!E13:R13</xm:f>
              <xm:sqref>S13</xm:sqref>
            </x14:sparkline>
            <x14:sparkline>
              <xm:f>'Operating Efficiency By Company'!E14:R14</xm:f>
              <xm:sqref>S14</xm:sqref>
            </x14:sparkline>
            <x14:sparkline>
              <xm:f>'Operating Efficiency By Company'!E15:R15</xm:f>
              <xm:sqref>S15</xm:sqref>
            </x14:sparkline>
            <x14:sparkline>
              <xm:f>'Operating Efficiency By Company'!E16:R16</xm:f>
              <xm:sqref>S16</xm:sqref>
            </x14:sparkline>
            <x14:sparkline>
              <xm:f>'Operating Efficiency By Company'!E17:R17</xm:f>
              <xm:sqref>S17</xm:sqref>
            </x14:sparkline>
            <x14:sparkline>
              <xm:f>'Operating Efficiency By Company'!E18:R18</xm:f>
              <xm:sqref>S18</xm:sqref>
            </x14:sparkline>
            <x14:sparkline>
              <xm:f>'Operating Efficiency By Company'!E19:R19</xm:f>
              <xm:sqref>S19</xm:sqref>
            </x14:sparkline>
            <x14:sparkline>
              <xm:f>'Operating Efficiency By Company'!E20:R20</xm:f>
              <xm:sqref>S20</xm:sqref>
            </x14:sparkline>
          </x14:sparklines>
        </x14:sparklineGroup>
        <x14:sparklineGroup displayEmptyCellsAs="span" xr2:uid="{524302AB-0211-45A2-9CE4-1B1558709E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'Operating Efficiency By Company'!E4:R4</xm:f>
              <xm:sqref>S4</xm:sqref>
            </x14:sparkline>
            <x14:sparkline>
              <xm:f>'Operating Efficiency By Company'!E5:R5</xm:f>
              <xm:sqref>S5</xm:sqref>
            </x14:sparkline>
            <x14:sparkline>
              <xm:f>'Operating Efficiency By Company'!E6:R6</xm:f>
              <xm:sqref>S6</xm:sqref>
            </x14:sparkline>
            <x14:sparkline>
              <xm:f>'Operating Efficiency By Company'!E7:R7</xm:f>
              <xm:sqref>S7</xm:sqref>
            </x14:sparkline>
            <x14:sparkline>
              <xm:f>'Operating Efficiency By Company'!E8:R8</xm:f>
              <xm:sqref>S8</xm:sqref>
            </x14:sparkline>
            <x14:sparkline>
              <xm:f>'Operating Efficiency By Company'!E9:R9</xm:f>
              <xm:sqref>S9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896C-5410-4B40-AD62-39A77C8C5DAC}">
  <sheetPr codeName="Sheet5"/>
  <dimension ref="A1:AE12"/>
  <sheetViews>
    <sheetView showGridLines="0" workbookViewId="0">
      <selection sqref="A1:K9"/>
    </sheetView>
  </sheetViews>
  <sheetFormatPr defaultRowHeight="15" x14ac:dyDescent="0.25"/>
  <cols>
    <col min="1" max="1" width="11.5703125" customWidth="1"/>
    <col min="6" max="6" width="9.85546875" customWidth="1"/>
    <col min="7" max="7" width="8.85546875" customWidth="1"/>
    <col min="8" max="8" width="9.5703125" bestFit="1" customWidth="1"/>
  </cols>
  <sheetData>
    <row r="1" spans="1:31" x14ac:dyDescent="0.25">
      <c r="A1" s="185" t="s">
        <v>129</v>
      </c>
      <c r="B1" s="184">
        <v>2017</v>
      </c>
      <c r="C1" s="184"/>
      <c r="D1" s="184">
        <v>2018</v>
      </c>
      <c r="E1" s="184"/>
      <c r="F1" s="184">
        <v>2019</v>
      </c>
      <c r="G1" s="184"/>
      <c r="H1" s="184">
        <v>2020</v>
      </c>
      <c r="I1" s="184"/>
      <c r="J1" s="184">
        <v>2021</v>
      </c>
      <c r="K1" s="184"/>
    </row>
    <row r="2" spans="1:31" x14ac:dyDescent="0.25">
      <c r="A2" s="186"/>
      <c r="B2" s="103" t="s">
        <v>127</v>
      </c>
      <c r="C2" s="103" t="s">
        <v>128</v>
      </c>
      <c r="D2" s="103" t="s">
        <v>127</v>
      </c>
      <c r="E2" s="103" t="s">
        <v>128</v>
      </c>
      <c r="F2" s="103" t="s">
        <v>127</v>
      </c>
      <c r="G2" s="103" t="s">
        <v>128</v>
      </c>
      <c r="H2" s="103" t="s">
        <v>127</v>
      </c>
      <c r="I2" s="103" t="s">
        <v>128</v>
      </c>
      <c r="J2" s="103" t="s">
        <v>127</v>
      </c>
      <c r="K2" s="103" t="s">
        <v>128</v>
      </c>
    </row>
    <row r="3" spans="1:31" x14ac:dyDescent="0.25">
      <c r="A3" s="18" t="s">
        <v>40</v>
      </c>
      <c r="B3" s="104">
        <v>9.9070000000000009E-3</v>
      </c>
      <c r="C3" s="104">
        <v>1.6501900000000003E-2</v>
      </c>
      <c r="D3" s="104">
        <v>3.8881199999999997E-3</v>
      </c>
      <c r="E3" s="104">
        <v>2.3999999999999998E-3</v>
      </c>
      <c r="F3" s="104">
        <v>1.7305919999999999E-2</v>
      </c>
      <c r="G3" s="104">
        <v>1.176E-2</v>
      </c>
      <c r="H3" s="104">
        <v>7.8555239999999998E-2</v>
      </c>
      <c r="I3" s="104">
        <v>5.0999999999999997E-2</v>
      </c>
      <c r="J3" s="104">
        <v>0</v>
      </c>
      <c r="K3" s="104">
        <v>0</v>
      </c>
    </row>
    <row r="4" spans="1:31" x14ac:dyDescent="0.25">
      <c r="A4" s="18" t="s">
        <v>41</v>
      </c>
      <c r="B4" s="104">
        <v>0</v>
      </c>
      <c r="C4" s="104">
        <v>0</v>
      </c>
      <c r="D4" s="104">
        <v>0</v>
      </c>
      <c r="E4" s="104">
        <v>0</v>
      </c>
      <c r="F4" s="104">
        <v>0</v>
      </c>
      <c r="G4" s="104">
        <v>0</v>
      </c>
      <c r="H4" s="104">
        <v>1.011024E-2</v>
      </c>
      <c r="I4" s="104">
        <v>6.0000000000000001E-3</v>
      </c>
      <c r="J4" s="104">
        <v>0</v>
      </c>
      <c r="K4" s="104">
        <v>0</v>
      </c>
    </row>
    <row r="5" spans="1:31" x14ac:dyDescent="0.25">
      <c r="A5" s="18" t="s">
        <v>47</v>
      </c>
      <c r="B5" s="104">
        <v>6.2600000000000004E-4</v>
      </c>
      <c r="C5" s="104">
        <v>1.8117999999999999E-3</v>
      </c>
      <c r="D5" s="104">
        <v>1.9856399999999999E-3</v>
      </c>
      <c r="E5" s="104">
        <v>2.4059999999999999E-4</v>
      </c>
      <c r="F5" s="104">
        <v>5.0519999999999997E-5</v>
      </c>
      <c r="G5" s="104">
        <v>2.52E-6</v>
      </c>
      <c r="H5" s="104">
        <v>8.3640000000000006E-5</v>
      </c>
      <c r="I5" s="104">
        <v>2.8199999999999994E-5</v>
      </c>
      <c r="J5" s="104">
        <v>1.276678E-2</v>
      </c>
      <c r="K5" s="104">
        <v>4.2184999999999998E-4</v>
      </c>
    </row>
    <row r="6" spans="1:31" x14ac:dyDescent="0.25">
      <c r="A6" s="18" t="s">
        <v>49</v>
      </c>
      <c r="B6" s="104">
        <v>2.7E-6</v>
      </c>
      <c r="C6" s="104">
        <v>3.3300000000000003E-5</v>
      </c>
      <c r="D6" s="104">
        <v>3.9407999999999999E-4</v>
      </c>
      <c r="E6" s="104">
        <v>4.9919999999999996E-5</v>
      </c>
      <c r="F6" s="104">
        <v>1.3541999999999998E-3</v>
      </c>
      <c r="G6" s="104">
        <v>2.3519999999999998E-5</v>
      </c>
      <c r="H6" s="104">
        <v>1.4776799999999999E-3</v>
      </c>
      <c r="I6" s="104">
        <v>2.34E-5</v>
      </c>
      <c r="J6" s="104">
        <v>9.8006999999999999E-4</v>
      </c>
      <c r="K6" s="104">
        <v>4.5500000000000005E-6</v>
      </c>
    </row>
    <row r="7" spans="1:31" x14ac:dyDescent="0.25">
      <c r="A7" s="20" t="s">
        <v>43</v>
      </c>
      <c r="B7" s="104">
        <v>0</v>
      </c>
      <c r="C7" s="104">
        <v>0</v>
      </c>
      <c r="D7" s="104">
        <v>0</v>
      </c>
      <c r="E7" s="104">
        <v>0</v>
      </c>
      <c r="F7" s="104">
        <v>1.0752E-4</v>
      </c>
      <c r="G7" s="104">
        <v>5.9999999999999997E-7</v>
      </c>
      <c r="H7" s="104">
        <v>0</v>
      </c>
      <c r="I7" s="104">
        <v>0</v>
      </c>
      <c r="J7" s="104">
        <v>4.42E-6</v>
      </c>
      <c r="K7" s="104">
        <v>1.3000000000000003E-7</v>
      </c>
    </row>
    <row r="8" spans="1:31" s="1" customFormat="1" x14ac:dyDescent="0.25">
      <c r="A8" s="18" t="s">
        <v>38</v>
      </c>
      <c r="B8" s="104">
        <f t="shared" ref="B8:F8" si="0">B9-SUM(B3:B7)</f>
        <v>1.3743600000000003E-2</v>
      </c>
      <c r="C8" s="104">
        <f>(C9-SUM(C3:C7))/1000</f>
        <v>1.0788159999999998E-5</v>
      </c>
      <c r="D8" s="104">
        <f t="shared" si="0"/>
        <v>8.0342759999999999E-2</v>
      </c>
      <c r="E8" s="104">
        <f>(E9-SUM(E3:E7))/1000</f>
        <v>1.698615E-5</v>
      </c>
      <c r="F8" s="104">
        <f t="shared" si="0"/>
        <v>2.3520959999999997E-2</v>
      </c>
      <c r="G8" s="104">
        <f>(G9-SUM(G3:G7))/1000</f>
        <v>5.9124400000000015E-6</v>
      </c>
      <c r="H8" s="104">
        <f>H9-SUM(H3:H6)</f>
        <v>2.6170560000000009E-2</v>
      </c>
      <c r="I8" s="104">
        <f>(I9-SUM(I3:I6))/1000</f>
        <v>1.5190200000000001E-5</v>
      </c>
      <c r="J8" s="104">
        <f>J9-SUM(J3:J6)</f>
        <v>5.3611999999999931E-4</v>
      </c>
      <c r="K8" s="104">
        <f>(K9-SUM(K3:K6))/1000</f>
        <v>7.2280000000000089E-8</v>
      </c>
    </row>
    <row r="9" spans="1:31" x14ac:dyDescent="0.25">
      <c r="A9" s="105" t="s">
        <v>45</v>
      </c>
      <c r="B9" s="106">
        <v>2.4279300000000004E-2</v>
      </c>
      <c r="C9" s="106">
        <v>2.913516E-2</v>
      </c>
      <c r="D9" s="106">
        <v>8.6610599999999996E-2</v>
      </c>
      <c r="E9" s="106">
        <v>1.967667E-2</v>
      </c>
      <c r="F9" s="106">
        <v>4.2339119999999994E-2</v>
      </c>
      <c r="G9" s="106">
        <v>1.7699080000000002E-2</v>
      </c>
      <c r="H9" s="106">
        <v>0.11639735999999999</v>
      </c>
      <c r="I9" s="106">
        <v>7.2241799999999995E-2</v>
      </c>
      <c r="J9" s="106">
        <v>1.4282969999999999E-2</v>
      </c>
      <c r="K9" s="106">
        <v>4.9868000000000004E-4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x14ac:dyDescent="0.25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x14ac:dyDescent="0.25">
      <c r="C11" s="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x14ac:dyDescent="0.25"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2C2D-AA22-43DE-A51D-F5B281031BBF}">
  <dimension ref="A1:AG46"/>
  <sheetViews>
    <sheetView showGridLines="0" zoomScaleNormal="100" workbookViewId="0">
      <selection activeCell="E5" sqref="E5"/>
    </sheetView>
  </sheetViews>
  <sheetFormatPr defaultRowHeight="12.75" x14ac:dyDescent="0.2"/>
  <cols>
    <col min="1" max="1" width="48.5703125" style="13" bestFit="1" customWidth="1"/>
    <col min="2" max="15" width="9.140625" style="13"/>
    <col min="16" max="17" width="17.7109375" style="13" bestFit="1" customWidth="1"/>
    <col min="18" max="23" width="9.140625" style="13"/>
    <col min="24" max="24" width="11.140625" style="13" bestFit="1" customWidth="1"/>
    <col min="25" max="16384" width="9.140625" style="13"/>
  </cols>
  <sheetData>
    <row r="1" spans="1:33" x14ac:dyDescent="0.2">
      <c r="A1" s="124"/>
      <c r="B1" s="125">
        <v>2017</v>
      </c>
      <c r="C1" s="125">
        <v>2018</v>
      </c>
      <c r="D1" s="125">
        <v>2019</v>
      </c>
      <c r="E1" s="125">
        <v>2020</v>
      </c>
      <c r="F1" s="125">
        <v>2021</v>
      </c>
      <c r="G1" s="125" t="s">
        <v>51</v>
      </c>
      <c r="H1" s="125" t="s">
        <v>28</v>
      </c>
      <c r="I1" s="125" t="s">
        <v>29</v>
      </c>
      <c r="J1" s="125" t="s">
        <v>30</v>
      </c>
      <c r="K1" s="125" t="s">
        <v>31</v>
      </c>
      <c r="L1" s="125" t="s">
        <v>32</v>
      </c>
      <c r="M1" s="125" t="s">
        <v>33</v>
      </c>
      <c r="N1" s="125" t="s">
        <v>34</v>
      </c>
      <c r="O1" s="125" t="s">
        <v>35</v>
      </c>
      <c r="P1" s="126" t="s">
        <v>146</v>
      </c>
      <c r="Q1" s="126" t="s">
        <v>147</v>
      </c>
      <c r="R1" s="125">
        <v>2017</v>
      </c>
      <c r="S1" s="125">
        <v>2018</v>
      </c>
      <c r="T1" s="125">
        <v>2019</v>
      </c>
      <c r="U1" s="125">
        <v>2020</v>
      </c>
      <c r="V1" s="125">
        <v>2021</v>
      </c>
      <c r="W1" s="125" t="s">
        <v>51</v>
      </c>
      <c r="X1" s="125" t="s">
        <v>28</v>
      </c>
      <c r="Y1" s="125" t="s">
        <v>29</v>
      </c>
      <c r="Z1" s="125" t="s">
        <v>30</v>
      </c>
      <c r="AA1" s="125" t="s">
        <v>31</v>
      </c>
      <c r="AB1" s="125" t="s">
        <v>32</v>
      </c>
      <c r="AC1" s="125" t="s">
        <v>33</v>
      </c>
      <c r="AD1" s="125" t="s">
        <v>34</v>
      </c>
      <c r="AE1" s="125" t="s">
        <v>35</v>
      </c>
    </row>
    <row r="2" spans="1:33" x14ac:dyDescent="0.2">
      <c r="A2" s="17" t="s">
        <v>148</v>
      </c>
      <c r="B2" s="127"/>
      <c r="C2" s="127"/>
      <c r="D2" s="127"/>
      <c r="E2" s="127"/>
      <c r="F2" s="127"/>
      <c r="G2" s="128"/>
      <c r="H2" s="127"/>
      <c r="I2" s="127"/>
      <c r="J2" s="127"/>
      <c r="K2" s="127"/>
      <c r="L2" s="127"/>
      <c r="M2" s="127"/>
      <c r="N2" s="127"/>
      <c r="O2" s="127"/>
    </row>
    <row r="3" spans="1:33" x14ac:dyDescent="0.2">
      <c r="A3" s="105" t="s">
        <v>149</v>
      </c>
      <c r="B3" s="114">
        <f>R3*'Demand-Supply Gap'!D$22</f>
        <v>700.88341344840035</v>
      </c>
      <c r="C3" s="114">
        <f>S3*'Demand-Supply Gap'!E$22</f>
        <v>654.40702554120003</v>
      </c>
      <c r="D3" s="114">
        <f>T3*'Demand-Supply Gap'!F$22</f>
        <v>502.02939313799993</v>
      </c>
      <c r="E3" s="114">
        <f>U3*'Demand-Supply Gap'!G$22</f>
        <v>537.02513097173994</v>
      </c>
      <c r="F3" s="114">
        <f>V3*'Demand-Supply Gap'!H$22</f>
        <v>1614.3846409107998</v>
      </c>
      <c r="G3" s="114">
        <f>W3*'Demand-Supply Gap'!I$22</f>
        <v>1408.8594209471789</v>
      </c>
      <c r="H3" s="114">
        <f>X3*'Demand-Supply Gap'!J$22</f>
        <v>1304.4422784852884</v>
      </c>
      <c r="I3" s="114">
        <f>Y3*'Demand-Supply Gap'!K$22</f>
        <v>1204.965729218344</v>
      </c>
      <c r="J3" s="114">
        <f>Z3*'Demand-Supply Gap'!L$22</f>
        <v>1367.5454501449528</v>
      </c>
      <c r="K3" s="114">
        <f>AA3*'Demand-Supply Gap'!M$22</f>
        <v>1562.1385096533018</v>
      </c>
      <c r="L3" s="114">
        <f>AB3*'Demand-Supply Gap'!N$22</f>
        <v>1886.227110256068</v>
      </c>
      <c r="M3" s="114">
        <f>AC3*'Demand-Supply Gap'!O$22</f>
        <v>2318.0103779314677</v>
      </c>
      <c r="N3" s="114">
        <f>AD3*'Demand-Supply Gap'!P$22</f>
        <v>2895.9728736527641</v>
      </c>
      <c r="O3" s="114">
        <f>AE3*'Demand-Supply Gap'!Q$22</f>
        <v>3643.2241290775219</v>
      </c>
      <c r="P3" s="129">
        <f>(F3/B3)^(1/4)-1</f>
        <v>0.23194213330995028</v>
      </c>
      <c r="Q3" s="129">
        <f>(O3/G3)^(1/8)-1</f>
        <v>0.12610083019796936</v>
      </c>
      <c r="R3" s="130">
        <v>0.11450000000000005</v>
      </c>
      <c r="S3" s="130">
        <v>0.11320000000000002</v>
      </c>
      <c r="T3" s="130">
        <v>0.1119</v>
      </c>
      <c r="U3" s="130">
        <v>0.11070000000000002</v>
      </c>
      <c r="V3" s="130">
        <v>0.1094</v>
      </c>
      <c r="W3" s="130">
        <v>0.10810000000000003</v>
      </c>
      <c r="X3" s="130">
        <v>0.1069</v>
      </c>
      <c r="Y3" s="130">
        <v>0.10560000000000003</v>
      </c>
      <c r="Z3" s="130">
        <v>0.1043</v>
      </c>
      <c r="AA3" s="130">
        <v>0.10310000000000002</v>
      </c>
      <c r="AB3" s="130">
        <v>0.1018</v>
      </c>
      <c r="AC3" s="130">
        <v>0.10050000000000003</v>
      </c>
      <c r="AD3" s="131">
        <v>9.9299999999999999E-2</v>
      </c>
      <c r="AE3" s="131">
        <v>9.8000000000000032E-2</v>
      </c>
      <c r="AF3" s="135"/>
      <c r="AG3" s="139"/>
    </row>
    <row r="4" spans="1:33" x14ac:dyDescent="0.2">
      <c r="A4" s="105" t="s">
        <v>150</v>
      </c>
      <c r="B4" s="114">
        <f>R4*'Demand-Supply Gap'!D$22</f>
        <v>4988.2086778960802</v>
      </c>
      <c r="C4" s="114">
        <f>S4*'Demand-Supply Gap'!E$22</f>
        <v>4716.1241292977984</v>
      </c>
      <c r="D4" s="114">
        <f>T4*'Demand-Supply Gap'!F$22</f>
        <v>3664.0518800339996</v>
      </c>
      <c r="E4" s="114">
        <f>U4*'Demand-Supply Gap'!G$22</f>
        <v>3966.3211118563181</v>
      </c>
      <c r="F4" s="114">
        <f>V4*'Demand-Supply Gap'!H$22</f>
        <v>12078.371376466999</v>
      </c>
      <c r="G4" s="114">
        <f>W4*'Demand-Supply Gap'!I$22</f>
        <v>10679.180476633837</v>
      </c>
      <c r="H4" s="114">
        <f>X4*'Demand-Supply Gap'!J$22</f>
        <v>10009.67260094932</v>
      </c>
      <c r="I4" s="114">
        <f>Y4*'Demand-Supply Gap'!K$22</f>
        <v>9370.4342503229527</v>
      </c>
      <c r="J4" s="114">
        <f>Z4*'Demand-Supply Gap'!L$22</f>
        <v>10779.090264277713</v>
      </c>
      <c r="K4" s="114">
        <f>AA4*'Demand-Supply Gap'!M$22</f>
        <v>12469.835047959912</v>
      </c>
      <c r="L4" s="114">
        <f>AB4*'Demand-Supply Gap'!N$22</f>
        <v>15265.840040667723</v>
      </c>
      <c r="M4" s="114">
        <f>AC4*'Demand-Supply Gap'!O$22</f>
        <v>19023.830444953968</v>
      </c>
      <c r="N4" s="114">
        <f>AD4*'Demand-Supply Gap'!P$22</f>
        <v>24080.612303878017</v>
      </c>
      <c r="O4" s="114">
        <f>AE4*'Demand-Supply Gap'!Q$22</f>
        <v>30729.480256076313</v>
      </c>
      <c r="P4" s="129">
        <f>(F4/B4)^(1/4)-1</f>
        <v>0.24742930183905476</v>
      </c>
      <c r="Q4" s="129">
        <f>(O4/G4)^(1/8)-1</f>
        <v>0.14124046249247324</v>
      </c>
      <c r="R4" s="130">
        <v>0.81489999999999996</v>
      </c>
      <c r="S4" s="130">
        <v>0.81579999999999986</v>
      </c>
      <c r="T4" s="130">
        <v>0.81669999999999998</v>
      </c>
      <c r="U4" s="130">
        <v>0.81759999999999988</v>
      </c>
      <c r="V4" s="130">
        <v>0.81850000000000001</v>
      </c>
      <c r="W4" s="130">
        <v>0.81939999999999991</v>
      </c>
      <c r="X4" s="130">
        <v>0.82030000000000003</v>
      </c>
      <c r="Y4" s="130">
        <v>0.82119999999999993</v>
      </c>
      <c r="Z4" s="130">
        <v>0.82209999999999983</v>
      </c>
      <c r="AA4" s="130">
        <v>0.82299999999999995</v>
      </c>
      <c r="AB4" s="130">
        <v>0.82389999999999985</v>
      </c>
      <c r="AC4" s="130">
        <v>0.82479999999999998</v>
      </c>
      <c r="AD4" s="131">
        <v>0.82569999999999988</v>
      </c>
      <c r="AE4" s="131">
        <v>0.8266</v>
      </c>
      <c r="AF4" s="135"/>
      <c r="AG4" s="139"/>
    </row>
    <row r="5" spans="1:33" x14ac:dyDescent="0.2">
      <c r="A5" s="105" t="s">
        <v>170</v>
      </c>
      <c r="B5" s="114">
        <f>R5*'Demand-Supply Gap'!D$22</f>
        <v>432.16042785551997</v>
      </c>
      <c r="C5" s="114">
        <f>S5*'Demand-Supply Gap'!E$22</f>
        <v>410.44963616100091</v>
      </c>
      <c r="D5" s="114">
        <f>T5*'Demand-Supply Gap'!F$22</f>
        <v>320.32974682800005</v>
      </c>
      <c r="E5" s="114">
        <f>U5*'Demand-Supply Gap'!G$22</f>
        <v>347.82928537194039</v>
      </c>
      <c r="F5" s="114">
        <f>V5*'Demand-Supply Gap'!H$22</f>
        <v>1063.9591646222007</v>
      </c>
      <c r="G5" s="114">
        <f>W5*'Demand-Supply Gap'!I$22</f>
        <v>944.88721571388021</v>
      </c>
      <c r="H5" s="114">
        <f>X5*'Demand-Supply Gap'!J$22</f>
        <v>888.33861434732432</v>
      </c>
      <c r="I5" s="114">
        <f>Y5*'Demand-Supply Gap'!K$22</f>
        <v>835.26033502635244</v>
      </c>
      <c r="J5" s="114">
        <f>Z5*'Demand-Supply Gap'!L$22</f>
        <v>965.01769061043797</v>
      </c>
      <c r="K5" s="114">
        <f>AA5*'Demand-Supply Gap'!M$22</f>
        <v>1119.7093682190018</v>
      </c>
      <c r="L5" s="114">
        <f>AB5*'Demand-Supply Gap'!N$22</f>
        <v>1376.6863879373882</v>
      </c>
      <c r="M5" s="114">
        <f>AC5*'Demand-Supply Gap'!O$22</f>
        <v>1722.9390570296573</v>
      </c>
      <c r="N5" s="114">
        <f>AD5*'Demand-Supply Gap'!P$22</f>
        <v>2187.2906900700686</v>
      </c>
      <c r="O5" s="114">
        <f>AE5*'Demand-Supply Gap'!Q$22</f>
        <v>2803.0520340045382</v>
      </c>
      <c r="P5" s="129">
        <f>(F5/B5)^(1/4)-1</f>
        <v>0.25262187231883204</v>
      </c>
      <c r="Q5" s="129">
        <f>(O5/G5)^(1/8)-1</f>
        <v>0.14559576199835322</v>
      </c>
      <c r="R5" s="11">
        <f>R6-SUM(R3:R4)</f>
        <v>7.0599999999999996E-2</v>
      </c>
      <c r="S5" s="11">
        <f t="shared" ref="S5:AE5" si="0">S6-SUM(S3:S4)</f>
        <v>7.1000000000000174E-2</v>
      </c>
      <c r="T5" s="11">
        <f t="shared" si="0"/>
        <v>7.1400000000000019E-2</v>
      </c>
      <c r="U5" s="11">
        <f t="shared" si="0"/>
        <v>7.1700000000000097E-2</v>
      </c>
      <c r="V5" s="11">
        <f t="shared" si="0"/>
        <v>7.2100000000000053E-2</v>
      </c>
      <c r="W5" s="11">
        <f t="shared" si="0"/>
        <v>7.2500000000000009E-2</v>
      </c>
      <c r="X5" s="11">
        <f t="shared" si="0"/>
        <v>7.2799999999999976E-2</v>
      </c>
      <c r="Y5" s="11">
        <f t="shared" si="0"/>
        <v>7.3200000000000043E-2</v>
      </c>
      <c r="Z5" s="11">
        <f t="shared" si="0"/>
        <v>7.360000000000011E-2</v>
      </c>
      <c r="AA5" s="11">
        <f t="shared" si="0"/>
        <v>7.3900000000000077E-2</v>
      </c>
      <c r="AB5" s="11">
        <f t="shared" si="0"/>
        <v>7.4300000000000144E-2</v>
      </c>
      <c r="AC5" s="11">
        <f t="shared" si="0"/>
        <v>7.4699999999999989E-2</v>
      </c>
      <c r="AD5" s="11">
        <f t="shared" si="0"/>
        <v>7.5000000000000178E-2</v>
      </c>
      <c r="AE5" s="11">
        <f t="shared" si="0"/>
        <v>7.5399999999999912E-2</v>
      </c>
    </row>
    <row r="6" spans="1:33" x14ac:dyDescent="0.2">
      <c r="A6" s="17" t="s">
        <v>45</v>
      </c>
      <c r="B6" s="132">
        <f t="shared" ref="B6:O6" si="1">SUM(B3:B5)</f>
        <v>6121.2525192000003</v>
      </c>
      <c r="C6" s="132">
        <f t="shared" si="1"/>
        <v>5780.980790999999</v>
      </c>
      <c r="D6" s="132">
        <f t="shared" si="1"/>
        <v>4486.4110199999996</v>
      </c>
      <c r="E6" s="132">
        <f t="shared" si="1"/>
        <v>4851.1755281999986</v>
      </c>
      <c r="F6" s="132">
        <f t="shared" si="1"/>
        <v>14756.715182</v>
      </c>
      <c r="G6" s="132">
        <f t="shared" si="1"/>
        <v>13032.927113294896</v>
      </c>
      <c r="H6" s="132">
        <f t="shared" si="1"/>
        <v>12202.453493781932</v>
      </c>
      <c r="I6" s="132">
        <f t="shared" si="1"/>
        <v>11410.660314567649</v>
      </c>
      <c r="J6" s="132">
        <f t="shared" si="1"/>
        <v>13111.653405033103</v>
      </c>
      <c r="K6" s="132">
        <f t="shared" si="1"/>
        <v>15151.682925832216</v>
      </c>
      <c r="L6" s="132">
        <f t="shared" si="1"/>
        <v>18528.75353886118</v>
      </c>
      <c r="M6" s="132">
        <f t="shared" si="1"/>
        <v>23064.779879915091</v>
      </c>
      <c r="N6" s="132">
        <f t="shared" si="1"/>
        <v>29163.875867600851</v>
      </c>
      <c r="O6" s="132">
        <f t="shared" si="1"/>
        <v>37175.756419158373</v>
      </c>
      <c r="R6" s="133">
        <v>1</v>
      </c>
      <c r="S6" s="133">
        <v>1</v>
      </c>
      <c r="T6" s="133">
        <v>1</v>
      </c>
      <c r="U6" s="133">
        <v>1</v>
      </c>
      <c r="V6" s="133">
        <v>1</v>
      </c>
      <c r="W6" s="133">
        <v>1</v>
      </c>
      <c r="X6" s="133">
        <v>1</v>
      </c>
      <c r="Y6" s="133">
        <v>1</v>
      </c>
      <c r="Z6" s="133">
        <v>1</v>
      </c>
      <c r="AA6" s="133">
        <v>1</v>
      </c>
      <c r="AB6" s="133">
        <v>1</v>
      </c>
      <c r="AC6" s="133">
        <v>1</v>
      </c>
      <c r="AD6" s="133">
        <v>1</v>
      </c>
      <c r="AE6" s="133">
        <v>1</v>
      </c>
    </row>
    <row r="7" spans="1:33" x14ac:dyDescent="0.2">
      <c r="B7" s="127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</row>
    <row r="8" spans="1:33" x14ac:dyDescent="0.2">
      <c r="A8" s="17" t="s">
        <v>141</v>
      </c>
      <c r="B8" s="127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</row>
    <row r="9" spans="1:33" x14ac:dyDescent="0.2">
      <c r="A9" s="105" t="s">
        <v>149</v>
      </c>
      <c r="B9" s="114">
        <f>'Demand-Supply Gap'!D$18*'Global Segments'!R9</f>
        <v>32.586887648000001</v>
      </c>
      <c r="C9" s="114">
        <f>'Demand-Supply Gap'!E$18*'Global Segments'!S9</f>
        <v>37.263717239999998</v>
      </c>
      <c r="D9" s="114">
        <f>'Demand-Supply Gap'!F$18*'Global Segments'!T9</f>
        <v>43.434374820000002</v>
      </c>
      <c r="E9" s="114">
        <f>'Demand-Supply Gap'!G$18*'Global Segments'!U9</f>
        <v>48.022835015999995</v>
      </c>
      <c r="F9" s="114">
        <f>'Demand-Supply Gap'!H$18*'Global Segments'!V9</f>
        <v>55.541417379999999</v>
      </c>
      <c r="G9" s="114">
        <f>'Demand-Supply Gap'!I$18*'Global Segments'!W9</f>
        <v>61.669347094772995</v>
      </c>
      <c r="H9" s="114">
        <f>'Demand-Supply Gap'!J$18*'Global Segments'!X9</f>
        <v>70.120920012530675</v>
      </c>
      <c r="I9" s="114">
        <f>'Demand-Supply Gap'!K$18*'Global Segments'!Y9</f>
        <v>81.936789728702635</v>
      </c>
      <c r="J9" s="114">
        <f>'Demand-Supply Gap'!L$18*'Global Segments'!Z9</f>
        <v>97.575095107223106</v>
      </c>
      <c r="K9" s="114">
        <f>'Demand-Supply Gap'!M$18*'Global Segments'!AA9</f>
        <v>116.37117298706184</v>
      </c>
      <c r="L9" s="114">
        <f>'Demand-Supply Gap'!N$18*'Global Segments'!AB9</f>
        <v>140.13736867081349</v>
      </c>
      <c r="M9" s="114">
        <f>'Demand-Supply Gap'!O$18*'Global Segments'!AC9</f>
        <v>172.02800940335345</v>
      </c>
      <c r="N9" s="114">
        <f>'Demand-Supply Gap'!P$18*'Global Segments'!AD9</f>
        <v>213.22086336994931</v>
      </c>
      <c r="O9" s="114">
        <f>'Demand-Supply Gap'!Q$18*'Global Segments'!AE9</f>
        <v>264.36745488288631</v>
      </c>
      <c r="P9" s="129">
        <f>(F9/B9)^(1/4)-1</f>
        <v>0.14259815591120906</v>
      </c>
      <c r="Q9" s="129">
        <f>(O9/G9)^(1/8)-1</f>
        <v>0.19954716852028631</v>
      </c>
      <c r="R9" s="11">
        <v>8.72E-2</v>
      </c>
      <c r="S9" s="11">
        <v>8.7599999999999997E-2</v>
      </c>
      <c r="T9" s="11">
        <v>8.8099999999999998E-2</v>
      </c>
      <c r="U9" s="11">
        <v>8.8400000000000006E-2</v>
      </c>
      <c r="V9" s="11">
        <v>8.8599999999999998E-2</v>
      </c>
      <c r="W9" s="11">
        <v>8.9099999999999999E-2</v>
      </c>
      <c r="X9" s="11">
        <v>8.9300000000000004E-2</v>
      </c>
      <c r="Y9" s="11">
        <v>8.9399999999999993E-2</v>
      </c>
      <c r="Z9" s="11">
        <v>8.9599999999999999E-2</v>
      </c>
      <c r="AA9" s="11">
        <v>8.9399999999999993E-2</v>
      </c>
      <c r="AB9" s="11">
        <v>8.9700000000000002E-2</v>
      </c>
      <c r="AC9" s="11">
        <v>8.9800000000000005E-2</v>
      </c>
      <c r="AD9" s="11">
        <v>0.09</v>
      </c>
      <c r="AE9" s="11">
        <v>9.01E-2</v>
      </c>
      <c r="AF9" s="135"/>
      <c r="AG9" s="140"/>
    </row>
    <row r="10" spans="1:33" x14ac:dyDescent="0.2">
      <c r="A10" s="105" t="s">
        <v>150</v>
      </c>
      <c r="B10" s="114">
        <f>'Demand-Supply Gap'!D$18*'Global Segments'!R10</f>
        <v>323.51454858800003</v>
      </c>
      <c r="C10" s="114">
        <f>'Demand-Supply Gap'!E$18*'Global Segments'!S10</f>
        <v>369.36170866999993</v>
      </c>
      <c r="D10" s="114">
        <f>'Demand-Supply Gap'!F$18*'Global Segments'!T10</f>
        <v>429.51222863999999</v>
      </c>
      <c r="E10" s="114">
        <f>'Demand-Supply Gap'!G$18*'Global Segments'!U10</f>
        <v>475.06752512999992</v>
      </c>
      <c r="F10" s="114">
        <f>'Demand-Supply Gap'!H$18*'Global Segments'!V10</f>
        <v>550.83796221</v>
      </c>
      <c r="G10" s="114">
        <f>'Demand-Supply Gap'!I$18*'Global Segments'!W10</f>
        <v>608.59547587467898</v>
      </c>
      <c r="H10" s="114">
        <f>'Demand-Supply Gap'!J$18*'Global Segments'!X10</f>
        <v>690.76565884684476</v>
      </c>
      <c r="I10" s="114">
        <f>'Demand-Supply Gap'!K$18*'Global Segments'!Y10</f>
        <v>806.62828456634452</v>
      </c>
      <c r="J10" s="114">
        <f>'Demand-Supply Gap'!L$18*'Global Segments'!Z10</f>
        <v>958.76243004909838</v>
      </c>
      <c r="K10" s="114">
        <f>'Demand-Supply Gap'!M$18*'Global Segments'!AA10</f>
        <v>1146.2690708322893</v>
      </c>
      <c r="L10" s="114">
        <f>'Demand-Supply Gap'!N$18*'Global Segments'!AB10</f>
        <v>1376.2208256646554</v>
      </c>
      <c r="M10" s="114">
        <f>'Demand-Supply Gap'!O$18*'Global Segments'!AC10</f>
        <v>1687.7135443692025</v>
      </c>
      <c r="N10" s="114">
        <f>'Demand-Supply Gap'!P$18*'Global Segments'!AD10</f>
        <v>2087.6691644622151</v>
      </c>
      <c r="O10" s="114">
        <f>'Demand-Supply Gap'!Q$18*'Global Segments'!AE10</f>
        <v>2586.1650913848612</v>
      </c>
      <c r="P10" s="129">
        <f>(F10/B10)^(1/4)-1</f>
        <v>0.14230614159739674</v>
      </c>
      <c r="Q10" s="129">
        <f>(O10/G10)^(1/8)-1</f>
        <v>0.19823207453882463</v>
      </c>
      <c r="R10" s="11">
        <v>0.86570000000000003</v>
      </c>
      <c r="S10" s="11">
        <v>0.86829999999999996</v>
      </c>
      <c r="T10" s="11">
        <v>0.87119999999999997</v>
      </c>
      <c r="U10" s="11">
        <v>0.87450000000000006</v>
      </c>
      <c r="V10" s="11">
        <v>0.87870000000000004</v>
      </c>
      <c r="W10" s="11">
        <v>0.87929999999999997</v>
      </c>
      <c r="X10" s="11">
        <v>0.87970000000000004</v>
      </c>
      <c r="Y10" s="11">
        <v>0.88009999999999999</v>
      </c>
      <c r="Z10" s="11">
        <v>0.88039999999999996</v>
      </c>
      <c r="AA10" s="11">
        <v>0.88060000000000005</v>
      </c>
      <c r="AB10" s="11">
        <v>0.88090000000000002</v>
      </c>
      <c r="AC10" s="11">
        <v>0.88100000000000001</v>
      </c>
      <c r="AD10" s="11">
        <v>0.88119999999999998</v>
      </c>
      <c r="AE10" s="11">
        <v>0.88139999999999996</v>
      </c>
      <c r="AF10" s="135"/>
    </row>
    <row r="11" spans="1:33" x14ac:dyDescent="0.2">
      <c r="A11" s="105" t="s">
        <v>170</v>
      </c>
      <c r="B11" s="114">
        <f>'Demand-Supply Gap'!D$18*'Global Segments'!R11</f>
        <v>17.601403763999972</v>
      </c>
      <c r="C11" s="114">
        <f>'Demand-Supply Gap'!E$18*'Global Segments'!S11</f>
        <v>18.759474090000012</v>
      </c>
      <c r="D11" s="114">
        <f>'Demand-Supply Gap'!F$18*'Global Segments'!T11</f>
        <v>20.065596540000033</v>
      </c>
      <c r="E11" s="114">
        <f>'Demand-Supply Gap'!G$18*'Global Segments'!U11</f>
        <v>20.154379853999945</v>
      </c>
      <c r="F11" s="114">
        <f>'Demand-Supply Gap'!H$18*'Global Segments'!V11</f>
        <v>20.498920409999968</v>
      </c>
      <c r="G11" s="114">
        <f>'Demand-Supply Gap'!I$18*'Global Segments'!W11</f>
        <v>21.871508060548049</v>
      </c>
      <c r="H11" s="114">
        <f>'Demand-Supply Gap'!J$18*'Global Segments'!X11</f>
        <v>24.342088694159518</v>
      </c>
      <c r="I11" s="114">
        <f>'Demand-Supply Gap'!K$18*'Global Segments'!Y11</f>
        <v>27.953826473438795</v>
      </c>
      <c r="J11" s="114">
        <f>'Demand-Supply Gap'!L$18*'Global Segments'!Z11</f>
        <v>32.67023273679348</v>
      </c>
      <c r="K11" s="114">
        <f>'Demand-Supply Gap'!M$18*'Global Segments'!AA11</f>
        <v>39.050729190289104</v>
      </c>
      <c r="L11" s="114">
        <f>'Demand-Supply Gap'!N$18*'Global Segments'!AB11</f>
        <v>45.931311470701381</v>
      </c>
      <c r="M11" s="114">
        <f>'Demand-Supply Gap'!O$18*'Global Segments'!AC11</f>
        <v>55.937838246970173</v>
      </c>
      <c r="N11" s="114">
        <f>'Demand-Supply Gap'!P$18*'Global Segments'!AD11</f>
        <v>68.230676278383896</v>
      </c>
      <c r="O11" s="114">
        <f>'Demand-Supply Gap'!Q$18*'Global Segments'!AE11</f>
        <v>83.623445773166281</v>
      </c>
      <c r="P11" s="129">
        <f>(F11/B11)^(1/4)-1</f>
        <v>3.8833439620136634E-2</v>
      </c>
      <c r="Q11" s="129">
        <f>(O11/G11)^(1/8)-1</f>
        <v>0.18251365995653668</v>
      </c>
      <c r="R11" s="11">
        <f>R12-SUM(R9:R10)</f>
        <v>4.709999999999992E-2</v>
      </c>
      <c r="S11" s="11">
        <f t="shared" ref="S11:AE11" si="2">S12-SUM(S9:S10)</f>
        <v>4.4100000000000028E-2</v>
      </c>
      <c r="T11" s="11">
        <f t="shared" si="2"/>
        <v>4.0700000000000069E-2</v>
      </c>
      <c r="U11" s="11">
        <f t="shared" si="2"/>
        <v>3.7099999999999911E-2</v>
      </c>
      <c r="V11" s="11">
        <f t="shared" si="2"/>
        <v>3.2699999999999951E-2</v>
      </c>
      <c r="W11" s="11">
        <f t="shared" si="2"/>
        <v>3.1600000000000072E-2</v>
      </c>
      <c r="X11" s="11">
        <f t="shared" si="2"/>
        <v>3.0999999999999917E-2</v>
      </c>
      <c r="Y11" s="11">
        <f t="shared" si="2"/>
        <v>3.0499999999999972E-2</v>
      </c>
      <c r="Z11" s="11">
        <f t="shared" si="2"/>
        <v>3.0000000000000027E-2</v>
      </c>
      <c r="AA11" s="11">
        <f t="shared" si="2"/>
        <v>2.9999999999999916E-2</v>
      </c>
      <c r="AB11" s="11">
        <f t="shared" si="2"/>
        <v>2.9399999999999982E-2</v>
      </c>
      <c r="AC11" s="11">
        <f t="shared" si="2"/>
        <v>2.9200000000000004E-2</v>
      </c>
      <c r="AD11" s="11">
        <f t="shared" si="2"/>
        <v>2.8800000000000048E-2</v>
      </c>
      <c r="AE11" s="11">
        <f t="shared" si="2"/>
        <v>2.8500000000000081E-2</v>
      </c>
    </row>
    <row r="12" spans="1:33" x14ac:dyDescent="0.2">
      <c r="A12" s="17" t="s">
        <v>45</v>
      </c>
      <c r="B12" s="132">
        <f t="shared" ref="B12:O12" si="3">SUM(B9:B11)</f>
        <v>373.70284000000004</v>
      </c>
      <c r="C12" s="132">
        <f t="shared" si="3"/>
        <v>425.38489999999996</v>
      </c>
      <c r="D12" s="132">
        <f t="shared" si="3"/>
        <v>493.01220000000006</v>
      </c>
      <c r="E12" s="132">
        <f t="shared" si="3"/>
        <v>543.24473999999987</v>
      </c>
      <c r="F12" s="132">
        <f t="shared" si="3"/>
        <v>626.87829999999997</v>
      </c>
      <c r="G12" s="132">
        <f t="shared" si="3"/>
        <v>692.13633103000006</v>
      </c>
      <c r="H12" s="132">
        <f t="shared" si="3"/>
        <v>785.22866755353493</v>
      </c>
      <c r="I12" s="132">
        <f t="shared" si="3"/>
        <v>916.51890076848588</v>
      </c>
      <c r="J12" s="132">
        <f t="shared" si="3"/>
        <v>1089.007757893115</v>
      </c>
      <c r="K12" s="132">
        <f t="shared" si="3"/>
        <v>1301.6909730096402</v>
      </c>
      <c r="L12" s="132">
        <f t="shared" si="3"/>
        <v>1562.2895058061702</v>
      </c>
      <c r="M12" s="132">
        <f t="shared" si="3"/>
        <v>1915.6793920195262</v>
      </c>
      <c r="N12" s="132">
        <f t="shared" si="3"/>
        <v>2369.1207041105481</v>
      </c>
      <c r="O12" s="132">
        <f t="shared" si="3"/>
        <v>2934.1559920409136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</row>
    <row r="13" spans="1:33" x14ac:dyDescent="0.2"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</row>
    <row r="14" spans="1:33" x14ac:dyDescent="0.2">
      <c r="A14" s="17" t="s">
        <v>142</v>
      </c>
      <c r="B14" s="127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</row>
    <row r="15" spans="1:33" x14ac:dyDescent="0.2">
      <c r="A15" s="105" t="s">
        <v>151</v>
      </c>
      <c r="B15" s="114">
        <f>R15*'Demand-Supply Gap'!D$22</f>
        <v>5135.730863608801</v>
      </c>
      <c r="C15" s="114">
        <f>S15*'Demand-Supply Gap'!E$22</f>
        <v>4857.7581586772994</v>
      </c>
      <c r="D15" s="114">
        <f>T15*'Demand-Supply Gap'!F$22</f>
        <v>3776.212155534</v>
      </c>
      <c r="E15" s="114">
        <f>U15*'Demand-Supply Gap'!G$22</f>
        <v>4088.5707351669589</v>
      </c>
      <c r="F15" s="114">
        <f>V15*'Demand-Supply Gap'!H$22</f>
        <v>12440.796301336919</v>
      </c>
      <c r="G15" s="114">
        <f>W15*'Demand-Supply Gap'!I$22</f>
        <v>10994.577312775577</v>
      </c>
      <c r="H15" s="114">
        <f>X15*'Demand-Supply Gap'!J$22</f>
        <v>10300.090994101329</v>
      </c>
      <c r="I15" s="114">
        <f>Y15*'Demand-Supply Gap'!K$22</f>
        <v>9638.5847677152924</v>
      </c>
      <c r="J15" s="114">
        <f>Z15*'Demand-Supply Gap'!L$22</f>
        <v>11083.280623274484</v>
      </c>
      <c r="K15" s="114">
        <f>AA15*'Demand-Supply Gap'!M$22</f>
        <v>12828.929933302137</v>
      </c>
      <c r="L15" s="114">
        <f>AB15*'Demand-Supply Gap'!N$22</f>
        <v>15695.707122769305</v>
      </c>
      <c r="M15" s="114">
        <f>AC15*'Demand-Supply Gap'!O$22</f>
        <v>19549.707426216035</v>
      </c>
      <c r="N15" s="114">
        <f>AD15*'Demand-Supply Gap'!P$22</f>
        <v>24733.883123312276</v>
      </c>
      <c r="O15" s="114">
        <f>AE15*'Demand-Supply Gap'!Q$22</f>
        <v>31536.194170372051</v>
      </c>
      <c r="P15" s="129">
        <f>(F15/B15)^(1/4)-1</f>
        <v>0.24756011191774951</v>
      </c>
      <c r="Q15" s="129">
        <f>(O15/G15)^(1/8)-1</f>
        <v>0.14078510729377869</v>
      </c>
      <c r="R15" s="130">
        <v>0.83900000000000008</v>
      </c>
      <c r="S15" s="130">
        <v>0.84030000000000005</v>
      </c>
      <c r="T15" s="130">
        <v>0.84170000000000011</v>
      </c>
      <c r="U15" s="130">
        <v>0.84279999999999999</v>
      </c>
      <c r="V15" s="130">
        <v>0.84306000000000003</v>
      </c>
      <c r="W15" s="130">
        <v>0.84360000000000002</v>
      </c>
      <c r="X15" s="130">
        <v>0.84409999999999996</v>
      </c>
      <c r="Y15" s="130">
        <v>0.84470000000000001</v>
      </c>
      <c r="Z15" s="130">
        <v>0.84530000000000005</v>
      </c>
      <c r="AA15" s="130">
        <v>0.84670000000000001</v>
      </c>
      <c r="AB15" s="130">
        <v>0.84709999999999996</v>
      </c>
      <c r="AC15" s="130">
        <v>0.84760000000000002</v>
      </c>
      <c r="AD15" s="131">
        <v>0.84809999999999997</v>
      </c>
      <c r="AE15" s="131">
        <v>0.84830000000000005</v>
      </c>
      <c r="AG15" s="139"/>
    </row>
    <row r="16" spans="1:33" x14ac:dyDescent="0.2">
      <c r="A16" s="105" t="s">
        <v>152</v>
      </c>
      <c r="B16" s="114">
        <f>R16*'Demand-Supply Gap'!D$22</f>
        <v>563.76735701832001</v>
      </c>
      <c r="C16" s="114">
        <f>S16*'Demand-Supply Gap'!E$22</f>
        <v>536.77254521617681</v>
      </c>
      <c r="D16" s="114">
        <f>T16*'Demand-Supply Gap'!F$22</f>
        <v>425.87226697943208</v>
      </c>
      <c r="E16" s="114">
        <f>U16*'Demand-Supply Gap'!G$22</f>
        <v>470.55626435455474</v>
      </c>
      <c r="F16" s="114">
        <f>V16*'Demand-Supply Gap'!H$22</f>
        <v>1461.9753189490798</v>
      </c>
      <c r="G16" s="114">
        <f>W16*'Demand-Supply Gap'!I$22</f>
        <v>1310.2436057894793</v>
      </c>
      <c r="H16" s="114">
        <f>X16*'Demand-Supply Gap'!J$22</f>
        <v>1230.0073121732187</v>
      </c>
      <c r="I16" s="114">
        <f>Y16*'Demand-Supply Gap'!K$22</f>
        <v>1154.758823834246</v>
      </c>
      <c r="J16" s="114">
        <f>Z16*'Demand-Supply Gap'!L$22</f>
        <v>1332.1439859513634</v>
      </c>
      <c r="K16" s="114">
        <f>AA16*'Demand-Supply Gap'!M$22</f>
        <v>1540.9261535571363</v>
      </c>
      <c r="L16" s="114">
        <f>AB16*'Demand-Supply Gap'!N$22</f>
        <v>1891.7857363177263</v>
      </c>
      <c r="M16" s="114">
        <f>AC16*'Demand-Supply Gap'!O$22</f>
        <v>2338.7686798233908</v>
      </c>
      <c r="N16" s="114">
        <f>AD16*'Demand-Supply Gap'!P$22</f>
        <v>2954.3006253879657</v>
      </c>
      <c r="O16" s="114">
        <f>AE16*'Demand-Supply Gap'!Q$22</f>
        <v>3754.7513983349959</v>
      </c>
      <c r="P16" s="129">
        <f>(F16/B16)^(1/4)-1</f>
        <v>0.26899534426611083</v>
      </c>
      <c r="Q16" s="129">
        <f>(O16/G16)^(1/8)-1</f>
        <v>0.14065325030452724</v>
      </c>
      <c r="R16" s="130">
        <v>9.2100000000000001E-2</v>
      </c>
      <c r="S16" s="130">
        <v>9.2851466666666674E-2</v>
      </c>
      <c r="T16" s="130">
        <v>9.4924933333333364E-2</v>
      </c>
      <c r="U16" s="130">
        <v>9.6998399999999999E-2</v>
      </c>
      <c r="V16" s="130">
        <v>9.9071866666666689E-2</v>
      </c>
      <c r="W16" s="130">
        <v>0.1005333333333</v>
      </c>
      <c r="X16" s="130">
        <v>0.1008</v>
      </c>
      <c r="Y16" s="130">
        <v>0.1012</v>
      </c>
      <c r="Z16" s="130">
        <v>0.1016</v>
      </c>
      <c r="AA16" s="130">
        <v>0.1017</v>
      </c>
      <c r="AB16" s="130">
        <v>0.1021</v>
      </c>
      <c r="AC16" s="130">
        <v>0.1014</v>
      </c>
      <c r="AD16" s="131">
        <v>0.1013</v>
      </c>
      <c r="AE16" s="131">
        <v>0.10100000000000001</v>
      </c>
      <c r="AG16" s="139"/>
    </row>
    <row r="17" spans="1:33" x14ac:dyDescent="0.2">
      <c r="A17" s="105" t="s">
        <v>153</v>
      </c>
      <c r="B17" s="114">
        <f>R17*'Demand-Supply Gap'!D$22</f>
        <v>421.7542985728798</v>
      </c>
      <c r="C17" s="114">
        <f>S17*'Demand-Supply Gap'!E$22</f>
        <v>386.45008710652291</v>
      </c>
      <c r="D17" s="114">
        <f>T17*'Demand-Supply Gap'!F$22</f>
        <v>284.32659748656715</v>
      </c>
      <c r="E17" s="114">
        <f>U17*'Demand-Supply Gap'!G$22</f>
        <v>292.04852867848484</v>
      </c>
      <c r="F17" s="114">
        <f>V17*'Demand-Supply Gap'!H$22</f>
        <v>853.94356171399954</v>
      </c>
      <c r="G17" s="114">
        <f>W17*'Demand-Supply Gap'!I$22</f>
        <v>728.1061947298432</v>
      </c>
      <c r="H17" s="114">
        <f>X17*'Demand-Supply Gap'!J$22</f>
        <v>672.35518750738493</v>
      </c>
      <c r="I17" s="114">
        <f>Y17*'Demand-Supply Gap'!K$22</f>
        <v>617.31672301811022</v>
      </c>
      <c r="J17" s="114">
        <f>Z17*'Demand-Supply Gap'!L$22</f>
        <v>696.22879580725692</v>
      </c>
      <c r="K17" s="114">
        <f>AA17*'Demand-Supply Gap'!M$22</f>
        <v>781.82683897294203</v>
      </c>
      <c r="L17" s="114">
        <f>AB17*'Demand-Supply Gap'!N$22</f>
        <v>941.26067977414914</v>
      </c>
      <c r="M17" s="114">
        <f>AC17*'Demand-Supply Gap'!O$22</f>
        <v>1176.3037738756684</v>
      </c>
      <c r="N17" s="114">
        <f>AD17*'Demand-Supply Gap'!P$22</f>
        <v>1475.6921189006023</v>
      </c>
      <c r="O17" s="114">
        <f>AE17*'Demand-Supply Gap'!Q$22</f>
        <v>1884.8108504513284</v>
      </c>
      <c r="P17" s="129">
        <f>(F17/B17)^(1/4)-1</f>
        <v>0.19286806702880122</v>
      </c>
      <c r="Q17" s="129">
        <f>(O17/G17)^(1/8)-1</f>
        <v>0.12624825449626931</v>
      </c>
      <c r="R17" s="130">
        <f>1-SUM(R15:R16)</f>
        <v>6.8899999999999961E-2</v>
      </c>
      <c r="S17" s="130">
        <f t="shared" ref="S17:AE17" si="4">1-SUM(S15:S16)</f>
        <v>6.6848533333333293E-2</v>
      </c>
      <c r="T17" s="130">
        <f t="shared" si="4"/>
        <v>6.337506666666648E-2</v>
      </c>
      <c r="U17" s="130">
        <f t="shared" si="4"/>
        <v>6.0201599999999966E-2</v>
      </c>
      <c r="V17" s="130">
        <f t="shared" si="4"/>
        <v>5.7868133333333294E-2</v>
      </c>
      <c r="W17" s="130">
        <f t="shared" si="4"/>
        <v>5.5866666666700038E-2</v>
      </c>
      <c r="X17" s="130">
        <f t="shared" si="4"/>
        <v>5.5100000000000038E-2</v>
      </c>
      <c r="Y17" s="130">
        <f t="shared" si="4"/>
        <v>5.4100000000000037E-2</v>
      </c>
      <c r="Z17" s="130">
        <f t="shared" si="4"/>
        <v>5.3099999999999925E-2</v>
      </c>
      <c r="AA17" s="130">
        <f t="shared" si="4"/>
        <v>5.1599999999999979E-2</v>
      </c>
      <c r="AB17" s="130">
        <f t="shared" si="4"/>
        <v>5.0800000000000067E-2</v>
      </c>
      <c r="AC17" s="130">
        <f t="shared" si="4"/>
        <v>5.0999999999999934E-2</v>
      </c>
      <c r="AD17" s="130">
        <f t="shared" si="4"/>
        <v>5.0599999999999978E-2</v>
      </c>
      <c r="AE17" s="130">
        <f t="shared" si="4"/>
        <v>5.0699999999999967E-2</v>
      </c>
    </row>
    <row r="18" spans="1:33" x14ac:dyDescent="0.2">
      <c r="A18" s="17" t="s">
        <v>45</v>
      </c>
      <c r="B18" s="132">
        <f t="shared" ref="B18:O18" si="5">SUM(B15:B17)</f>
        <v>6121.2525192000003</v>
      </c>
      <c r="C18" s="132">
        <f t="shared" si="5"/>
        <v>5780.980790999999</v>
      </c>
      <c r="D18" s="132">
        <f t="shared" si="5"/>
        <v>4486.4110199999996</v>
      </c>
      <c r="E18" s="132">
        <f t="shared" si="5"/>
        <v>4851.1755281999986</v>
      </c>
      <c r="F18" s="132">
        <f t="shared" si="5"/>
        <v>14756.715181999998</v>
      </c>
      <c r="G18" s="132">
        <f t="shared" si="5"/>
        <v>13032.9271132949</v>
      </c>
      <c r="H18" s="132">
        <f t="shared" si="5"/>
        <v>12202.453493781932</v>
      </c>
      <c r="I18" s="132">
        <f t="shared" si="5"/>
        <v>11410.660314567649</v>
      </c>
      <c r="J18" s="132">
        <f t="shared" si="5"/>
        <v>13111.653405033105</v>
      </c>
      <c r="K18" s="132">
        <f t="shared" si="5"/>
        <v>15151.682925832216</v>
      </c>
      <c r="L18" s="132">
        <f t="shared" si="5"/>
        <v>18528.753538861183</v>
      </c>
      <c r="M18" s="132">
        <f t="shared" si="5"/>
        <v>23064.779879915095</v>
      </c>
      <c r="N18" s="132">
        <f t="shared" si="5"/>
        <v>29163.875867600844</v>
      </c>
      <c r="O18" s="132">
        <f t="shared" si="5"/>
        <v>37175.756419158373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</row>
    <row r="19" spans="1:33" x14ac:dyDescent="0.2">
      <c r="B19" s="127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</row>
    <row r="20" spans="1:33" x14ac:dyDescent="0.2">
      <c r="A20" s="17" t="s">
        <v>143</v>
      </c>
      <c r="B20" s="127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</row>
    <row r="21" spans="1:33" x14ac:dyDescent="0.2">
      <c r="A21" s="105" t="s">
        <v>151</v>
      </c>
      <c r="B21" s="114">
        <f>R21*'Demand-Supply Gap'!D$18</f>
        <v>345.71249728400005</v>
      </c>
      <c r="C21" s="114">
        <f>S21*'Demand-Supply Gap'!E$18</f>
        <v>394.07657135999995</v>
      </c>
      <c r="D21" s="114">
        <f>T21*'Demand-Supply Gap'!F$18</f>
        <v>457.41671916000001</v>
      </c>
      <c r="E21" s="114">
        <f>U21*'Demand-Supply Gap'!G$18</f>
        <v>504.62003898599988</v>
      </c>
      <c r="F21" s="114">
        <f>V21*'Demand-Supply Gap'!H$18</f>
        <v>582.47024122799996</v>
      </c>
      <c r="G21" s="114">
        <f>W21*'Demand-Supply Gap'!I$18</f>
        <v>643.20229242617893</v>
      </c>
      <c r="H21" s="114">
        <f>X21*'Demand-Supply Gap'!J$18</f>
        <v>730.02709222452143</v>
      </c>
      <c r="I21" s="114">
        <f>Y21*'Demand-Supply Gap'!K$18</f>
        <v>852.4542296047689</v>
      </c>
      <c r="J21" s="114">
        <f>Z21*'Demand-Supply Gap'!L$18</f>
        <v>1013.1039171679649</v>
      </c>
      <c r="K21" s="114">
        <f>AA21*'Demand-Supply Gap'!M$18</f>
        <v>1211.0932812881695</v>
      </c>
      <c r="L21" s="114">
        <f>AB21*'Demand-Supply Gap'!N$18</f>
        <v>1453.8666141032222</v>
      </c>
      <c r="M21" s="114">
        <f>AC21*'Demand-Supply Gap'!O$18</f>
        <v>1783.1143780917748</v>
      </c>
      <c r="N21" s="114">
        <f>AD21*'Demand-Supply Gap'!P$18</f>
        <v>2205.4144634565091</v>
      </c>
      <c r="O21" s="114">
        <f>AE21*'Demand-Supply Gap'!Q$18</f>
        <v>2731.9926441892949</v>
      </c>
      <c r="P21" s="129">
        <f>(F21/B21)^(1/4)-1</f>
        <v>0.13930411410229948</v>
      </c>
      <c r="Q21" s="129">
        <f>(O21/G21)^(1/8)-1</f>
        <v>0.19816462380624311</v>
      </c>
      <c r="R21" s="11">
        <v>0.92510000000000003</v>
      </c>
      <c r="S21" s="11">
        <v>0.9264</v>
      </c>
      <c r="T21" s="11">
        <v>0.92779999999999996</v>
      </c>
      <c r="U21" s="11">
        <v>0.92890000000000006</v>
      </c>
      <c r="V21" s="11">
        <v>0.92915999999999999</v>
      </c>
      <c r="W21" s="11">
        <v>0.92930000000000001</v>
      </c>
      <c r="X21" s="11">
        <v>0.92969999999999997</v>
      </c>
      <c r="Y21" s="11">
        <v>0.93010000000000004</v>
      </c>
      <c r="Z21" s="11">
        <v>0.93030000000000002</v>
      </c>
      <c r="AA21" s="11">
        <v>0.9304</v>
      </c>
      <c r="AB21" s="11">
        <v>0.93059999999999998</v>
      </c>
      <c r="AC21" s="11">
        <v>0.93079999999999996</v>
      </c>
      <c r="AD21" s="11">
        <v>0.93089999999999995</v>
      </c>
      <c r="AE21" s="11">
        <v>0.93110000000000004</v>
      </c>
      <c r="AG21" s="139"/>
    </row>
    <row r="22" spans="1:33" x14ac:dyDescent="0.2">
      <c r="A22" s="105" t="s">
        <v>152</v>
      </c>
      <c r="B22" s="114">
        <f>R22*'Demand-Supply Gap'!D$18</f>
        <v>18.759882568000002</v>
      </c>
      <c r="C22" s="114">
        <f>S22*'Demand-Supply Gap'!E$18</f>
        <v>21.524475939999999</v>
      </c>
      <c r="D22" s="114">
        <f>T22*'Demand-Supply Gap'!F$18</f>
        <v>25.488730740000001</v>
      </c>
      <c r="E22" s="114">
        <f>U22*'Demand-Supply Gap'!G$18</f>
        <v>28.683322271999991</v>
      </c>
      <c r="F22" s="114">
        <f>V22*'Demand-Supply Gap'!H$18</f>
        <v>33.475301219999999</v>
      </c>
      <c r="G22" s="114">
        <f>W22*'Demand-Supply Gap'!I$18</f>
        <v>37.721430041134994</v>
      </c>
      <c r="H22" s="114">
        <f>X22*'Demand-Supply Gap'!J$18</f>
        <v>43.030530981933715</v>
      </c>
      <c r="I22" s="114">
        <f>Y22*'Demand-Supply Gap'!K$18</f>
        <v>50.500191432343584</v>
      </c>
      <c r="J22" s="114">
        <f>Z22*'Demand-Supply Gap'!L$18</f>
        <v>60.222129011489265</v>
      </c>
      <c r="K22" s="114">
        <f>AA22*'Demand-Supply Gap'!M$18</f>
        <v>71.853341710132142</v>
      </c>
      <c r="L22" s="114">
        <f>AB22*'Demand-Supply Gap'!N$18</f>
        <v>86.082151769919989</v>
      </c>
      <c r="M22" s="114">
        <f>AC22*'Demand-Supply Gap'!O$18</f>
        <v>105.93707037867981</v>
      </c>
      <c r="N22" s="114">
        <f>AD22*'Demand-Supply Gap'!P$18</f>
        <v>131.24928700772435</v>
      </c>
      <c r="O22" s="114">
        <f>AE22*'Demand-Supply Gap'!Q$18</f>
        <v>161.96541076065841</v>
      </c>
      <c r="P22" s="129">
        <f>(F22/B22)^(1/4)-1</f>
        <v>0.15577579388059548</v>
      </c>
      <c r="Q22" s="129">
        <f>(O22/G22)^(1/8)-1</f>
        <v>0.19978731513017189</v>
      </c>
      <c r="R22" s="11">
        <v>5.0200000000000002E-2</v>
      </c>
      <c r="S22" s="11">
        <v>5.0599999999999999E-2</v>
      </c>
      <c r="T22" s="11">
        <v>5.1700000000000003E-2</v>
      </c>
      <c r="U22" s="11">
        <v>5.28E-2</v>
      </c>
      <c r="V22" s="11">
        <v>5.3400000000000003E-2</v>
      </c>
      <c r="W22" s="11">
        <v>5.45E-2</v>
      </c>
      <c r="X22" s="11">
        <v>5.4800000000000001E-2</v>
      </c>
      <c r="Y22" s="11">
        <v>5.5100000000000003E-2</v>
      </c>
      <c r="Z22" s="11">
        <v>5.5300000000000002E-2</v>
      </c>
      <c r="AA22" s="11">
        <v>5.5199999999999999E-2</v>
      </c>
      <c r="AB22" s="11">
        <v>5.5100000000000003E-2</v>
      </c>
      <c r="AC22" s="11">
        <v>5.5300000000000002E-2</v>
      </c>
      <c r="AD22" s="11">
        <v>5.5399999999999998E-2</v>
      </c>
      <c r="AE22" s="11">
        <v>5.5199999999999999E-2</v>
      </c>
      <c r="AG22" s="139"/>
    </row>
    <row r="23" spans="1:33" x14ac:dyDescent="0.2">
      <c r="A23" s="105" t="s">
        <v>153</v>
      </c>
      <c r="B23" s="114">
        <f>R23*'Demand-Supply Gap'!D$18</f>
        <v>9.2304601479999793</v>
      </c>
      <c r="C23" s="114">
        <f>S23*'Demand-Supply Gap'!E$18</f>
        <v>9.7838527000000077</v>
      </c>
      <c r="D23" s="114">
        <f>T23*'Demand-Supply Gap'!F$18</f>
        <v>10.106750100000037</v>
      </c>
      <c r="E23" s="114">
        <f>U23*'Demand-Supply Gap'!G$18</f>
        <v>9.9413787419999888</v>
      </c>
      <c r="F23" s="114">
        <f>V23*'Demand-Supply Gap'!H$18</f>
        <v>10.932757552000007</v>
      </c>
      <c r="G23" s="114">
        <f>W23*'Demand-Supply Gap'!I$18</f>
        <v>11.212608562685993</v>
      </c>
      <c r="H23" s="114">
        <f>X23*'Demand-Supply Gap'!J$18</f>
        <v>12.171044347079846</v>
      </c>
      <c r="I23" s="114">
        <f>Y23*'Demand-Supply Gap'!K$18</f>
        <v>13.564479731373524</v>
      </c>
      <c r="J23" s="114">
        <f>Z23*'Demand-Supply Gap'!L$18</f>
        <v>15.681711713660821</v>
      </c>
      <c r="K23" s="114">
        <f>AA23*'Demand-Supply Gap'!M$18</f>
        <v>18.744350011338781</v>
      </c>
      <c r="L23" s="114">
        <f>AB23*'Demand-Supply Gap'!N$18</f>
        <v>22.340739933028203</v>
      </c>
      <c r="M23" s="114">
        <f>AC23*'Demand-Supply Gap'!O$18</f>
        <v>26.62794354907146</v>
      </c>
      <c r="N23" s="114">
        <f>AD23*'Demand-Supply Gap'!P$18</f>
        <v>32.456953646314616</v>
      </c>
      <c r="O23" s="114">
        <f>AE23*'Demand-Supply Gap'!Q$18</f>
        <v>40.197937090960323</v>
      </c>
      <c r="P23" s="129">
        <f>(F23/B23)^(1/4)-1</f>
        <v>4.3221649977021048E-2</v>
      </c>
      <c r="Q23" s="129">
        <f>(O23/G23)^(1/8)-1</f>
        <v>0.17303815408233869</v>
      </c>
      <c r="R23" s="11">
        <f>R24-SUM(R21:R22)</f>
        <v>2.4699999999999944E-2</v>
      </c>
      <c r="S23" s="11">
        <f t="shared" ref="S23:AE23" si="6">S24-SUM(S21:S22)</f>
        <v>2.300000000000002E-2</v>
      </c>
      <c r="T23" s="11">
        <f t="shared" si="6"/>
        <v>2.0500000000000074E-2</v>
      </c>
      <c r="U23" s="11">
        <f t="shared" si="6"/>
        <v>1.8299999999999983E-2</v>
      </c>
      <c r="V23" s="11">
        <f t="shared" si="6"/>
        <v>1.7440000000000011E-2</v>
      </c>
      <c r="W23" s="11">
        <f t="shared" si="6"/>
        <v>1.6199999999999992E-2</v>
      </c>
      <c r="X23" s="11">
        <f t="shared" si="6"/>
        <v>1.5500000000000069E-2</v>
      </c>
      <c r="Y23" s="11">
        <f t="shared" si="6"/>
        <v>1.4799999999999924E-2</v>
      </c>
      <c r="Z23" s="11">
        <f t="shared" si="6"/>
        <v>1.4399999999999968E-2</v>
      </c>
      <c r="AA23" s="11">
        <f t="shared" si="6"/>
        <v>1.4399999999999968E-2</v>
      </c>
      <c r="AB23" s="11">
        <f t="shared" si="6"/>
        <v>1.4299999999999979E-2</v>
      </c>
      <c r="AC23" s="11">
        <f t="shared" si="6"/>
        <v>1.3900000000000023E-2</v>
      </c>
      <c r="AD23" s="11">
        <f t="shared" si="6"/>
        <v>1.3700000000000045E-2</v>
      </c>
      <c r="AE23" s="11">
        <f t="shared" si="6"/>
        <v>1.3699999999999934E-2</v>
      </c>
    </row>
    <row r="24" spans="1:33" x14ac:dyDescent="0.2">
      <c r="A24" s="17" t="s">
        <v>45</v>
      </c>
      <c r="B24" s="132">
        <f t="shared" ref="B24:O24" si="7">SUM(B21:B23)</f>
        <v>373.70284000000004</v>
      </c>
      <c r="C24" s="132">
        <f t="shared" si="7"/>
        <v>425.38489999999996</v>
      </c>
      <c r="D24" s="132">
        <f t="shared" si="7"/>
        <v>493.01220000000006</v>
      </c>
      <c r="E24" s="132">
        <f t="shared" si="7"/>
        <v>543.24473999999987</v>
      </c>
      <c r="F24" s="132">
        <f t="shared" si="7"/>
        <v>626.87829999999997</v>
      </c>
      <c r="G24" s="132">
        <f t="shared" si="7"/>
        <v>692.13633102999995</v>
      </c>
      <c r="H24" s="132">
        <f t="shared" si="7"/>
        <v>785.22866755353493</v>
      </c>
      <c r="I24" s="132">
        <f t="shared" si="7"/>
        <v>916.51890076848599</v>
      </c>
      <c r="J24" s="132">
        <f t="shared" si="7"/>
        <v>1089.007757893115</v>
      </c>
      <c r="K24" s="132">
        <f t="shared" si="7"/>
        <v>1301.6909730096404</v>
      </c>
      <c r="L24" s="132">
        <f t="shared" si="7"/>
        <v>1562.2895058061704</v>
      </c>
      <c r="M24" s="132">
        <f t="shared" si="7"/>
        <v>1915.6793920195262</v>
      </c>
      <c r="N24" s="132">
        <f t="shared" si="7"/>
        <v>2369.1207041105481</v>
      </c>
      <c r="O24" s="132">
        <f t="shared" si="7"/>
        <v>2934.1559920409136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12">
        <v>1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1</v>
      </c>
    </row>
    <row r="26" spans="1:33" x14ac:dyDescent="0.2">
      <c r="A26" s="17" t="s">
        <v>144</v>
      </c>
      <c r="B26" s="136"/>
      <c r="R26" s="139"/>
    </row>
    <row r="27" spans="1:33" x14ac:dyDescent="0.2">
      <c r="A27" s="105" t="s">
        <v>154</v>
      </c>
      <c r="B27" s="114">
        <f>R27*'Demand-Supply Gap'!D$22</f>
        <v>4802.7347265643202</v>
      </c>
      <c r="C27" s="114">
        <f>S27*'Demand-Supply Gap'!E$22</f>
        <v>4539.8042151722993</v>
      </c>
      <c r="D27" s="114">
        <f>T27*'Demand-Supply Gap'!F$22</f>
        <v>3529.3249571033994</v>
      </c>
      <c r="E27" s="114">
        <f>U27*'Demand-Supply Gap'!G$22</f>
        <v>3819.3304933518589</v>
      </c>
      <c r="F27" s="114">
        <f>V27*'Demand-Supply Gap'!H$22</f>
        <v>11690.269767180398</v>
      </c>
      <c r="G27" s="114">
        <f>W27*'Demand-Supply Gap'!I$22</f>
        <v>10329.898029997536</v>
      </c>
      <c r="H27" s="114">
        <f>X27*'Demand-Supply Gap'!J$22</f>
        <v>9674.1051298703169</v>
      </c>
      <c r="I27" s="114">
        <f>Y27*'Demand-Supply Gap'!K$22</f>
        <v>9044.0893653263174</v>
      </c>
      <c r="J27" s="114">
        <f>Z27*'Demand-Supply Gap'!L$22</f>
        <v>10397.541150191253</v>
      </c>
      <c r="K27" s="114">
        <f>AA27*'Demand-Supply Gap'!M$22</f>
        <v>12018.314896770115</v>
      </c>
      <c r="L27" s="114">
        <f>AB27*'Demand-Supply Gap'!N$22</f>
        <v>14702.565933086345</v>
      </c>
      <c r="M27" s="114">
        <f>AC27*'Demand-Supply Gap'!O$22</f>
        <v>18306.515790688612</v>
      </c>
      <c r="N27" s="114">
        <f>AD27*'Demand-Supply Gap'!P$22</f>
        <v>23141.535500941271</v>
      </c>
      <c r="O27" s="114">
        <f>AE27*'Demand-Supply Gap'!Q$22</f>
        <v>29491.527567318339</v>
      </c>
      <c r="P27" s="129">
        <f>(F27/B27)^(1/4)-1</f>
        <v>0.24906196349461607</v>
      </c>
      <c r="Q27" s="129">
        <f>(O27/G27)^(1/8)-1</f>
        <v>0.14011892386373104</v>
      </c>
      <c r="R27" s="130">
        <v>0.78460000000000008</v>
      </c>
      <c r="S27" s="130">
        <v>0.7853</v>
      </c>
      <c r="T27" s="130">
        <v>0.78666999999999998</v>
      </c>
      <c r="U27" s="130">
        <v>0.7873</v>
      </c>
      <c r="V27" s="130">
        <v>0.79220000000000002</v>
      </c>
      <c r="W27" s="130">
        <v>0.79259999999999997</v>
      </c>
      <c r="X27" s="130">
        <v>0.79280000000000006</v>
      </c>
      <c r="Y27" s="130">
        <v>0.79259999999999997</v>
      </c>
      <c r="Z27" s="130">
        <v>0.79300000000000004</v>
      </c>
      <c r="AA27" s="130">
        <v>0.79320000000000002</v>
      </c>
      <c r="AB27" s="130">
        <v>0.79349999999999998</v>
      </c>
      <c r="AC27" s="130">
        <v>0.79370000000000007</v>
      </c>
      <c r="AD27" s="11">
        <v>0.79349999999999998</v>
      </c>
      <c r="AE27" s="11">
        <v>0.79330000000000001</v>
      </c>
      <c r="AG27" s="139"/>
    </row>
    <row r="28" spans="1:33" x14ac:dyDescent="0.2">
      <c r="A28" s="105" t="s">
        <v>155</v>
      </c>
      <c r="B28" s="114">
        <f>R28*'Demand-Supply Gap'!D$22</f>
        <v>394.20866223648</v>
      </c>
      <c r="C28" s="114">
        <f>S28*'Demand-Supply Gap'!E$22</f>
        <v>376.34184949409996</v>
      </c>
      <c r="D28" s="114">
        <f>T28*'Demand-Supply Gap'!F$22</f>
        <v>287.13030527999996</v>
      </c>
      <c r="E28" s="114">
        <f>U28*'Demand-Supply Gap'!G$22</f>
        <v>323.08829017811985</v>
      </c>
      <c r="F28" s="114">
        <f>V28*'Demand-Supply Gap'!H$22</f>
        <v>978.37021656659988</v>
      </c>
      <c r="G28" s="114">
        <f>W28*'Demand-Supply Gap'!I$22</f>
        <v>858.86989676613382</v>
      </c>
      <c r="H28" s="114">
        <f>X28*'Demand-Supply Gap'!J$22</f>
        <v>798.04045849333829</v>
      </c>
      <c r="I28" s="114">
        <f>Y28*'Demand-Supply Gap'!K$22</f>
        <v>741.69292044689723</v>
      </c>
      <c r="J28" s="114">
        <f>Z28*'Demand-Supply Gap'!L$22</f>
        <v>848.32397530564197</v>
      </c>
      <c r="K28" s="114">
        <f>AA28*'Demand-Supply Gap'!M$22</f>
        <v>966.67737066809536</v>
      </c>
      <c r="L28" s="114">
        <f>AB28*'Demand-Supply Gap'!N$22</f>
        <v>1174.7229743637988</v>
      </c>
      <c r="M28" s="114">
        <f>AC28*'Demand-Supply Gap'!O$22</f>
        <v>1453.081132434651</v>
      </c>
      <c r="N28" s="114">
        <f>AD28*'Demand-Supply Gap'!P$22</f>
        <v>1828.5750168985733</v>
      </c>
      <c r="O28" s="114">
        <f>AE28*'Demand-Supply Gap'!Q$22</f>
        <v>2319.7672005554823</v>
      </c>
      <c r="P28" s="129">
        <f>(F28/B28)^(1/4)-1</f>
        <v>0.25514605407859126</v>
      </c>
      <c r="Q28" s="129">
        <f>(O28/G28)^(1/8)-1</f>
        <v>0.13224295683754095</v>
      </c>
      <c r="R28" s="130">
        <v>6.4399999999999999E-2</v>
      </c>
      <c r="S28" s="130">
        <v>6.5100000000000005E-2</v>
      </c>
      <c r="T28" s="130">
        <v>6.4000000000000001E-2</v>
      </c>
      <c r="U28" s="130">
        <v>6.6599999999999993E-2</v>
      </c>
      <c r="V28" s="130">
        <v>6.6299999999999998E-2</v>
      </c>
      <c r="W28" s="130">
        <v>6.59E-2</v>
      </c>
      <c r="X28" s="130">
        <v>6.54E-2</v>
      </c>
      <c r="Y28" s="130">
        <v>6.5000000000000002E-2</v>
      </c>
      <c r="Z28" s="130">
        <v>6.4700000000000008E-2</v>
      </c>
      <c r="AA28" s="130">
        <v>6.3799999999999996E-2</v>
      </c>
      <c r="AB28" s="130">
        <v>6.3399999999999998E-2</v>
      </c>
      <c r="AC28" s="130">
        <v>6.3E-2</v>
      </c>
      <c r="AD28" s="11">
        <v>6.2700000000000006E-2</v>
      </c>
      <c r="AE28" s="11">
        <v>6.2399999999999997E-2</v>
      </c>
      <c r="AG28" s="139"/>
    </row>
    <row r="29" spans="1:33" x14ac:dyDescent="0.2">
      <c r="A29" s="105" t="s">
        <v>46</v>
      </c>
      <c r="B29" s="114">
        <f>R29*'Demand-Supply Gap'!D$22</f>
        <v>442.56655713815996</v>
      </c>
      <c r="C29" s="114">
        <f>S29*'Demand-Supply Gap'!E$22</f>
        <v>415.07442079379985</v>
      </c>
      <c r="D29" s="114">
        <f>T29*'Demand-Supply Gap'!F$22</f>
        <v>328.40528666399996</v>
      </c>
      <c r="E29" s="114">
        <f>U29*'Demand-Supply Gap'!G$22</f>
        <v>356.07628376987986</v>
      </c>
      <c r="F29" s="114">
        <f>V29*'Demand-Supply Gap'!H$22</f>
        <v>1090.5212519497998</v>
      </c>
      <c r="G29" s="114">
        <f>W29*'Demand-Supply Gap'!I$22</f>
        <v>959.22343553850442</v>
      </c>
      <c r="H29" s="114">
        <f>X29*'Demand-Supply Gap'!J$22</f>
        <v>894.43984109421547</v>
      </c>
      <c r="I29" s="114">
        <f>Y29*'Demand-Supply Gap'!K$22</f>
        <v>832.97820296343832</v>
      </c>
      <c r="J29" s="114">
        <f>Z29*'Demand-Supply Gap'!L$22</f>
        <v>955.8395332269132</v>
      </c>
      <c r="K29" s="114">
        <f>AA29*'Demand-Supply Gap'!M$22</f>
        <v>1101.5273487080021</v>
      </c>
      <c r="L29" s="114">
        <f>AB29*'Demand-Supply Gap'!N$22</f>
        <v>1345.1875069213215</v>
      </c>
      <c r="M29" s="114">
        <f>AC29*'Demand-Supply Gap'!O$22</f>
        <v>1662.9706293418783</v>
      </c>
      <c r="N29" s="114">
        <f>AD29*'Demand-Supply Gap'!P$22</f>
        <v>2093.9662872937406</v>
      </c>
      <c r="O29" s="114">
        <f>AE29*'Demand-Supply Gap'!Q$22</f>
        <v>2646.9138570440759</v>
      </c>
      <c r="P29" s="129">
        <f>(F29/B29)^(1/4)-1</f>
        <v>0.25289271813110425</v>
      </c>
      <c r="Q29" s="129">
        <f>(O29/G29)^(1/8)-1</f>
        <v>0.13527873557299741</v>
      </c>
      <c r="R29" s="130">
        <v>7.2299999999999989E-2</v>
      </c>
      <c r="S29" s="130">
        <v>7.1799999999999989E-2</v>
      </c>
      <c r="T29" s="130">
        <v>7.3200000000000001E-2</v>
      </c>
      <c r="U29" s="130">
        <v>7.3399999999999993E-2</v>
      </c>
      <c r="V29" s="130">
        <v>7.3899999999999993E-2</v>
      </c>
      <c r="W29" s="130">
        <v>7.3599999999999999E-2</v>
      </c>
      <c r="X29" s="130">
        <v>7.329999999999999E-2</v>
      </c>
      <c r="Y29" s="130">
        <v>7.2999999999999995E-2</v>
      </c>
      <c r="Z29" s="130">
        <v>7.2899999999999993E-2</v>
      </c>
      <c r="AA29" s="130">
        <v>7.2700000000000001E-2</v>
      </c>
      <c r="AB29" s="130">
        <v>7.2599999999999998E-2</v>
      </c>
      <c r="AC29" s="130">
        <v>7.2099999999999997E-2</v>
      </c>
      <c r="AD29" s="11">
        <v>7.1799999999999989E-2</v>
      </c>
      <c r="AE29" s="11">
        <v>7.1199999999999999E-2</v>
      </c>
      <c r="AG29" s="139"/>
    </row>
    <row r="30" spans="1:33" x14ac:dyDescent="0.2">
      <c r="A30" s="105" t="s">
        <v>156</v>
      </c>
      <c r="B30" s="114">
        <f>R30*'Demand-Supply Gap'!D$22</f>
        <v>186.08607658368001</v>
      </c>
      <c r="C30" s="114">
        <f>S30*'Demand-Supply Gap'!E$22</f>
        <v>160.13316791069997</v>
      </c>
      <c r="D30" s="114">
        <f>T30*'Demand-Supply Gap'!F$22</f>
        <v>126.06814966199998</v>
      </c>
      <c r="E30" s="114">
        <f>U30*'Demand-Supply Gap'!G$22</f>
        <v>119.33891799371996</v>
      </c>
      <c r="F30" s="114">
        <f>V30*'Demand-Supply Gap'!H$22</f>
        <v>382.19892321379996</v>
      </c>
      <c r="G30" s="114">
        <f>W30*'Demand-Supply Gap'!I$22</f>
        <v>342.76598307965583</v>
      </c>
      <c r="H30" s="114">
        <f>X30*'Demand-Supply Gap'!J$22</f>
        <v>322.14477223584299</v>
      </c>
      <c r="I30" s="114">
        <f>Y30*'Demand-Supply Gap'!K$22</f>
        <v>306.94676246186975</v>
      </c>
      <c r="J30" s="114">
        <f>Z30*'Demand-Supply Gap'!L$22</f>
        <v>355.32580727639714</v>
      </c>
      <c r="K30" s="114">
        <f>AA30*'Demand-Supply Gap'!M$22</f>
        <v>419.70161704555238</v>
      </c>
      <c r="L30" s="114">
        <f>AB30*'Demand-Supply Gap'!N$22</f>
        <v>518.80509908811302</v>
      </c>
      <c r="M30" s="114">
        <f>AC30*'Demand-Supply Gap'!O$22</f>
        <v>650.4267926136057</v>
      </c>
      <c r="N30" s="114">
        <f>AD30*'Demand-Supply Gap'!P$22</f>
        <v>828.25407463986414</v>
      </c>
      <c r="O30" s="114">
        <f>AE30*'Demand-Supply Gap'!Q$22</f>
        <v>1044.6387553783502</v>
      </c>
      <c r="P30" s="129">
        <f>(F30/B30)^(1/4)-1</f>
        <v>0.19713711347892238</v>
      </c>
      <c r="Q30" s="129">
        <f>(O30/G30)^(1/8)-1</f>
        <v>0.1494657949796061</v>
      </c>
      <c r="R30" s="130">
        <v>3.04E-2</v>
      </c>
      <c r="S30" s="130">
        <v>2.7699999999999999E-2</v>
      </c>
      <c r="T30" s="130">
        <v>2.81E-2</v>
      </c>
      <c r="U30" s="130">
        <v>2.46E-2</v>
      </c>
      <c r="V30" s="130">
        <v>2.5899999999999999E-2</v>
      </c>
      <c r="W30" s="130">
        <v>2.63E-2</v>
      </c>
      <c r="X30" s="130">
        <v>2.64E-2</v>
      </c>
      <c r="Y30" s="130">
        <v>2.69E-2</v>
      </c>
      <c r="Z30" s="130">
        <v>2.7099999999999999E-2</v>
      </c>
      <c r="AA30" s="130">
        <v>2.7699999999999999E-2</v>
      </c>
      <c r="AB30" s="130">
        <v>2.8000000000000001E-2</v>
      </c>
      <c r="AC30" s="130">
        <v>2.8199999999999999E-2</v>
      </c>
      <c r="AD30" s="130">
        <v>2.8400000000000002E-2</v>
      </c>
      <c r="AE30" s="130">
        <v>2.81E-2</v>
      </c>
    </row>
    <row r="31" spans="1:33" x14ac:dyDescent="0.2">
      <c r="A31" s="105" t="s">
        <v>157</v>
      </c>
      <c r="B31" s="114">
        <f>R31*'Demand-Supply Gap'!D$22</f>
        <v>295.65649667735937</v>
      </c>
      <c r="C31" s="114">
        <f>S31*'Demand-Supply Gap'!E$22</f>
        <v>289.62713762910016</v>
      </c>
      <c r="D31" s="114">
        <f>T31*'Demand-Supply Gap'!F$22</f>
        <v>215.48232129059954</v>
      </c>
      <c r="E31" s="114">
        <f>U31*'Demand-Supply Gap'!G$22</f>
        <v>233.34154290642007</v>
      </c>
      <c r="F31" s="114">
        <f>V31*'Demand-Supply Gap'!H$22</f>
        <v>615.35502308939931</v>
      </c>
      <c r="G31" s="114">
        <f>W31*'Demand-Supply Gap'!I$22</f>
        <v>542.16976791306877</v>
      </c>
      <c r="H31" s="114">
        <f>X31*'Demand-Supply Gap'!J$22</f>
        <v>513.72329208821827</v>
      </c>
      <c r="I31" s="114">
        <f>Y31*'Demand-Supply Gap'!K$22</f>
        <v>484.95306336912614</v>
      </c>
      <c r="J31" s="114">
        <f>Z31*'Demand-Supply Gap'!L$22</f>
        <v>554.62293903290038</v>
      </c>
      <c r="K31" s="114">
        <f>AA31*'Demand-Supply Gap'!M$22</f>
        <v>645.46169264045363</v>
      </c>
      <c r="L31" s="114">
        <f>AB31*'Demand-Supply Gap'!N$22</f>
        <v>787.47202540159981</v>
      </c>
      <c r="M31" s="114">
        <f>AC31*'Demand-Supply Gap'!O$22</f>
        <v>991.78553483634744</v>
      </c>
      <c r="N31" s="114">
        <f>AD31*'Demand-Supply Gap'!P$22</f>
        <v>1271.5449878273994</v>
      </c>
      <c r="O31" s="114">
        <f>AE31*'Demand-Supply Gap'!Q$22</f>
        <v>1672.9090388621241</v>
      </c>
      <c r="P31" s="129">
        <f>(F31/B31)^(1/4)-1</f>
        <v>0.20111497300847336</v>
      </c>
      <c r="Q31" s="129">
        <f>(O31/G31)^(1/8)-1</f>
        <v>0.15124333477200058</v>
      </c>
      <c r="R31" s="130">
        <f>1-SUM(R27:R30)</f>
        <v>4.8299999999999899E-2</v>
      </c>
      <c r="S31" s="130">
        <f t="shared" ref="S31" si="8">1-SUM(S27:S30)</f>
        <v>5.0100000000000033E-2</v>
      </c>
      <c r="T31" s="130">
        <f t="shared" ref="T31" si="9">1-SUM(T27:T30)</f>
        <v>4.8029999999999906E-2</v>
      </c>
      <c r="U31" s="130">
        <f t="shared" ref="U31" si="10">1-SUM(U27:U30)</f>
        <v>4.8100000000000032E-2</v>
      </c>
      <c r="V31" s="130">
        <f t="shared" ref="V31" si="11">1-SUM(V27:V30)</f>
        <v>4.1699999999999959E-2</v>
      </c>
      <c r="W31" s="130">
        <f t="shared" ref="W31" si="12">1-SUM(W27:W30)</f>
        <v>4.1600000000000081E-2</v>
      </c>
      <c r="X31" s="130">
        <f t="shared" ref="X31" si="13">1-SUM(X27:X30)</f>
        <v>4.2099999999999915E-2</v>
      </c>
      <c r="Y31" s="130">
        <f t="shared" ref="Y31" si="14">1-SUM(Y27:Y30)</f>
        <v>4.2500000000000093E-2</v>
      </c>
      <c r="Z31" s="130">
        <f t="shared" ref="Z31" si="15">1-SUM(Z27:Z30)</f>
        <v>4.2300000000000004E-2</v>
      </c>
      <c r="AA31" s="130">
        <f t="shared" ref="AA31" si="16">1-SUM(AA27:AA30)</f>
        <v>4.2600000000000082E-2</v>
      </c>
      <c r="AB31" s="130">
        <f t="shared" ref="AB31" si="17">1-SUM(AB27:AB30)</f>
        <v>4.2499999999999982E-2</v>
      </c>
      <c r="AC31" s="130">
        <f t="shared" ref="AC31" si="18">1-SUM(AC27:AC30)</f>
        <v>4.2999999999999927E-2</v>
      </c>
      <c r="AD31" s="130">
        <f t="shared" ref="AD31" si="19">1-SUM(AD27:AD30)</f>
        <v>4.3600000000000083E-2</v>
      </c>
      <c r="AE31" s="130">
        <f t="shared" ref="AE31" si="20">1-SUM(AE27:AE30)</f>
        <v>4.4999999999999929E-2</v>
      </c>
    </row>
    <row r="32" spans="1:33" x14ac:dyDescent="0.2">
      <c r="A32" s="17" t="s">
        <v>45</v>
      </c>
      <c r="B32" s="132">
        <f t="shared" ref="B32:O32" si="21">SUM(B27:B30)</f>
        <v>5825.5960225226399</v>
      </c>
      <c r="C32" s="132">
        <f t="shared" si="21"/>
        <v>5491.3536533708984</v>
      </c>
      <c r="D32" s="132">
        <f t="shared" si="21"/>
        <v>4270.9286987093992</v>
      </c>
      <c r="E32" s="132">
        <f t="shared" si="21"/>
        <v>4617.8339852935787</v>
      </c>
      <c r="F32" s="132">
        <f t="shared" si="21"/>
        <v>14141.360158910598</v>
      </c>
      <c r="G32" s="132">
        <f t="shared" si="21"/>
        <v>12490.75734538183</v>
      </c>
      <c r="H32" s="132">
        <f t="shared" si="21"/>
        <v>11688.730201693714</v>
      </c>
      <c r="I32" s="132">
        <f t="shared" si="21"/>
        <v>10925.707251198524</v>
      </c>
      <c r="J32" s="132">
        <f t="shared" si="21"/>
        <v>12557.030466000206</v>
      </c>
      <c r="K32" s="132">
        <f t="shared" si="21"/>
        <v>14506.221233191764</v>
      </c>
      <c r="L32" s="132">
        <f t="shared" si="21"/>
        <v>17741.281513459577</v>
      </c>
      <c r="M32" s="132">
        <f t="shared" si="21"/>
        <v>22072.994345078747</v>
      </c>
      <c r="N32" s="132">
        <f t="shared" si="21"/>
        <v>27892.330879773446</v>
      </c>
      <c r="O32" s="132">
        <f t="shared" si="21"/>
        <v>35502.847380296247</v>
      </c>
      <c r="P32" s="134"/>
      <c r="Q32" s="134"/>
      <c r="R32" s="133">
        <v>1</v>
      </c>
      <c r="S32" s="133">
        <v>1</v>
      </c>
      <c r="T32" s="133">
        <v>1</v>
      </c>
      <c r="U32" s="133">
        <v>1</v>
      </c>
      <c r="V32" s="133">
        <v>1</v>
      </c>
      <c r="W32" s="133">
        <v>1</v>
      </c>
      <c r="X32" s="133">
        <v>1</v>
      </c>
      <c r="Y32" s="133">
        <v>1</v>
      </c>
      <c r="Z32" s="133">
        <v>1</v>
      </c>
      <c r="AA32" s="133">
        <v>1</v>
      </c>
      <c r="AB32" s="133">
        <v>1</v>
      </c>
      <c r="AC32" s="133">
        <v>1</v>
      </c>
      <c r="AD32" s="133">
        <v>1</v>
      </c>
      <c r="AE32" s="133">
        <v>1</v>
      </c>
    </row>
    <row r="33" spans="1:33" x14ac:dyDescent="0.2">
      <c r="B33" s="127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</row>
    <row r="34" spans="1:33" x14ac:dyDescent="0.2">
      <c r="A34" s="17" t="s">
        <v>145</v>
      </c>
      <c r="B34" s="127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43"/>
      <c r="S34" s="134"/>
      <c r="T34" s="143"/>
      <c r="U34" s="134"/>
      <c r="V34" s="134"/>
      <c r="W34" s="134"/>
      <c r="X34" s="134"/>
      <c r="Y34" s="134"/>
      <c r="Z34" s="134"/>
      <c r="AA34" s="134"/>
      <c r="AB34" s="134"/>
      <c r="AC34" s="134"/>
    </row>
    <row r="35" spans="1:33" x14ac:dyDescent="0.2">
      <c r="A35" s="105" t="s">
        <v>154</v>
      </c>
      <c r="B35" s="114">
        <f>R35*'Demand-Supply Gap'!D$18</f>
        <v>306.09999624400007</v>
      </c>
      <c r="C35" s="114">
        <f>S35*'Demand-Supply Gap'!E$18</f>
        <v>348.73054101999998</v>
      </c>
      <c r="D35" s="114">
        <f>T35*'Demand-Supply Gap'!F$18</f>
        <v>404.84682827399996</v>
      </c>
      <c r="E35" s="114">
        <f>U35*'Demand-Supply Gap'!G$18</f>
        <v>446.43852733199986</v>
      </c>
      <c r="F35" s="114">
        <f>V35*'Demand-Supply Gap'!H$18</f>
        <v>518.24029060999999</v>
      </c>
      <c r="G35" s="114">
        <f>W35*'Demand-Supply Gap'!I$18</f>
        <v>572.46595939491294</v>
      </c>
      <c r="H35" s="114">
        <f>X35*'Demand-Supply Gap'!J$18</f>
        <v>649.61967666703947</v>
      </c>
      <c r="I35" s="114">
        <f>Y35*'Demand-Supply Gap'!K$18</f>
        <v>758.05278282561471</v>
      </c>
      <c r="J35" s="114">
        <f>Z35*'Demand-Supply Gap'!L$18</f>
        <v>901.15391965655272</v>
      </c>
      <c r="K35" s="114">
        <f>AA35*'Demand-Supply Gap'!M$18</f>
        <v>1077.4096183600793</v>
      </c>
      <c r="L35" s="114">
        <f>AB35*'Demand-Supply Gap'!N$18</f>
        <v>1293.575710807509</v>
      </c>
      <c r="M35" s="114">
        <f>AC35*'Demand-Supply Gap'!O$18</f>
        <v>1586.5656724705716</v>
      </c>
      <c r="N35" s="114">
        <f>AD35*'Demand-Supply Gap'!P$18</f>
        <v>1961.6319430035337</v>
      </c>
      <c r="O35" s="114">
        <f>AE35*'Demand-Supply Gap'!Q$18</f>
        <v>2428.8943302114681</v>
      </c>
      <c r="P35" s="129">
        <f>(F35/B35)^(1/4)-1</f>
        <v>0.14068823553633703</v>
      </c>
      <c r="Q35" s="129">
        <f>(O35/G35)^(1/8)-1</f>
        <v>0.1980015204140757</v>
      </c>
      <c r="R35" s="130">
        <v>0.81910000000000005</v>
      </c>
      <c r="S35" s="130">
        <v>0.81979999999999997</v>
      </c>
      <c r="T35" s="130">
        <v>0.82116999999999996</v>
      </c>
      <c r="U35" s="130">
        <v>0.82179999999999997</v>
      </c>
      <c r="V35" s="130">
        <v>0.82669999999999999</v>
      </c>
      <c r="W35" s="130">
        <v>0.82709999999999995</v>
      </c>
      <c r="X35" s="130">
        <v>0.82730000000000004</v>
      </c>
      <c r="Y35" s="130">
        <v>0.82709999999999995</v>
      </c>
      <c r="Z35" s="130">
        <v>0.82750000000000001</v>
      </c>
      <c r="AA35" s="130">
        <v>0.82769999999999999</v>
      </c>
      <c r="AB35" s="130">
        <v>0.82799999999999996</v>
      </c>
      <c r="AC35" s="130">
        <v>0.82820000000000005</v>
      </c>
      <c r="AD35" s="11">
        <v>0.82799999999999996</v>
      </c>
      <c r="AE35" s="11">
        <v>0.82779999999999998</v>
      </c>
    </row>
    <row r="36" spans="1:33" x14ac:dyDescent="0.2">
      <c r="A36" s="105" t="s">
        <v>155</v>
      </c>
      <c r="B36" s="114">
        <f>R36*'Demand-Supply Gap'!D$18</f>
        <v>17.825625468000002</v>
      </c>
      <c r="C36" s="114">
        <f>S36*'Demand-Supply Gap'!E$18</f>
        <v>20.58862916</v>
      </c>
      <c r="D36" s="114">
        <f>T36*'Demand-Supply Gap'!F$18</f>
        <v>23.319477060000001</v>
      </c>
      <c r="E36" s="114">
        <f>U36*'Demand-Supply Gap'!G$18</f>
        <v>27.107912525999989</v>
      </c>
      <c r="F36" s="114">
        <f>V36*'Demand-Supply Gap'!H$18</f>
        <v>31.093163679999996</v>
      </c>
      <c r="G36" s="114">
        <f>W36*'Demand-Supply Gap'!I$18</f>
        <v>34.053107486675998</v>
      </c>
      <c r="H36" s="114">
        <f>X36*'Demand-Supply Gap'!J$18</f>
        <v>38.240636109857149</v>
      </c>
      <c r="I36" s="114">
        <f>Y36*'Demand-Supply Gap'!K$18</f>
        <v>44.267862907117873</v>
      </c>
      <c r="J36" s="114">
        <f>Z36*'Demand-Supply Gap'!L$18</f>
        <v>52.27237237886952</v>
      </c>
      <c r="K36" s="114">
        <f>AA36*'Demand-Supply Gap'!M$18</f>
        <v>61.309644828754067</v>
      </c>
      <c r="L36" s="114">
        <f>AB36*'Demand-Supply Gap'!N$18</f>
        <v>72.958919921148151</v>
      </c>
      <c r="M36" s="114">
        <f>AC36*'Demand-Supply Gap'!O$18</f>
        <v>88.695955850504063</v>
      </c>
      <c r="N36" s="114">
        <f>AD36*'Demand-Supply Gap'!P$18</f>
        <v>108.97955238908521</v>
      </c>
      <c r="O36" s="114">
        <f>AE36*'Demand-Supply Gap'!Q$18</f>
        <v>134.09092883626974</v>
      </c>
      <c r="P36" s="129">
        <f>(F36/B36)^(1/4)-1</f>
        <v>0.14922491783156766</v>
      </c>
      <c r="Q36" s="129">
        <f>(O36/G36)^(1/8)-1</f>
        <v>0.18687595419817837</v>
      </c>
      <c r="R36" s="130">
        <v>4.7699999999999999E-2</v>
      </c>
      <c r="S36" s="130">
        <v>4.8400000000000006E-2</v>
      </c>
      <c r="T36" s="130">
        <v>4.7300000000000002E-2</v>
      </c>
      <c r="U36" s="130">
        <v>4.9899999999999993E-2</v>
      </c>
      <c r="V36" s="130">
        <v>4.9599999999999998E-2</v>
      </c>
      <c r="W36" s="130">
        <v>4.9200000000000001E-2</v>
      </c>
      <c r="X36" s="130">
        <v>4.87E-2</v>
      </c>
      <c r="Y36" s="130">
        <v>4.8300000000000003E-2</v>
      </c>
      <c r="Z36" s="130">
        <v>4.8000000000000001E-2</v>
      </c>
      <c r="AA36" s="130">
        <v>4.7100000000000003E-2</v>
      </c>
      <c r="AB36" s="130">
        <v>4.6699999999999998E-2</v>
      </c>
      <c r="AC36" s="130">
        <v>4.6300000000000001E-2</v>
      </c>
      <c r="AD36" s="11">
        <v>4.5999999999999999E-2</v>
      </c>
      <c r="AE36" s="11">
        <v>4.5699999999999998E-2</v>
      </c>
    </row>
    <row r="37" spans="1:33" x14ac:dyDescent="0.2">
      <c r="A37" s="105" t="s">
        <v>46</v>
      </c>
      <c r="B37" s="114">
        <f>R37*'Demand-Supply Gap'!D$18</f>
        <v>24.925979428000002</v>
      </c>
      <c r="C37" s="114">
        <f>S37*'Demand-Supply Gap'!E$18</f>
        <v>28.160480379999996</v>
      </c>
      <c r="D37" s="114">
        <f>T37*'Demand-Supply Gap'!F$18</f>
        <v>33.327624720000003</v>
      </c>
      <c r="E37" s="114">
        <f>U37*'Demand-Supply Gap'!G$18</f>
        <v>36.831993371999992</v>
      </c>
      <c r="F37" s="114">
        <f>V37*'Demand-Supply Gap'!H$18</f>
        <v>42.815787889999996</v>
      </c>
      <c r="G37" s="114">
        <f>W37*'Demand-Supply Gap'!I$18</f>
        <v>47.065270510040001</v>
      </c>
      <c r="H37" s="114">
        <f>X37*'Demand-Supply Gap'!J$18</f>
        <v>53.159980793374309</v>
      </c>
      <c r="I37" s="114">
        <f>Y37*'Demand-Supply Gap'!K$18</f>
        <v>61.773373911795957</v>
      </c>
      <c r="J37" s="114">
        <f>Z37*'Demand-Supply Gap'!L$18</f>
        <v>73.290222106206642</v>
      </c>
      <c r="K37" s="114">
        <f>AA37*'Demand-Supply Gap'!M$18</f>
        <v>87.343464288946876</v>
      </c>
      <c r="L37" s="114">
        <f>AB37*'Demand-Supply Gap'!N$18</f>
        <v>104.67339688901342</v>
      </c>
      <c r="M37" s="114">
        <f>AC37*'Demand-Supply Gap'!O$18</f>
        <v>127.39267956929849</v>
      </c>
      <c r="N37" s="114">
        <f>AD37*'Demand-Supply Gap'!P$18</f>
        <v>156.83579061211827</v>
      </c>
      <c r="O37" s="114">
        <f>AE37*'Demand-Supply Gap'!Q$18</f>
        <v>192.48063307788394</v>
      </c>
      <c r="P37" s="129">
        <f>(F37/B37)^(1/4)-1</f>
        <v>0.14482189547760571</v>
      </c>
      <c r="Q37" s="129">
        <f>(O37/G37)^(1/8)-1</f>
        <v>0.19250665095914821</v>
      </c>
      <c r="R37" s="130">
        <v>6.6699999999999995E-2</v>
      </c>
      <c r="S37" s="130">
        <v>6.6199999999999995E-2</v>
      </c>
      <c r="T37" s="130">
        <v>6.7600000000000007E-2</v>
      </c>
      <c r="U37" s="130">
        <v>6.7799999999999999E-2</v>
      </c>
      <c r="V37" s="130">
        <v>6.83E-2</v>
      </c>
      <c r="W37" s="130">
        <v>6.8000000000000005E-2</v>
      </c>
      <c r="X37" s="130">
        <v>6.7699999999999996E-2</v>
      </c>
      <c r="Y37" s="130">
        <v>6.7400000000000002E-2</v>
      </c>
      <c r="Z37" s="130">
        <v>6.7299999999999999E-2</v>
      </c>
      <c r="AA37" s="130">
        <v>6.7100000000000007E-2</v>
      </c>
      <c r="AB37" s="130">
        <v>6.7000000000000004E-2</v>
      </c>
      <c r="AC37" s="130">
        <v>6.6500000000000004E-2</v>
      </c>
      <c r="AD37" s="11">
        <v>6.6199999999999995E-2</v>
      </c>
      <c r="AE37" s="11">
        <v>6.5600000000000006E-2</v>
      </c>
      <c r="AG37" s="139"/>
    </row>
    <row r="38" spans="1:33" x14ac:dyDescent="0.2">
      <c r="A38" s="105" t="s">
        <v>156</v>
      </c>
      <c r="B38" s="114">
        <f>R38*'Demand-Supply Gap'!D$18</f>
        <v>9.6415332720000002</v>
      </c>
      <c r="C38" s="114">
        <f>S38*'Demand-Supply Gap'!E$18</f>
        <v>9.8263911899999989</v>
      </c>
      <c r="D38" s="114">
        <f>T38*'Demand-Supply Gap'!F$18</f>
        <v>11.5857867</v>
      </c>
      <c r="E38" s="114">
        <f>U38*'Demand-Supply Gap'!G$18</f>
        <v>10.864894799999998</v>
      </c>
      <c r="F38" s="114">
        <f>V38*'Demand-Supply Gap'!H$18</f>
        <v>13.352507789999999</v>
      </c>
      <c r="G38" s="114">
        <f>W38*'Demand-Supply Gap'!I$18</f>
        <v>15.019358383350999</v>
      </c>
      <c r="H38" s="114">
        <f>X38*'Demand-Supply Gap'!J$18</f>
        <v>17.117984952667062</v>
      </c>
      <c r="I38" s="114">
        <f>Y38*'Demand-Supply Gap'!K$18</f>
        <v>20.438371487137239</v>
      </c>
      <c r="J38" s="114">
        <f>Z38*'Demand-Supply Gap'!L$18</f>
        <v>24.502674552595089</v>
      </c>
      <c r="K38" s="114">
        <f>AA38*'Demand-Supply Gap'!M$18</f>
        <v>30.069061476522691</v>
      </c>
      <c r="L38" s="114">
        <f>AB38*'Demand-Supply Gap'!N$18</f>
        <v>36.557574435864389</v>
      </c>
      <c r="M38" s="114">
        <f>AC38*'Demand-Supply Gap'!O$18</f>
        <v>45.210033651660815</v>
      </c>
      <c r="N38" s="114">
        <f>AD38*'Demand-Supply Gap'!P$18</f>
        <v>56.385072757831047</v>
      </c>
      <c r="O38" s="114">
        <f>AE38*'Demand-Supply Gap'!Q$18</f>
        <v>68.95266581296147</v>
      </c>
      <c r="P38" s="129">
        <f>(F38/B38)^(1/4)-1</f>
        <v>8.4811258855942651E-2</v>
      </c>
      <c r="Q38" s="129">
        <f>(O38/G38)^(1/8)-1</f>
        <v>0.20986652344054457</v>
      </c>
      <c r="R38" s="130">
        <v>2.58E-2</v>
      </c>
      <c r="S38" s="130">
        <v>2.3099999999999999E-2</v>
      </c>
      <c r="T38" s="130">
        <v>2.35E-2</v>
      </c>
      <c r="U38" s="130">
        <v>0.02</v>
      </c>
      <c r="V38" s="130">
        <v>2.1299999999999999E-2</v>
      </c>
      <c r="W38" s="130">
        <v>2.1700000000000001E-2</v>
      </c>
      <c r="X38" s="130">
        <v>2.18E-2</v>
      </c>
      <c r="Y38" s="130">
        <v>2.23E-2</v>
      </c>
      <c r="Z38" s="130">
        <v>2.2499999999999999E-2</v>
      </c>
      <c r="AA38" s="130">
        <v>2.3099999999999999E-2</v>
      </c>
      <c r="AB38" s="130">
        <v>2.3400000000000001E-2</v>
      </c>
      <c r="AC38" s="130">
        <v>2.3599999999999999E-2</v>
      </c>
      <c r="AD38" s="130">
        <v>2.3800000000000002E-2</v>
      </c>
      <c r="AE38" s="130">
        <v>2.35E-2</v>
      </c>
      <c r="AG38" s="139"/>
    </row>
    <row r="39" spans="1:33" x14ac:dyDescent="0.2">
      <c r="A39" s="105" t="s">
        <v>157</v>
      </c>
      <c r="B39" s="114">
        <f>R39*'Demand-Supply Gap'!D$18</f>
        <v>15.209705587999986</v>
      </c>
      <c r="C39" s="114">
        <f>S39*'Demand-Supply Gap'!E$18</f>
        <v>18.078858249999989</v>
      </c>
      <c r="D39" s="114">
        <f>T39*'Demand-Supply Gap'!F$18</f>
        <v>19.932483246000039</v>
      </c>
      <c r="E39" s="114">
        <f>U39*'Demand-Supply Gap'!G$18</f>
        <v>22.001411970000046</v>
      </c>
      <c r="F39" s="114">
        <f>V39*'Demand-Supply Gap'!H$18</f>
        <v>21.376550030000011</v>
      </c>
      <c r="G39" s="114">
        <f>W39*'Demand-Supply Gap'!I$18</f>
        <v>23.532635255020018</v>
      </c>
      <c r="H39" s="114">
        <f>X39*'Demand-Supply Gap'!J$18</f>
        <v>27.090389030596935</v>
      </c>
      <c r="I39" s="114">
        <f>Y39*'Demand-Supply Gap'!K$18</f>
        <v>31.986509636820198</v>
      </c>
      <c r="J39" s="114">
        <f>Z39*'Demand-Supply Gap'!L$18</f>
        <v>37.788569198891039</v>
      </c>
      <c r="K39" s="114">
        <f>AA39*'Demand-Supply Gap'!M$18</f>
        <v>45.559184055337312</v>
      </c>
      <c r="L39" s="114">
        <f>AB39*'Demand-Supply Gap'!N$18</f>
        <v>54.523903752635412</v>
      </c>
      <c r="M39" s="114">
        <f>AC39*'Demand-Supply Gap'!O$18</f>
        <v>67.815050477491198</v>
      </c>
      <c r="N39" s="114">
        <f>AD39*'Demand-Supply Gap'!P$18</f>
        <v>85.288345347979543</v>
      </c>
      <c r="O39" s="114">
        <f>AE39*'Demand-Supply Gap'!Q$18</f>
        <v>109.73743410233047</v>
      </c>
      <c r="P39" s="129">
        <f>(F39/B39)^(1/4)-1</f>
        <v>8.8815267584212876E-2</v>
      </c>
      <c r="Q39" s="129">
        <f>(O39/G39)^(1/8)-1</f>
        <v>0.21223140145709141</v>
      </c>
      <c r="R39" s="130">
        <f>1-SUM(R35:R38)</f>
        <v>4.0699999999999958E-2</v>
      </c>
      <c r="S39" s="130">
        <f t="shared" ref="S39:AE39" si="22">1-SUM(S35:S38)</f>
        <v>4.2499999999999982E-2</v>
      </c>
      <c r="T39" s="130">
        <f t="shared" si="22"/>
        <v>4.0430000000000077E-2</v>
      </c>
      <c r="U39" s="130">
        <f t="shared" si="22"/>
        <v>4.0500000000000091E-2</v>
      </c>
      <c r="V39" s="130">
        <f t="shared" si="22"/>
        <v>3.4100000000000019E-2</v>
      </c>
      <c r="W39" s="130">
        <f t="shared" si="22"/>
        <v>3.400000000000003E-2</v>
      </c>
      <c r="X39" s="130">
        <f t="shared" si="22"/>
        <v>3.4499999999999975E-2</v>
      </c>
      <c r="Y39" s="130">
        <f t="shared" si="22"/>
        <v>3.4900000000000042E-2</v>
      </c>
      <c r="Z39" s="130">
        <f t="shared" si="22"/>
        <v>3.4699999999999953E-2</v>
      </c>
      <c r="AA39" s="130">
        <f t="shared" si="22"/>
        <v>3.499999999999992E-2</v>
      </c>
      <c r="AB39" s="130">
        <f t="shared" si="22"/>
        <v>3.4900000000000042E-2</v>
      </c>
      <c r="AC39" s="130">
        <f t="shared" si="22"/>
        <v>3.5399999999999987E-2</v>
      </c>
      <c r="AD39" s="130">
        <f t="shared" si="22"/>
        <v>3.5999999999999921E-2</v>
      </c>
      <c r="AE39" s="130">
        <f t="shared" si="22"/>
        <v>3.74000000000001E-2</v>
      </c>
    </row>
    <row r="40" spans="1:33" x14ac:dyDescent="0.2">
      <c r="A40" s="17" t="s">
        <v>45</v>
      </c>
      <c r="B40" s="132">
        <f>SUM(B35:B39)</f>
        <v>373.70284000000004</v>
      </c>
      <c r="C40" s="132">
        <f t="shared" ref="C40:O40" si="23">SUM(C35:C39)</f>
        <v>425.38489999999996</v>
      </c>
      <c r="D40" s="132">
        <f t="shared" si="23"/>
        <v>493.01220000000001</v>
      </c>
      <c r="E40" s="132">
        <f t="shared" si="23"/>
        <v>543.24473999999987</v>
      </c>
      <c r="F40" s="132">
        <f t="shared" si="23"/>
        <v>626.87829999999997</v>
      </c>
      <c r="G40" s="132">
        <f t="shared" si="23"/>
        <v>692.13633103000006</v>
      </c>
      <c r="H40" s="132">
        <f t="shared" si="23"/>
        <v>785.22866755353493</v>
      </c>
      <c r="I40" s="132">
        <f t="shared" si="23"/>
        <v>916.51890076848599</v>
      </c>
      <c r="J40" s="132">
        <f t="shared" si="23"/>
        <v>1089.007757893115</v>
      </c>
      <c r="K40" s="132">
        <f t="shared" si="23"/>
        <v>1301.6909730096402</v>
      </c>
      <c r="L40" s="132">
        <f t="shared" si="23"/>
        <v>1562.2895058061704</v>
      </c>
      <c r="M40" s="132">
        <f t="shared" si="23"/>
        <v>1915.6793920195262</v>
      </c>
      <c r="N40" s="132">
        <f t="shared" si="23"/>
        <v>2369.1207041105476</v>
      </c>
      <c r="O40" s="132">
        <f t="shared" si="23"/>
        <v>2934.1559920409136</v>
      </c>
      <c r="P40" s="134"/>
      <c r="Q40" s="134"/>
      <c r="R40" s="133">
        <f>SUM(R35:R39)</f>
        <v>1</v>
      </c>
      <c r="S40" s="133">
        <f t="shared" ref="S40:AE40" si="24">SUM(S35:S39)</f>
        <v>1</v>
      </c>
      <c r="T40" s="133">
        <f t="shared" si="24"/>
        <v>1</v>
      </c>
      <c r="U40" s="133">
        <f t="shared" si="24"/>
        <v>1</v>
      </c>
      <c r="V40" s="133">
        <f t="shared" si="24"/>
        <v>1</v>
      </c>
      <c r="W40" s="133">
        <f t="shared" si="24"/>
        <v>1</v>
      </c>
      <c r="X40" s="133">
        <f t="shared" si="24"/>
        <v>1</v>
      </c>
      <c r="Y40" s="133">
        <f t="shared" si="24"/>
        <v>1</v>
      </c>
      <c r="Z40" s="133">
        <f t="shared" si="24"/>
        <v>1</v>
      </c>
      <c r="AA40" s="133">
        <f t="shared" si="24"/>
        <v>1</v>
      </c>
      <c r="AB40" s="133">
        <f t="shared" si="24"/>
        <v>1</v>
      </c>
      <c r="AC40" s="133">
        <f t="shared" si="24"/>
        <v>1</v>
      </c>
      <c r="AD40" s="133">
        <f t="shared" si="24"/>
        <v>1</v>
      </c>
      <c r="AE40" s="133">
        <f t="shared" si="24"/>
        <v>1</v>
      </c>
    </row>
    <row r="42" spans="1:33" x14ac:dyDescent="0.2"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</row>
    <row r="43" spans="1:33" x14ac:dyDescent="0.2"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</row>
    <row r="44" spans="1:33" x14ac:dyDescent="0.2"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</row>
    <row r="45" spans="1:33" x14ac:dyDescent="0.2"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</row>
    <row r="46" spans="1:33" x14ac:dyDescent="0.2"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BA9656D-6BAC-4DF7-8B42-0804FD9D92B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Segments'!R3:AE3</xm:f>
              <xm:sqref>AF3</xm:sqref>
            </x14:sparkline>
            <x14:sparkline>
              <xm:f>'Global Segments'!R4:AE4</xm:f>
              <xm:sqref>AF4</xm:sqref>
            </x14:sparkline>
            <x14:sparkline>
              <xm:f>'Global Segments'!R5:AE5</xm:f>
              <xm:sqref>AF5</xm:sqref>
            </x14:sparkline>
          </x14:sparklines>
        </x14:sparklineGroup>
        <x14:sparklineGroup displayEmptyCellsAs="span" xr2:uid="{377F5460-06F1-4550-9072-56A3D758DEE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Segments'!R35:AE35</xm:f>
              <xm:sqref>AF35</xm:sqref>
            </x14:sparkline>
            <x14:sparkline>
              <xm:f>'Global Segments'!R36:AE36</xm:f>
              <xm:sqref>AF36</xm:sqref>
            </x14:sparkline>
            <x14:sparkline>
              <xm:f>'Global Segments'!R37:AE37</xm:f>
              <xm:sqref>AF37</xm:sqref>
            </x14:sparkline>
            <x14:sparkline>
              <xm:f>'Global Segments'!R38:AE38</xm:f>
              <xm:sqref>AF38</xm:sqref>
            </x14:sparkline>
            <x14:sparkline>
              <xm:f>'Global Segments'!R39:AE39</xm:f>
              <xm:sqref>AF39</xm:sqref>
            </x14:sparkline>
          </x14:sparklines>
        </x14:sparklineGroup>
        <x14:sparklineGroup displayEmptyCellsAs="span" xr2:uid="{34DE70DB-8CA5-4A5D-9672-9463B7C30E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Segments'!R27:AE27</xm:f>
              <xm:sqref>AF27</xm:sqref>
            </x14:sparkline>
            <x14:sparkline>
              <xm:f>'Global Segments'!R28:AE28</xm:f>
              <xm:sqref>AF28</xm:sqref>
            </x14:sparkline>
            <x14:sparkline>
              <xm:f>'Global Segments'!R29:AE29</xm:f>
              <xm:sqref>AF29</xm:sqref>
            </x14:sparkline>
            <x14:sparkline>
              <xm:f>'Global Segments'!R30:AE30</xm:f>
              <xm:sqref>AF30</xm:sqref>
            </x14:sparkline>
            <x14:sparkline>
              <xm:f>'Global Segments'!R31:AE31</xm:f>
              <xm:sqref>AF31</xm:sqref>
            </x14:sparkline>
          </x14:sparklines>
        </x14:sparklineGroup>
        <x14:sparklineGroup displayEmptyCellsAs="span" xr2:uid="{F8059C50-1D2F-4E9F-8175-44605192C27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Segments'!R21:AE21</xm:f>
              <xm:sqref>AF21</xm:sqref>
            </x14:sparkline>
            <x14:sparkline>
              <xm:f>'Global Segments'!R22:AE22</xm:f>
              <xm:sqref>AF22</xm:sqref>
            </x14:sparkline>
            <x14:sparkline>
              <xm:f>'Global Segments'!R23:AE23</xm:f>
              <xm:sqref>AF23</xm:sqref>
            </x14:sparkline>
          </x14:sparklines>
        </x14:sparklineGroup>
        <x14:sparklineGroup displayEmptyCellsAs="span" xr2:uid="{8EF222C4-CEED-487C-A0B6-172DE950F54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Segments'!R15:AE15</xm:f>
              <xm:sqref>AF15</xm:sqref>
            </x14:sparkline>
            <x14:sparkline>
              <xm:f>'Global Segments'!R16:AE16</xm:f>
              <xm:sqref>AF16</xm:sqref>
            </x14:sparkline>
            <x14:sparkline>
              <xm:f>'Global Segments'!R17:AE17</xm:f>
              <xm:sqref>AF17</xm:sqref>
            </x14:sparkline>
          </x14:sparklines>
        </x14:sparklineGroup>
        <x14:sparklineGroup displayEmptyCellsAs="span" xr2:uid="{991BB39C-EEA2-4C53-8ABE-82595E1878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'Global Segments'!R9:AE9</xm:f>
              <xm:sqref>AF9</xm:sqref>
            </x14:sparkline>
            <x14:sparkline>
              <xm:f>'Global Segments'!R10:AE10</xm:f>
              <xm:sqref>AF10</xm:sqref>
            </x14:sparkline>
            <x14:sparkline>
              <xm:f>'Global Segments'!R11:AE11</xm:f>
              <xm:sqref>AF11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C36E-44ED-4DE1-BBF1-9C3573D09FC9}">
  <dimension ref="A1:AF41"/>
  <sheetViews>
    <sheetView showGridLines="0" topLeftCell="O22" zoomScaleNormal="100" workbookViewId="0">
      <selection activeCell="A26" sqref="A26:AF38"/>
    </sheetView>
  </sheetViews>
  <sheetFormatPr defaultRowHeight="15" x14ac:dyDescent="0.25"/>
  <cols>
    <col min="1" max="1" width="49.85546875" bestFit="1" customWidth="1"/>
    <col min="16" max="17" width="18" bestFit="1" customWidth="1"/>
  </cols>
  <sheetData>
    <row r="1" spans="1:32" x14ac:dyDescent="0.25">
      <c r="A1" s="124"/>
      <c r="B1" s="125">
        <v>2017</v>
      </c>
      <c r="C1" s="125">
        <v>2018</v>
      </c>
      <c r="D1" s="125">
        <v>2019</v>
      </c>
      <c r="E1" s="125">
        <v>2020</v>
      </c>
      <c r="F1" s="125">
        <v>2021</v>
      </c>
      <c r="G1" s="125" t="s">
        <v>51</v>
      </c>
      <c r="H1" s="125" t="s">
        <v>28</v>
      </c>
      <c r="I1" s="125" t="s">
        <v>29</v>
      </c>
      <c r="J1" s="125" t="s">
        <v>30</v>
      </c>
      <c r="K1" s="125" t="s">
        <v>31</v>
      </c>
      <c r="L1" s="125" t="s">
        <v>32</v>
      </c>
      <c r="M1" s="125" t="s">
        <v>33</v>
      </c>
      <c r="N1" s="125" t="s">
        <v>34</v>
      </c>
      <c r="O1" s="125" t="s">
        <v>35</v>
      </c>
      <c r="P1" s="126" t="s">
        <v>146</v>
      </c>
      <c r="Q1" s="126" t="s">
        <v>147</v>
      </c>
      <c r="R1" s="125">
        <v>2017</v>
      </c>
      <c r="S1" s="125">
        <v>2018</v>
      </c>
      <c r="T1" s="125">
        <v>2019</v>
      </c>
      <c r="U1" s="125">
        <v>2020</v>
      </c>
      <c r="V1" s="125">
        <v>2021</v>
      </c>
      <c r="W1" s="125" t="s">
        <v>51</v>
      </c>
      <c r="X1" s="125" t="s">
        <v>28</v>
      </c>
      <c r="Y1" s="125" t="s">
        <v>29</v>
      </c>
      <c r="Z1" s="125" t="s">
        <v>30</v>
      </c>
      <c r="AA1" s="125" t="s">
        <v>31</v>
      </c>
      <c r="AB1" s="125" t="s">
        <v>32</v>
      </c>
      <c r="AC1" s="125" t="s">
        <v>33</v>
      </c>
      <c r="AD1" s="125" t="s">
        <v>34</v>
      </c>
      <c r="AE1" s="125" t="s">
        <v>35</v>
      </c>
      <c r="AF1" s="13"/>
    </row>
    <row r="2" spans="1:32" x14ac:dyDescent="0.25">
      <c r="A2" s="17" t="s">
        <v>148</v>
      </c>
      <c r="B2" s="127"/>
      <c r="C2" s="127"/>
      <c r="D2" s="127"/>
      <c r="E2" s="127"/>
      <c r="F2" s="127"/>
      <c r="G2" s="128"/>
      <c r="H2" s="127"/>
      <c r="I2" s="127"/>
      <c r="J2" s="127"/>
      <c r="K2" s="127"/>
      <c r="L2" s="127"/>
      <c r="M2" s="127"/>
      <c r="N2" s="127"/>
      <c r="O2" s="127"/>
      <c r="P2" s="13"/>
      <c r="Q2" s="13"/>
      <c r="R2" s="139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1:32" x14ac:dyDescent="0.25">
      <c r="A3" s="105" t="s">
        <v>149</v>
      </c>
      <c r="B3" s="114">
        <f>R3*'Demand-Supply Gap'!D$10</f>
        <v>4.0225340878029231E-2</v>
      </c>
      <c r="C3" s="114">
        <f>S3*'Demand-Supply Gap'!E$10</f>
        <v>2.2221955496023342E-2</v>
      </c>
      <c r="D3" s="114">
        <f>T3*'Demand-Supply Gap'!F$10</f>
        <v>1.31352844345632E-2</v>
      </c>
      <c r="E3" s="114">
        <f>U3*'Demand-Supply Gap'!G$10</f>
        <v>5.1820495922597999E-2</v>
      </c>
      <c r="F3" s="114">
        <f>V3*'Demand-Supply Gap'!H$10</f>
        <v>9.4260239821747989E-4</v>
      </c>
      <c r="G3" s="114">
        <f>W3*'Demand-Supply Gap'!I$10</f>
        <v>1.4657324724000002E-2</v>
      </c>
      <c r="H3" s="114">
        <f>X3*'Demand-Supply Gap'!J$10</f>
        <v>3.5692327943999992E-2</v>
      </c>
      <c r="I3" s="114">
        <f>Y3*'Demand-Supply Gap'!K$10</f>
        <v>3.7510097040000002E-2</v>
      </c>
      <c r="J3" s="114">
        <f>Z3*'Demand-Supply Gap'!L$10</f>
        <v>0.15999562051199995</v>
      </c>
      <c r="K3" s="114">
        <f>AA3*'Demand-Supply Gap'!M$10</f>
        <v>1.4193523975680002</v>
      </c>
      <c r="L3" s="114">
        <f>AB3*'Demand-Supply Gap'!N$10</f>
        <v>1.9556282106899994</v>
      </c>
      <c r="M3" s="114">
        <f>AC3*'Demand-Supply Gap'!O$10</f>
        <v>3.706996315176001</v>
      </c>
      <c r="N3" s="114">
        <f>AD3*'Demand-Supply Gap'!P$10</f>
        <v>5.2601812153920005</v>
      </c>
      <c r="O3" s="114">
        <f>AE3*'Demand-Supply Gap'!Q$10</f>
        <v>6.4091333622470037</v>
      </c>
      <c r="P3" s="129">
        <f>(F3/B3)^(1/4)-1</f>
        <v>-0.60874743132304832</v>
      </c>
      <c r="Q3" s="129">
        <f>(O3/G3)^(1/8)-1</f>
        <v>1.1384203313253423</v>
      </c>
      <c r="R3" s="130">
        <v>7.7800000000000036E-2</v>
      </c>
      <c r="S3" s="130">
        <v>7.6500000000000012E-2</v>
      </c>
      <c r="T3" s="130">
        <v>7.5199999999999989E-2</v>
      </c>
      <c r="U3" s="130">
        <v>7.400000000000001E-2</v>
      </c>
      <c r="V3" s="130">
        <v>7.2699999999999987E-2</v>
      </c>
      <c r="W3" s="130">
        <v>7.1400000000000019E-2</v>
      </c>
      <c r="X3" s="130">
        <v>7.0199999999999985E-2</v>
      </c>
      <c r="Y3" s="130">
        <v>6.8900000000000017E-2</v>
      </c>
      <c r="Z3" s="130">
        <v>6.7599999999999993E-2</v>
      </c>
      <c r="AA3" s="130">
        <v>6.6400000000000015E-2</v>
      </c>
      <c r="AB3" s="130">
        <v>6.5099999999999991E-2</v>
      </c>
      <c r="AC3" s="130">
        <v>6.3800000000000023E-2</v>
      </c>
      <c r="AD3" s="131">
        <v>6.2599999999999989E-2</v>
      </c>
      <c r="AE3" s="131">
        <v>6.1300000000000028E-2</v>
      </c>
      <c r="AF3" s="135"/>
    </row>
    <row r="4" spans="1:32" x14ac:dyDescent="0.25">
      <c r="A4" s="105" t="s">
        <v>150</v>
      </c>
      <c r="B4" s="114">
        <f>R4*'Demand-Supply Gap'!D$10</f>
        <v>0.47680988891669068</v>
      </c>
      <c r="C4" s="114">
        <f>S4*'Demand-Supply Gap'!E$10</f>
        <v>0.26826112288336668</v>
      </c>
      <c r="D4" s="114">
        <f>T4*'Demand-Supply Gap'!F$10</f>
        <v>0.16153605113143685</v>
      </c>
      <c r="E4" s="114">
        <f>U4*'Demand-Supply Gap'!G$10</f>
        <v>0.64845647600440182</v>
      </c>
      <c r="F4" s="114">
        <f>V4*'Demand-Supply Gap'!H$10</f>
        <v>1.202304269418252E-2</v>
      </c>
      <c r="G4" s="114">
        <f>W4*'Demand-Supply Gap'!I$10</f>
        <v>0.19062733527599998</v>
      </c>
      <c r="H4" s="114">
        <f>X4*'Demand-Supply Gap'!J$10</f>
        <v>0.47274539205599997</v>
      </c>
      <c r="I4" s="114">
        <f>Y4*'Demand-Supply Gap'!K$10</f>
        <v>0.50690350295999997</v>
      </c>
      <c r="J4" s="114">
        <f>Z4*'Demand-Supply Gap'!L$10</f>
        <v>2.2068034994879997</v>
      </c>
      <c r="K4" s="114">
        <f>AA4*'Demand-Supply Gap'!M$10</f>
        <v>19.956436722431999</v>
      </c>
      <c r="L4" s="114">
        <f>AB4*'Demand-Supply Gap'!N$10</f>
        <v>28.084743689309995</v>
      </c>
      <c r="M4" s="114">
        <f>AC4*'Demand-Supply Gap'!O$10</f>
        <v>54.396394204823991</v>
      </c>
      <c r="N4" s="114">
        <f>AD4*'Demand-Supply Gap'!P$10</f>
        <v>78.768272704608023</v>
      </c>
      <c r="O4" s="114">
        <f>AE4*'Demand-Supply Gap'!Q$10</f>
        <v>98.144428827753003</v>
      </c>
      <c r="P4" s="129">
        <f>(F4/B4)^(1/4)-1</f>
        <v>-0.60151013170155898</v>
      </c>
      <c r="Q4" s="129">
        <f>(O4/G4)^(1/8)-1</f>
        <v>1.1825291825416615</v>
      </c>
      <c r="R4" s="130">
        <f>1-R3</f>
        <v>0.92219999999999991</v>
      </c>
      <c r="S4" s="130">
        <f t="shared" ref="S4:AE4" si="0">1-S3</f>
        <v>0.92349999999999999</v>
      </c>
      <c r="T4" s="130">
        <f t="shared" si="0"/>
        <v>0.92480000000000007</v>
      </c>
      <c r="U4" s="130">
        <f t="shared" si="0"/>
        <v>0.92599999999999993</v>
      </c>
      <c r="V4" s="130">
        <f t="shared" si="0"/>
        <v>0.92730000000000001</v>
      </c>
      <c r="W4" s="130">
        <f t="shared" si="0"/>
        <v>0.92859999999999998</v>
      </c>
      <c r="X4" s="130">
        <f t="shared" si="0"/>
        <v>0.92979999999999996</v>
      </c>
      <c r="Y4" s="130">
        <f t="shared" si="0"/>
        <v>0.93110000000000004</v>
      </c>
      <c r="Z4" s="130">
        <f t="shared" si="0"/>
        <v>0.93240000000000001</v>
      </c>
      <c r="AA4" s="130">
        <f t="shared" si="0"/>
        <v>0.93359999999999999</v>
      </c>
      <c r="AB4" s="130">
        <f t="shared" si="0"/>
        <v>0.93490000000000006</v>
      </c>
      <c r="AC4" s="130">
        <f t="shared" si="0"/>
        <v>0.93619999999999992</v>
      </c>
      <c r="AD4" s="130">
        <f t="shared" si="0"/>
        <v>0.93740000000000001</v>
      </c>
      <c r="AE4" s="130">
        <f t="shared" si="0"/>
        <v>0.93869999999999998</v>
      </c>
      <c r="AF4" s="135"/>
    </row>
    <row r="5" spans="1:32" x14ac:dyDescent="0.25">
      <c r="A5" s="105" t="s">
        <v>170</v>
      </c>
      <c r="B5" s="114">
        <f>R5*'Demand-Supply Gap'!D$10</f>
        <v>0</v>
      </c>
      <c r="C5" s="114">
        <f>S5*'Demand-Supply Gap'!E$10</f>
        <v>0</v>
      </c>
      <c r="D5" s="114">
        <f>T5*'Demand-Supply Gap'!F$10</f>
        <v>0</v>
      </c>
      <c r="E5" s="114">
        <f>U5*'Demand-Supply Gap'!G$10</f>
        <v>0</v>
      </c>
      <c r="F5" s="114">
        <f>V5*'Demand-Supply Gap'!H$10</f>
        <v>0</v>
      </c>
      <c r="G5" s="114">
        <f>W5*'Demand-Supply Gap'!I$10</f>
        <v>0</v>
      </c>
      <c r="H5" s="114">
        <f>X5*'Demand-Supply Gap'!J$10</f>
        <v>0</v>
      </c>
      <c r="I5" s="114">
        <f>Y5*'Demand-Supply Gap'!K$10</f>
        <v>0</v>
      </c>
      <c r="J5" s="114">
        <f>Z5*'Demand-Supply Gap'!L$10</f>
        <v>0</v>
      </c>
      <c r="K5" s="114">
        <f>AA5*'Demand-Supply Gap'!M$10</f>
        <v>0</v>
      </c>
      <c r="L5" s="114">
        <f>AB5*'Demand-Supply Gap'!N$10</f>
        <v>0</v>
      </c>
      <c r="M5" s="114">
        <f>AC5*'Demand-Supply Gap'!O$10</f>
        <v>0</v>
      </c>
      <c r="N5" s="114">
        <f>AD5*'Demand-Supply Gap'!P$10</f>
        <v>0</v>
      </c>
      <c r="O5" s="114">
        <f>AE5*'Demand-Supply Gap'!Q$10</f>
        <v>0</v>
      </c>
      <c r="P5" s="129" t="e">
        <f>(F5/B5)^(1/4)-1</f>
        <v>#DIV/0!</v>
      </c>
      <c r="Q5" s="129" t="e">
        <f>(O5/G5)^(1/8)-1</f>
        <v>#DIV/0!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3"/>
    </row>
    <row r="6" spans="1:32" x14ac:dyDescent="0.25">
      <c r="A6" s="17" t="s">
        <v>45</v>
      </c>
      <c r="B6" s="132">
        <f t="shared" ref="B6:O6" si="1">SUM(B3:B5)</f>
        <v>0.51703522979471994</v>
      </c>
      <c r="C6" s="132">
        <f t="shared" si="1"/>
        <v>0.29048307837939003</v>
      </c>
      <c r="D6" s="132">
        <f t="shared" si="1"/>
        <v>0.17467133556600004</v>
      </c>
      <c r="E6" s="132">
        <f t="shared" si="1"/>
        <v>0.70027697192699978</v>
      </c>
      <c r="F6" s="132">
        <f t="shared" si="1"/>
        <v>1.29656450924E-2</v>
      </c>
      <c r="G6" s="132">
        <f t="shared" si="1"/>
        <v>0.20528465999999998</v>
      </c>
      <c r="H6" s="132">
        <f t="shared" si="1"/>
        <v>0.50843771999999998</v>
      </c>
      <c r="I6" s="132">
        <f t="shared" si="1"/>
        <v>0.54441359999999994</v>
      </c>
      <c r="J6" s="132">
        <f t="shared" si="1"/>
        <v>2.3667991199999996</v>
      </c>
      <c r="K6" s="132">
        <f t="shared" si="1"/>
        <v>21.37578912</v>
      </c>
      <c r="L6" s="132">
        <f t="shared" si="1"/>
        <v>30.040371899999993</v>
      </c>
      <c r="M6" s="132">
        <f t="shared" si="1"/>
        <v>58.103390519999991</v>
      </c>
      <c r="N6" s="132">
        <f t="shared" si="1"/>
        <v>84.028453920000018</v>
      </c>
      <c r="O6" s="132">
        <f t="shared" si="1"/>
        <v>104.55356219000001</v>
      </c>
      <c r="P6" s="13"/>
      <c r="Q6" s="13"/>
      <c r="R6" s="133">
        <v>1</v>
      </c>
      <c r="S6" s="133">
        <v>1</v>
      </c>
      <c r="T6" s="133">
        <v>1</v>
      </c>
      <c r="U6" s="133">
        <v>1</v>
      </c>
      <c r="V6" s="133">
        <v>1</v>
      </c>
      <c r="W6" s="133">
        <v>1</v>
      </c>
      <c r="X6" s="133">
        <v>1</v>
      </c>
      <c r="Y6" s="133">
        <v>1</v>
      </c>
      <c r="Z6" s="133">
        <v>1</v>
      </c>
      <c r="AA6" s="133">
        <v>1</v>
      </c>
      <c r="AB6" s="133">
        <v>1</v>
      </c>
      <c r="AC6" s="133">
        <v>1</v>
      </c>
      <c r="AD6" s="133">
        <v>1</v>
      </c>
      <c r="AE6" s="133">
        <v>1</v>
      </c>
      <c r="AF6" s="13"/>
    </row>
    <row r="7" spans="1:32" x14ac:dyDescent="0.25">
      <c r="A7" s="13"/>
      <c r="B7" s="127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"/>
      <c r="Q7" s="13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3"/>
    </row>
    <row r="8" spans="1:32" x14ac:dyDescent="0.25">
      <c r="A8" s="17" t="s">
        <v>141</v>
      </c>
      <c r="B8" s="127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"/>
      <c r="Q8" s="13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3"/>
    </row>
    <row r="9" spans="1:32" x14ac:dyDescent="0.25">
      <c r="A9" s="105" t="s">
        <v>149</v>
      </c>
      <c r="B9" s="114">
        <f>'Demand-Supply Gap'!D$6*R9</f>
        <v>1.13627124E-3</v>
      </c>
      <c r="C9" s="114">
        <f>'Demand-Supply Gap'!E$6*S9</f>
        <v>7.7526079800000001E-4</v>
      </c>
      <c r="D9" s="114">
        <f>'Demand-Supply Gap'!F$6*T9</f>
        <v>7.0619329200000006E-4</v>
      </c>
      <c r="E9" s="114">
        <f>'Demand-Supply Gap'!G$6*U9</f>
        <v>2.9041203600000003E-3</v>
      </c>
      <c r="F9" s="114">
        <f>'Demand-Supply Gap'!H$6*V9</f>
        <v>2.0146672000000002E-5</v>
      </c>
      <c r="G9" s="114">
        <f>'Demand-Supply Gap'!I$6*W9</f>
        <v>4.0900000000000002E-4</v>
      </c>
      <c r="H9" s="114">
        <f>'Demand-Supply Gap'!J$6*X9</f>
        <v>1.2330000000000002E-3</v>
      </c>
      <c r="I9" s="114">
        <f>'Demand-Supply Gap'!K$6*Y9</f>
        <v>1.6479999999999997E-3</v>
      </c>
      <c r="J9" s="114">
        <f>'Demand-Supply Gap'!L$6*Z9</f>
        <v>7.4519999999999994E-3</v>
      </c>
      <c r="K9" s="114">
        <f>'Demand-Supply Gap'!M$6*AA9</f>
        <v>6.9215999999999986E-2</v>
      </c>
      <c r="L9" s="114">
        <f>'Demand-Supply Gap'!N$6*AB9</f>
        <v>9.5864999999999992E-2</v>
      </c>
      <c r="M9" s="114">
        <f>'Demand-Supply Gap'!O$6*AC9</f>
        <v>0.18345600000000004</v>
      </c>
      <c r="N9" s="114">
        <f>'Demand-Supply Gap'!P$6*AD9</f>
        <v>0.25957800000000003</v>
      </c>
      <c r="O9" s="114">
        <f>'Demand-Supply Gap'!Q$6*AE9</f>
        <v>0.31718299999999999</v>
      </c>
      <c r="P9" s="129">
        <f>(F9/B9)^(1/4)-1</f>
        <v>-0.63509457049989848</v>
      </c>
      <c r="Q9" s="129">
        <f>(O9/G9)^(1/8)-1</f>
        <v>1.2971974435775495</v>
      </c>
      <c r="R9" s="11">
        <v>3.9E-2</v>
      </c>
      <c r="S9" s="11">
        <v>3.9399999999999998E-2</v>
      </c>
      <c r="T9" s="11">
        <v>3.9899999999999998E-2</v>
      </c>
      <c r="U9" s="11">
        <v>4.0200000000000007E-2</v>
      </c>
      <c r="V9" s="11">
        <v>4.0399999999999998E-2</v>
      </c>
      <c r="W9" s="11">
        <v>4.0899999999999999E-2</v>
      </c>
      <c r="X9" s="11">
        <v>4.1100000000000005E-2</v>
      </c>
      <c r="Y9" s="11">
        <v>4.1199999999999994E-2</v>
      </c>
      <c r="Z9" s="11">
        <v>4.1399999999999999E-2</v>
      </c>
      <c r="AA9" s="11">
        <v>4.1199999999999994E-2</v>
      </c>
      <c r="AB9" s="11">
        <v>4.1500000000000002E-2</v>
      </c>
      <c r="AC9" s="11">
        <v>4.1600000000000005E-2</v>
      </c>
      <c r="AD9" s="11">
        <v>4.1799999999999997E-2</v>
      </c>
      <c r="AE9" s="11">
        <v>4.19E-2</v>
      </c>
      <c r="AF9" s="135"/>
    </row>
    <row r="10" spans="1:32" x14ac:dyDescent="0.25">
      <c r="A10" s="105" t="s">
        <v>150</v>
      </c>
      <c r="B10" s="114">
        <f>'Demand-Supply Gap'!D$6*R10</f>
        <v>2.799888876E-2</v>
      </c>
      <c r="C10" s="114">
        <f>'Demand-Supply Gap'!E$6*S10</f>
        <v>1.8901409202000001E-2</v>
      </c>
      <c r="D10" s="114">
        <f>'Demand-Supply Gap'!F$6*T10</f>
        <v>1.6992886708000001E-2</v>
      </c>
      <c r="E10" s="114">
        <f>'Demand-Supply Gap'!G$6*U10</f>
        <v>6.9337679639999997E-2</v>
      </c>
      <c r="F10" s="114">
        <f>'Demand-Supply Gap'!H$6*V10</f>
        <v>4.7853332800000005E-4</v>
      </c>
      <c r="G10" s="114">
        <f>'Demand-Supply Gap'!I$6*W10</f>
        <v>9.5910000000000006E-3</v>
      </c>
      <c r="H10" s="114">
        <f>'Demand-Supply Gap'!J$6*X10</f>
        <v>2.8766999999999997E-2</v>
      </c>
      <c r="I10" s="114">
        <f>'Demand-Supply Gap'!K$6*Y10</f>
        <v>3.8351999999999997E-2</v>
      </c>
      <c r="J10" s="114">
        <f>'Demand-Supply Gap'!L$6*Z10</f>
        <v>0.17254800000000001</v>
      </c>
      <c r="K10" s="114">
        <f>'Demand-Supply Gap'!M$6*AA10</f>
        <v>1.610784</v>
      </c>
      <c r="L10" s="114">
        <f>'Demand-Supply Gap'!N$6*AB10</f>
        <v>2.2141349999999997</v>
      </c>
      <c r="M10" s="114">
        <f>'Demand-Supply Gap'!O$6*AC10</f>
        <v>4.2265440000000005</v>
      </c>
      <c r="N10" s="114">
        <f>'Demand-Supply Gap'!P$6*AD10</f>
        <v>5.9504220000000014</v>
      </c>
      <c r="O10" s="114">
        <f>'Demand-Supply Gap'!Q$6*AE10</f>
        <v>7.2528170000000003</v>
      </c>
      <c r="P10" s="129">
        <f>(F10/B10)^(1/4)-1</f>
        <v>-0.63842961743489191</v>
      </c>
      <c r="Q10" s="129">
        <f>(O10/G10)^(1/8)-1</f>
        <v>1.2899729566426097</v>
      </c>
      <c r="R10" s="11">
        <f>1-SUM(R9)</f>
        <v>0.96099999999999997</v>
      </c>
      <c r="S10" s="11">
        <f t="shared" ref="S10:AE10" si="2">1-SUM(S9)</f>
        <v>0.96060000000000001</v>
      </c>
      <c r="T10" s="11">
        <f t="shared" si="2"/>
        <v>0.96009999999999995</v>
      </c>
      <c r="U10" s="11">
        <f t="shared" si="2"/>
        <v>0.95979999999999999</v>
      </c>
      <c r="V10" s="11">
        <f t="shared" si="2"/>
        <v>0.95960000000000001</v>
      </c>
      <c r="W10" s="11">
        <f t="shared" si="2"/>
        <v>0.95909999999999995</v>
      </c>
      <c r="X10" s="11">
        <f t="shared" si="2"/>
        <v>0.95889999999999997</v>
      </c>
      <c r="Y10" s="11">
        <f t="shared" si="2"/>
        <v>0.95879999999999999</v>
      </c>
      <c r="Z10" s="11">
        <f t="shared" si="2"/>
        <v>0.95860000000000001</v>
      </c>
      <c r="AA10" s="11">
        <f t="shared" si="2"/>
        <v>0.95879999999999999</v>
      </c>
      <c r="AB10" s="11">
        <f t="shared" si="2"/>
        <v>0.95850000000000002</v>
      </c>
      <c r="AC10" s="11">
        <f t="shared" si="2"/>
        <v>0.95840000000000003</v>
      </c>
      <c r="AD10" s="11">
        <f t="shared" si="2"/>
        <v>0.95820000000000005</v>
      </c>
      <c r="AE10" s="11">
        <f t="shared" si="2"/>
        <v>0.95809999999999995</v>
      </c>
      <c r="AF10" s="135"/>
    </row>
    <row r="11" spans="1:32" x14ac:dyDescent="0.25">
      <c r="A11" s="105" t="s">
        <v>170</v>
      </c>
      <c r="B11" s="114">
        <f>'Demand-Supply Gap'!D$6*R11</f>
        <v>0</v>
      </c>
      <c r="C11" s="114">
        <f>'Demand-Supply Gap'!E$6*S11</f>
        <v>0</v>
      </c>
      <c r="D11" s="114">
        <f>'Demand-Supply Gap'!F$6*T11</f>
        <v>0</v>
      </c>
      <c r="E11" s="114">
        <f>'Demand-Supply Gap'!G$6*U11</f>
        <v>0</v>
      </c>
      <c r="F11" s="114">
        <f>'Demand-Supply Gap'!H$6*V11</f>
        <v>0</v>
      </c>
      <c r="G11" s="114">
        <f>'Demand-Supply Gap'!I$6*W11</f>
        <v>0</v>
      </c>
      <c r="H11" s="114">
        <f>'Demand-Supply Gap'!J$6*X11</f>
        <v>0</v>
      </c>
      <c r="I11" s="114">
        <f>'Demand-Supply Gap'!K$6*Y11</f>
        <v>0</v>
      </c>
      <c r="J11" s="114">
        <f>'Demand-Supply Gap'!L$6*Z11</f>
        <v>0</v>
      </c>
      <c r="K11" s="114">
        <f>'Demand-Supply Gap'!M$6*AA11</f>
        <v>0</v>
      </c>
      <c r="L11" s="114">
        <f>'Demand-Supply Gap'!N$6*AB11</f>
        <v>0</v>
      </c>
      <c r="M11" s="114">
        <f>'Demand-Supply Gap'!O$6*AC11</f>
        <v>0</v>
      </c>
      <c r="N11" s="114">
        <f>'Demand-Supply Gap'!P$6*AD11</f>
        <v>0</v>
      </c>
      <c r="O11" s="114">
        <f>'Demand-Supply Gap'!Q$6*AE11</f>
        <v>0</v>
      </c>
      <c r="P11" s="129" t="e">
        <f>(F11/B11)^(1/4)-1</f>
        <v>#DIV/0!</v>
      </c>
      <c r="Q11" s="129" t="e">
        <f>(O11/G11)^(1/8)-1</f>
        <v>#DIV/0!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3"/>
    </row>
    <row r="12" spans="1:32" x14ac:dyDescent="0.25">
      <c r="A12" s="17" t="s">
        <v>45</v>
      </c>
      <c r="B12" s="132">
        <f t="shared" ref="B12:O12" si="3">SUM(B9:B11)</f>
        <v>2.913516E-2</v>
      </c>
      <c r="C12" s="132">
        <f t="shared" si="3"/>
        <v>1.967667E-2</v>
      </c>
      <c r="D12" s="132">
        <f t="shared" si="3"/>
        <v>1.7699080000000002E-2</v>
      </c>
      <c r="E12" s="132">
        <f t="shared" si="3"/>
        <v>7.2241799999999995E-2</v>
      </c>
      <c r="F12" s="132">
        <f t="shared" si="3"/>
        <v>4.9868000000000004E-4</v>
      </c>
      <c r="G12" s="132">
        <f t="shared" si="3"/>
        <v>0.01</v>
      </c>
      <c r="H12" s="132">
        <f t="shared" si="3"/>
        <v>0.03</v>
      </c>
      <c r="I12" s="132">
        <f t="shared" si="3"/>
        <v>3.9999999999999994E-2</v>
      </c>
      <c r="J12" s="132">
        <f t="shared" si="3"/>
        <v>0.18</v>
      </c>
      <c r="K12" s="132">
        <f t="shared" si="3"/>
        <v>1.68</v>
      </c>
      <c r="L12" s="132">
        <f t="shared" si="3"/>
        <v>2.3099999999999996</v>
      </c>
      <c r="M12" s="132">
        <f t="shared" si="3"/>
        <v>4.41</v>
      </c>
      <c r="N12" s="132">
        <f t="shared" si="3"/>
        <v>6.2100000000000017</v>
      </c>
      <c r="O12" s="132">
        <f t="shared" si="3"/>
        <v>7.57</v>
      </c>
      <c r="P12" s="13"/>
      <c r="Q12" s="13"/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3"/>
    </row>
    <row r="13" spans="1:32" x14ac:dyDescent="0.25">
      <c r="A13" s="13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 spans="1:32" x14ac:dyDescent="0.25">
      <c r="A14" s="17" t="s">
        <v>142</v>
      </c>
      <c r="B14" s="127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"/>
      <c r="Q14" s="13"/>
      <c r="R14" s="139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spans="1:32" x14ac:dyDescent="0.25">
      <c r="A15" s="105" t="s">
        <v>151</v>
      </c>
      <c r="B15" s="114">
        <f>R15*'Demand-Supply Gap'!D$10</f>
        <v>0.49526804662036228</v>
      </c>
      <c r="C15" s="114">
        <f>S15*'Demand-Supply Gap'!E$10</f>
        <v>0.2786313687815109</v>
      </c>
      <c r="D15" s="114">
        <f>T15*'Demand-Supply Gap'!F$10</f>
        <v>0.16778928494469966</v>
      </c>
      <c r="E15" s="114">
        <f>U15*'Demand-Supply Gap'!G$10</f>
        <v>0.67345636390219576</v>
      </c>
      <c r="F15" s="114">
        <f>V15*'Demand-Supply Gap'!H$10</f>
        <v>1.2472431953085105E-2</v>
      </c>
      <c r="G15" s="114">
        <f>W15*'Demand-Supply Gap'!I$10</f>
        <v>0.19758648525</v>
      </c>
      <c r="H15" s="114">
        <f>X15*'Demand-Supply Gap'!J$10</f>
        <v>0.48962552435999995</v>
      </c>
      <c r="I15" s="114">
        <f>Y15*'Demand-Supply Gap'!K$10</f>
        <v>0.52459694495999998</v>
      </c>
      <c r="J15" s="114">
        <f>Z15*'Demand-Supply Gap'!L$10</f>
        <v>2.2820677115039998</v>
      </c>
      <c r="K15" s="114">
        <f>AA15*'Demand-Supply Gap'!M$10</f>
        <v>20.640461974272</v>
      </c>
      <c r="L15" s="114">
        <f>AB15*'Demand-Supply Gap'!N$10</f>
        <v>29.018999255399994</v>
      </c>
      <c r="M15" s="114">
        <f>AC15*'Demand-Supply Gap'!O$10</f>
        <v>56.156926937580003</v>
      </c>
      <c r="N15" s="114">
        <f>AD15*'Demand-Supply Gap'!P$10</f>
        <v>81.255514940640012</v>
      </c>
      <c r="O15" s="114">
        <f>AE15*'Demand-Supply Gap'!Q$10</f>
        <v>101.12420535016801</v>
      </c>
      <c r="P15" s="129">
        <f>(F15/B15)^(1/4)-1</f>
        <v>-0.60163817945805598</v>
      </c>
      <c r="Q15" s="129">
        <f>(O15/G15)^(1/8)-1</f>
        <v>1.1809074484993372</v>
      </c>
      <c r="R15" s="130">
        <v>0.95790000000000008</v>
      </c>
      <c r="S15" s="130">
        <v>0.95920000000000005</v>
      </c>
      <c r="T15" s="130">
        <v>0.96060000000000012</v>
      </c>
      <c r="U15" s="130">
        <v>0.9617</v>
      </c>
      <c r="V15" s="130">
        <v>0.96196000000000004</v>
      </c>
      <c r="W15" s="130">
        <v>0.96250000000000002</v>
      </c>
      <c r="X15" s="130">
        <v>0.96299999999999997</v>
      </c>
      <c r="Y15" s="130">
        <v>0.96360000000000001</v>
      </c>
      <c r="Z15" s="130">
        <v>0.96420000000000006</v>
      </c>
      <c r="AA15" s="130">
        <v>0.96560000000000001</v>
      </c>
      <c r="AB15" s="130">
        <v>0.96599999999999997</v>
      </c>
      <c r="AC15" s="130">
        <v>0.96650000000000014</v>
      </c>
      <c r="AD15" s="131">
        <v>0.96699999999999986</v>
      </c>
      <c r="AE15" s="131">
        <v>0.96720000000000006</v>
      </c>
      <c r="AF15" s="13"/>
    </row>
    <row r="16" spans="1:32" x14ac:dyDescent="0.25">
      <c r="A16" s="105" t="s">
        <v>152</v>
      </c>
      <c r="B16" s="114">
        <f>R16*'Demand-Supply Gap'!D$10</f>
        <v>2.1767183174357666E-2</v>
      </c>
      <c r="C16" s="114">
        <f>S16*'Demand-Supply Gap'!E$10</f>
        <v>1.1851709597879097E-2</v>
      </c>
      <c r="D16" s="114">
        <f>T16*'Demand-Supply Gap'!F$10</f>
        <v>6.8820506213003807E-3</v>
      </c>
      <c r="E16" s="114">
        <f>U16*'Demand-Supply Gap'!G$10</f>
        <v>2.6820608024804096E-2</v>
      </c>
      <c r="F16" s="114">
        <f>V16*'Demand-Supply Gap'!H$10</f>
        <v>4.932131393148955E-4</v>
      </c>
      <c r="G16" s="114">
        <f>W16*'Demand-Supply Gap'!I$10</f>
        <v>7.6981747499999947E-3</v>
      </c>
      <c r="H16" s="114">
        <f>X16*'Demand-Supply Gap'!J$10</f>
        <v>1.8812195640000015E-2</v>
      </c>
      <c r="I16" s="114">
        <f>Y16*'Demand-Supply Gap'!K$10</f>
        <v>1.9816655039999992E-2</v>
      </c>
      <c r="J16" s="114">
        <f>Z16*'Demand-Supply Gap'!L$10</f>
        <v>8.4731408495999846E-2</v>
      </c>
      <c r="K16" s="114">
        <f>AA16*'Demand-Supply Gap'!M$10</f>
        <v>0.73532714572799973</v>
      </c>
      <c r="L16" s="114">
        <f>AB16*'Demand-Supply Gap'!N$10</f>
        <v>1.0213726446000007</v>
      </c>
      <c r="M16" s="114">
        <f>AC16*'Demand-Supply Gap'!O$10</f>
        <v>1.9464635824199921</v>
      </c>
      <c r="N16" s="114">
        <f>AD16*'Demand-Supply Gap'!P$10</f>
        <v>2.7729389793600125</v>
      </c>
      <c r="O16" s="114">
        <f>AE16*'Demand-Supply Gap'!Q$10</f>
        <v>3.429356839831994</v>
      </c>
      <c r="P16" s="129">
        <f>(F16/B16)^(1/4)-1</f>
        <v>-0.61202110529649545</v>
      </c>
      <c r="Q16" s="129">
        <f>(O16/G16)^(1/8)-1</f>
        <v>1.1433994455681931</v>
      </c>
      <c r="R16" s="130">
        <f>1-R15</f>
        <v>4.2099999999999915E-2</v>
      </c>
      <c r="S16" s="130">
        <f t="shared" ref="S16:AE16" si="4">1-S15</f>
        <v>4.0799999999999947E-2</v>
      </c>
      <c r="T16" s="130">
        <f t="shared" si="4"/>
        <v>3.939999999999988E-2</v>
      </c>
      <c r="U16" s="130">
        <f t="shared" si="4"/>
        <v>3.8300000000000001E-2</v>
      </c>
      <c r="V16" s="130">
        <f t="shared" si="4"/>
        <v>3.8039999999999963E-2</v>
      </c>
      <c r="W16" s="130">
        <f t="shared" si="4"/>
        <v>3.7499999999999978E-2</v>
      </c>
      <c r="X16" s="130">
        <f t="shared" si="4"/>
        <v>3.7000000000000033E-2</v>
      </c>
      <c r="Y16" s="130">
        <f t="shared" si="4"/>
        <v>3.6399999999999988E-2</v>
      </c>
      <c r="Z16" s="130">
        <f t="shared" si="4"/>
        <v>3.5799999999999943E-2</v>
      </c>
      <c r="AA16" s="130">
        <f t="shared" si="4"/>
        <v>3.4399999999999986E-2</v>
      </c>
      <c r="AB16" s="130">
        <f t="shared" si="4"/>
        <v>3.400000000000003E-2</v>
      </c>
      <c r="AC16" s="130">
        <f t="shared" si="4"/>
        <v>3.3499999999999863E-2</v>
      </c>
      <c r="AD16" s="130">
        <f t="shared" si="4"/>
        <v>3.300000000000014E-2</v>
      </c>
      <c r="AE16" s="130">
        <f t="shared" si="4"/>
        <v>3.279999999999994E-2</v>
      </c>
      <c r="AF16" s="13"/>
    </row>
    <row r="17" spans="1:32" x14ac:dyDescent="0.25">
      <c r="A17" s="105" t="s">
        <v>153</v>
      </c>
      <c r="B17" s="114">
        <f>R17*'Demand-Supply Gap'!D$10</f>
        <v>0</v>
      </c>
      <c r="C17" s="114">
        <f>S17*'Demand-Supply Gap'!E$10</f>
        <v>0</v>
      </c>
      <c r="D17" s="114">
        <f>T17*'Demand-Supply Gap'!F$10</f>
        <v>0</v>
      </c>
      <c r="E17" s="114">
        <f>U17*'Demand-Supply Gap'!G$10</f>
        <v>0</v>
      </c>
      <c r="F17" s="114">
        <f>V17*'Demand-Supply Gap'!H$10</f>
        <v>0</v>
      </c>
      <c r="G17" s="114">
        <f>W17*'Demand-Supply Gap'!I$10</f>
        <v>0</v>
      </c>
      <c r="H17" s="114">
        <f>X17*'Demand-Supply Gap'!J$10</f>
        <v>0</v>
      </c>
      <c r="I17" s="114">
        <f>Y17*'Demand-Supply Gap'!K$10</f>
        <v>0</v>
      </c>
      <c r="J17" s="114">
        <f>Z17*'Demand-Supply Gap'!L$10</f>
        <v>0</v>
      </c>
      <c r="K17" s="114">
        <f>AA17*'Demand-Supply Gap'!M$10</f>
        <v>0</v>
      </c>
      <c r="L17" s="114">
        <f>AB17*'Demand-Supply Gap'!N$10</f>
        <v>0</v>
      </c>
      <c r="M17" s="114">
        <f>AC17*'Demand-Supply Gap'!O$10</f>
        <v>0</v>
      </c>
      <c r="N17" s="114">
        <f>AD17*'Demand-Supply Gap'!P$10</f>
        <v>0</v>
      </c>
      <c r="O17" s="114">
        <f>AE17*'Demand-Supply Gap'!Q$10</f>
        <v>0</v>
      </c>
      <c r="P17" s="129" t="e">
        <f>(F17/B17)^(1/4)-1</f>
        <v>#DIV/0!</v>
      </c>
      <c r="Q17" s="129" t="e">
        <f>(O17/G17)^(1/8)-1</f>
        <v>#DIV/0!</v>
      </c>
      <c r="R17" s="130">
        <v>0</v>
      </c>
      <c r="S17" s="130">
        <v>0</v>
      </c>
      <c r="T17" s="130">
        <v>0</v>
      </c>
      <c r="U17" s="130">
        <v>0</v>
      </c>
      <c r="V17" s="130">
        <v>0</v>
      </c>
      <c r="W17" s="130">
        <v>0</v>
      </c>
      <c r="X17" s="130">
        <v>0</v>
      </c>
      <c r="Y17" s="130">
        <v>0</v>
      </c>
      <c r="Z17" s="130">
        <v>0</v>
      </c>
      <c r="AA17" s="130">
        <v>0</v>
      </c>
      <c r="AB17" s="130">
        <v>0</v>
      </c>
      <c r="AC17" s="130">
        <v>0</v>
      </c>
      <c r="AD17" s="130">
        <v>0</v>
      </c>
      <c r="AE17" s="130">
        <v>0</v>
      </c>
      <c r="AF17" s="13"/>
    </row>
    <row r="18" spans="1:32" x14ac:dyDescent="0.25">
      <c r="A18" s="17" t="s">
        <v>45</v>
      </c>
      <c r="B18" s="132">
        <f t="shared" ref="B18:O18" si="5">SUM(B15:B17)</f>
        <v>0.51703522979471994</v>
      </c>
      <c r="C18" s="132">
        <f t="shared" si="5"/>
        <v>0.29048307837939003</v>
      </c>
      <c r="D18" s="132">
        <f t="shared" si="5"/>
        <v>0.17467133556600004</v>
      </c>
      <c r="E18" s="132">
        <f t="shared" si="5"/>
        <v>0.70027697192699989</v>
      </c>
      <c r="F18" s="132">
        <f t="shared" si="5"/>
        <v>1.29656450924E-2</v>
      </c>
      <c r="G18" s="132">
        <f t="shared" si="5"/>
        <v>0.20528466000000001</v>
      </c>
      <c r="H18" s="132">
        <f t="shared" si="5"/>
        <v>0.50843771999999998</v>
      </c>
      <c r="I18" s="132">
        <f t="shared" si="5"/>
        <v>0.54441359999999994</v>
      </c>
      <c r="J18" s="132">
        <f t="shared" si="5"/>
        <v>2.3667991199999996</v>
      </c>
      <c r="K18" s="132">
        <f t="shared" si="5"/>
        <v>21.37578912</v>
      </c>
      <c r="L18" s="132">
        <f t="shared" si="5"/>
        <v>30.040371899999993</v>
      </c>
      <c r="M18" s="132">
        <f t="shared" si="5"/>
        <v>58.103390519999998</v>
      </c>
      <c r="N18" s="132">
        <f t="shared" si="5"/>
        <v>84.028453920000018</v>
      </c>
      <c r="O18" s="132">
        <f t="shared" si="5"/>
        <v>104.55356219000001</v>
      </c>
      <c r="P18" s="13"/>
      <c r="Q18" s="13"/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3"/>
    </row>
    <row r="19" spans="1:32" x14ac:dyDescent="0.25">
      <c r="A19" s="13"/>
      <c r="B19" s="127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spans="1:32" x14ac:dyDescent="0.25">
      <c r="A20" s="17" t="s">
        <v>143</v>
      </c>
      <c r="B20" s="127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"/>
      <c r="Q20" s="13"/>
      <c r="R20" s="139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 spans="1:32" x14ac:dyDescent="0.25">
      <c r="A21" s="105" t="s">
        <v>151</v>
      </c>
      <c r="B21" s="114">
        <f>R21*'Demand-Supply Gap'!D$6</f>
        <v>2.8896251688000002E-2</v>
      </c>
      <c r="C21" s="114">
        <f>S21*'Demand-Supply Gap'!E$6</f>
        <v>1.9540900976999998E-2</v>
      </c>
      <c r="D21" s="114">
        <f>T21*'Demand-Supply Gap'!F$6</f>
        <v>1.7601735060000002E-2</v>
      </c>
      <c r="E21" s="114">
        <f>U21*'Demand-Supply Gap'!G$6</f>
        <v>7.192393608E-2</v>
      </c>
      <c r="F21" s="114">
        <f>V21*'Demand-Supply Gap'!H$6</f>
        <v>4.9661546479999998E-4</v>
      </c>
      <c r="G21" s="114">
        <f>W21*'Demand-Supply Gap'!I$6</f>
        <v>9.9600000000000001E-3</v>
      </c>
      <c r="H21" s="114">
        <f>X21*'Demand-Supply Gap'!J$6</f>
        <v>2.9891999999999998E-2</v>
      </c>
      <c r="I21" s="114">
        <f>Y21*'Demand-Supply Gap'!K$6</f>
        <v>3.9872000000000005E-2</v>
      </c>
      <c r="J21" s="114">
        <f>Z21*'Demand-Supply Gap'!L$6</f>
        <v>0.17945999999999998</v>
      </c>
      <c r="K21" s="114">
        <f>AA21*'Demand-Supply Gap'!M$6</f>
        <v>1.675128</v>
      </c>
      <c r="L21" s="114">
        <f>AB21*'Demand-Supply Gap'!N$6</f>
        <v>2.3037629999999996</v>
      </c>
      <c r="M21" s="114">
        <f>AC21*'Demand-Supply Gap'!O$6</f>
        <v>4.3989750000000001</v>
      </c>
      <c r="N21" s="114">
        <f>AD21*'Demand-Supply Gap'!P$6</f>
        <v>6.1950960000000004</v>
      </c>
      <c r="O21" s="114">
        <f>AE21*'Demand-Supply Gap'!Q$6</f>
        <v>7.5533460000000003</v>
      </c>
      <c r="P21" s="129">
        <f>(F21/B21)^(1/4)-1</f>
        <v>-0.63792821586167592</v>
      </c>
      <c r="Q21" s="129">
        <f>(O21/G21)^(1/8)-1</f>
        <v>1.2907885571902922</v>
      </c>
      <c r="R21" s="11">
        <v>0.99180000000000001</v>
      </c>
      <c r="S21" s="11">
        <v>0.99309999999999998</v>
      </c>
      <c r="T21" s="11">
        <v>0.99449999999999994</v>
      </c>
      <c r="U21" s="11">
        <v>0.99560000000000004</v>
      </c>
      <c r="V21" s="11">
        <v>0.99585999999999997</v>
      </c>
      <c r="W21" s="11">
        <v>0.996</v>
      </c>
      <c r="X21" s="11">
        <v>0.99639999999999995</v>
      </c>
      <c r="Y21" s="11">
        <v>0.99680000000000002</v>
      </c>
      <c r="Z21" s="11">
        <v>0.997</v>
      </c>
      <c r="AA21" s="11">
        <v>0.99709999999999999</v>
      </c>
      <c r="AB21" s="11">
        <v>0.99729999999999996</v>
      </c>
      <c r="AC21" s="11">
        <v>0.99749999999999994</v>
      </c>
      <c r="AD21" s="11">
        <v>0.99759999999999993</v>
      </c>
      <c r="AE21" s="11">
        <v>0.99780000000000002</v>
      </c>
      <c r="AF21" s="13"/>
    </row>
    <row r="22" spans="1:32" x14ac:dyDescent="0.25">
      <c r="A22" s="105" t="s">
        <v>152</v>
      </c>
      <c r="B22" s="114">
        <f>R22*'Demand-Supply Gap'!D$6</f>
        <v>2.3890831199999956E-4</v>
      </c>
      <c r="C22" s="114">
        <f>S22*'Demand-Supply Gap'!E$6</f>
        <v>1.3576902300000034E-4</v>
      </c>
      <c r="D22" s="114">
        <f>T22*'Demand-Supply Gap'!F$6</f>
        <v>9.7344940000001077E-5</v>
      </c>
      <c r="E22" s="114">
        <f>U22*'Demand-Supply Gap'!G$6</f>
        <v>3.1786391999999707E-4</v>
      </c>
      <c r="F22" s="114">
        <f>V22*'Demand-Supply Gap'!H$6</f>
        <v>2.0645352000000166E-6</v>
      </c>
      <c r="G22" s="114">
        <f>W22*'Demand-Supply Gap'!I$6</f>
        <v>4.0000000000000037E-5</v>
      </c>
      <c r="H22" s="114">
        <f>X22*'Demand-Supply Gap'!J$6</f>
        <v>1.0800000000000142E-4</v>
      </c>
      <c r="I22" s="114">
        <f>Y22*'Demand-Supply Gap'!K$6</f>
        <v>1.2799999999999924E-4</v>
      </c>
      <c r="J22" s="114">
        <f>Z22*'Demand-Supply Gap'!L$6</f>
        <v>5.4000000000000044E-4</v>
      </c>
      <c r="K22" s="114">
        <f>AA22*'Demand-Supply Gap'!M$6</f>
        <v>4.872000000000023E-3</v>
      </c>
      <c r="L22" s="114">
        <f>AB22*'Demand-Supply Gap'!N$6</f>
        <v>6.237000000000081E-3</v>
      </c>
      <c r="M22" s="114">
        <f>AC22*'Demand-Supply Gap'!O$6</f>
        <v>1.1025000000000255E-2</v>
      </c>
      <c r="N22" s="114">
        <f>AD22*'Demand-Supply Gap'!P$6</f>
        <v>1.4904000000000429E-2</v>
      </c>
      <c r="O22" s="114">
        <f>AE22*'Demand-Supply Gap'!Q$6</f>
        <v>1.6653999999999846E-2</v>
      </c>
      <c r="P22" s="129">
        <f>(F22/B22)^(1/4)-1</f>
        <v>-0.69510678625476963</v>
      </c>
      <c r="Q22" s="129">
        <f>(O22/G22)^(1/8)-1</f>
        <v>1.1253591111591055</v>
      </c>
      <c r="R22" s="11">
        <f>1-R21</f>
        <v>8.1999999999999851E-3</v>
      </c>
      <c r="S22" s="11">
        <f t="shared" ref="S22:AE22" si="6">1-S21</f>
        <v>6.9000000000000172E-3</v>
      </c>
      <c r="T22" s="11">
        <f t="shared" si="6"/>
        <v>5.5000000000000604E-3</v>
      </c>
      <c r="U22" s="11">
        <f t="shared" si="6"/>
        <v>4.3999999999999595E-3</v>
      </c>
      <c r="V22" s="11">
        <f t="shared" si="6"/>
        <v>4.1400000000000325E-3</v>
      </c>
      <c r="W22" s="11">
        <f t="shared" si="6"/>
        <v>4.0000000000000036E-3</v>
      </c>
      <c r="X22" s="11">
        <f t="shared" si="6"/>
        <v>3.6000000000000476E-3</v>
      </c>
      <c r="Y22" s="11">
        <f t="shared" si="6"/>
        <v>3.1999999999999806E-3</v>
      </c>
      <c r="Z22" s="11">
        <f t="shared" si="6"/>
        <v>3.0000000000000027E-3</v>
      </c>
      <c r="AA22" s="11">
        <f t="shared" si="6"/>
        <v>2.9000000000000137E-3</v>
      </c>
      <c r="AB22" s="11">
        <f t="shared" si="6"/>
        <v>2.7000000000000357E-3</v>
      </c>
      <c r="AC22" s="11">
        <f t="shared" si="6"/>
        <v>2.5000000000000577E-3</v>
      </c>
      <c r="AD22" s="11">
        <f t="shared" si="6"/>
        <v>2.4000000000000687E-3</v>
      </c>
      <c r="AE22" s="11">
        <f t="shared" si="6"/>
        <v>2.1999999999999797E-3</v>
      </c>
      <c r="AF22" s="13"/>
    </row>
    <row r="23" spans="1:32" x14ac:dyDescent="0.25">
      <c r="A23" s="105" t="s">
        <v>153</v>
      </c>
      <c r="B23" s="114">
        <f>R23*'Demand-Supply Gap'!D$6</f>
        <v>0</v>
      </c>
      <c r="C23" s="114">
        <f>S23*'Demand-Supply Gap'!E$6</f>
        <v>0</v>
      </c>
      <c r="D23" s="114">
        <f>T23*'Demand-Supply Gap'!F$6</f>
        <v>0</v>
      </c>
      <c r="E23" s="114">
        <f>U23*'Demand-Supply Gap'!G$6</f>
        <v>0</v>
      </c>
      <c r="F23" s="114">
        <f>V23*'Demand-Supply Gap'!H$6</f>
        <v>0</v>
      </c>
      <c r="G23" s="114">
        <f>W23*'Demand-Supply Gap'!I$6</f>
        <v>0</v>
      </c>
      <c r="H23" s="114">
        <f>X23*'Demand-Supply Gap'!J$6</f>
        <v>0</v>
      </c>
      <c r="I23" s="114">
        <f>Y23*'Demand-Supply Gap'!K$6</f>
        <v>0</v>
      </c>
      <c r="J23" s="114">
        <f>Z23*'Demand-Supply Gap'!L$6</f>
        <v>0</v>
      </c>
      <c r="K23" s="114">
        <f>AA23*'Demand-Supply Gap'!M$6</f>
        <v>0</v>
      </c>
      <c r="L23" s="114">
        <f>AB23*'Demand-Supply Gap'!N$6</f>
        <v>0</v>
      </c>
      <c r="M23" s="114">
        <f>AC23*'Demand-Supply Gap'!O$6</f>
        <v>0</v>
      </c>
      <c r="N23" s="114">
        <f>AD23*'Demand-Supply Gap'!P$6</f>
        <v>0</v>
      </c>
      <c r="O23" s="114">
        <f>AE23*'Demand-Supply Gap'!Q$6</f>
        <v>0</v>
      </c>
      <c r="P23" s="129" t="e">
        <f>(F23/B23)^(1/4)-1</f>
        <v>#DIV/0!</v>
      </c>
      <c r="Q23" s="129" t="e">
        <f>(O23/G23)^(1/8)-1</f>
        <v>#DIV/0!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3"/>
    </row>
    <row r="24" spans="1:32" x14ac:dyDescent="0.25">
      <c r="A24" s="17" t="s">
        <v>45</v>
      </c>
      <c r="B24" s="132">
        <f t="shared" ref="B24:O24" si="7">SUM(B21:B23)</f>
        <v>2.913516E-2</v>
      </c>
      <c r="C24" s="132">
        <f t="shared" si="7"/>
        <v>1.967667E-2</v>
      </c>
      <c r="D24" s="132">
        <f t="shared" si="7"/>
        <v>1.7699080000000002E-2</v>
      </c>
      <c r="E24" s="132">
        <f t="shared" si="7"/>
        <v>7.2241799999999995E-2</v>
      </c>
      <c r="F24" s="132">
        <f t="shared" si="7"/>
        <v>4.9868000000000004E-4</v>
      </c>
      <c r="G24" s="132">
        <f t="shared" si="7"/>
        <v>0.01</v>
      </c>
      <c r="H24" s="132">
        <f t="shared" si="7"/>
        <v>0.03</v>
      </c>
      <c r="I24" s="132">
        <f t="shared" si="7"/>
        <v>0.04</v>
      </c>
      <c r="J24" s="132">
        <f t="shared" si="7"/>
        <v>0.18</v>
      </c>
      <c r="K24" s="132">
        <f t="shared" si="7"/>
        <v>1.68</v>
      </c>
      <c r="L24" s="132">
        <f t="shared" si="7"/>
        <v>2.3099999999999996</v>
      </c>
      <c r="M24" s="132">
        <f t="shared" si="7"/>
        <v>4.41</v>
      </c>
      <c r="N24" s="132">
        <f t="shared" si="7"/>
        <v>6.2100000000000009</v>
      </c>
      <c r="O24" s="132">
        <f t="shared" si="7"/>
        <v>7.57</v>
      </c>
      <c r="P24" s="13"/>
      <c r="Q24" s="13"/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  <c r="X24" s="12">
        <v>1</v>
      </c>
      <c r="Y24" s="12">
        <v>1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1</v>
      </c>
      <c r="AF24" s="13"/>
    </row>
    <row r="25" spans="1:3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spans="1:32" x14ac:dyDescent="0.25">
      <c r="A26" s="17" t="s">
        <v>144</v>
      </c>
      <c r="B26" s="136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9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 x14ac:dyDescent="0.25">
      <c r="A27" s="105" t="s">
        <v>187</v>
      </c>
      <c r="B27" s="114">
        <f>R27*'Demand-Supply Gap'!D$10</f>
        <v>0.48006721086439746</v>
      </c>
      <c r="C27" s="114">
        <f>S27*'Demand-Supply Gap'!E$10</f>
        <v>0.26799968811282521</v>
      </c>
      <c r="D27" s="114">
        <f>T27*'Demand-Supply Gap'!F$10</f>
        <v>0.16239194067571022</v>
      </c>
      <c r="E27" s="114">
        <f>U27*'Demand-Supply Gap'!G$10</f>
        <v>0.65034722382860477</v>
      </c>
      <c r="F27" s="114">
        <f>V27*'Demand-Supply Gap'!H$10</f>
        <v>1.2056753371422761E-2</v>
      </c>
      <c r="G27" s="114">
        <f>W27*'Demand-Supply Gap'!I$10</f>
        <v>0.19245436874999999</v>
      </c>
      <c r="H27" s="114">
        <f>X27*'Demand-Supply Gap'!J$10</f>
        <v>0.47564348705999998</v>
      </c>
      <c r="I27" s="114">
        <f>Y27*'Demand-Supply Gap'!K$10</f>
        <v>0.51000666047999987</v>
      </c>
      <c r="J27" s="114">
        <f>Z27*'Demand-Supply Gap'!L$10</f>
        <v>2.2212409741199997</v>
      </c>
      <c r="K27" s="114">
        <f>AA27*'Demand-Supply Gap'!M$10</f>
        <v>20.074003562592001</v>
      </c>
      <c r="L27" s="114">
        <f>AB27*'Demand-Supply Gap'!N$10</f>
        <v>28.201901139719993</v>
      </c>
      <c r="M27" s="114">
        <f>AC27*'Demand-Supply Gap'!O$10</f>
        <v>54.518411324916002</v>
      </c>
      <c r="N27" s="114">
        <f>AD27*'Demand-Supply Gap'!P$10</f>
        <v>78.356533280400015</v>
      </c>
      <c r="O27" s="114">
        <f>AE27*'Demand-Supply Gap'!Q$10</f>
        <v>97.872589566059006</v>
      </c>
      <c r="P27" s="129">
        <f>(F27/B27)^(1/4)-1</f>
        <v>-0.60190925294306408</v>
      </c>
      <c r="Q27" s="129">
        <f>(O27/G27)^(1/8)-1</f>
        <v>1.1791727681662474</v>
      </c>
      <c r="R27" s="130">
        <v>0.92849999999999999</v>
      </c>
      <c r="S27" s="130">
        <v>0.92259999999999998</v>
      </c>
      <c r="T27" s="130">
        <v>0.92969999999999997</v>
      </c>
      <c r="U27" s="130">
        <v>0.92869999999999997</v>
      </c>
      <c r="V27" s="130">
        <v>0.92989999999999995</v>
      </c>
      <c r="W27" s="130">
        <v>0.9375</v>
      </c>
      <c r="X27" s="130">
        <v>0.9355</v>
      </c>
      <c r="Y27" s="130">
        <v>0.93679999999999997</v>
      </c>
      <c r="Z27" s="130">
        <v>0.9385</v>
      </c>
      <c r="AA27" s="130">
        <v>0.93910000000000005</v>
      </c>
      <c r="AB27" s="130">
        <v>0.93879999999999997</v>
      </c>
      <c r="AC27" s="130">
        <v>0.93830000000000002</v>
      </c>
      <c r="AD27" s="11">
        <v>0.9325</v>
      </c>
      <c r="AE27" s="11">
        <v>0.93610000000000004</v>
      </c>
      <c r="AF27" s="13"/>
    </row>
    <row r="28" spans="1:32" x14ac:dyDescent="0.25">
      <c r="A28" s="105" t="s">
        <v>188</v>
      </c>
      <c r="B28" s="114">
        <f>R28*'Demand-Supply Gap'!D$10</f>
        <v>3.6968018930322477E-2</v>
      </c>
      <c r="C28" s="114">
        <f>S28*'Demand-Supply Gap'!E$10</f>
        <v>2.2483390266564793E-2</v>
      </c>
      <c r="D28" s="114">
        <f>T28*'Demand-Supply Gap'!F$10</f>
        <v>1.2279394890289808E-2</v>
      </c>
      <c r="E28" s="114">
        <f>U28*'Demand-Supply Gap'!G$10</f>
        <v>4.9929748098395114E-2</v>
      </c>
      <c r="F28" s="114">
        <f>V28*'Demand-Supply Gap'!H$10</f>
        <v>9.0889172097724069E-4</v>
      </c>
      <c r="G28" s="114">
        <f>W28*'Demand-Supply Gap'!I$10</f>
        <v>1.2830291249999999E-2</v>
      </c>
      <c r="H28" s="114">
        <f>X28*'Demand-Supply Gap'!J$10</f>
        <v>3.2794232940000001E-2</v>
      </c>
      <c r="I28" s="114">
        <f>Y28*'Demand-Supply Gap'!K$10</f>
        <v>3.4406939520000013E-2</v>
      </c>
      <c r="J28" s="114">
        <f>Z28*'Demand-Supply Gap'!L$10</f>
        <v>0.14555814587999996</v>
      </c>
      <c r="K28" s="114">
        <f>AA28*'Demand-Supply Gap'!M$10</f>
        <v>1.3017855574079991</v>
      </c>
      <c r="L28" s="114">
        <f>AB28*'Demand-Supply Gap'!N$10</f>
        <v>1.8384707602800006</v>
      </c>
      <c r="M28" s="114">
        <f>AC28*'Demand-Supply Gap'!O$10</f>
        <v>3.5849791950839984</v>
      </c>
      <c r="N28" s="114">
        <f>AD28*'Demand-Supply Gap'!P$10</f>
        <v>5.6719206396000015</v>
      </c>
      <c r="O28" s="114">
        <f>AE28*'Demand-Supply Gap'!Q$10</f>
        <v>6.6809726239409963</v>
      </c>
      <c r="P28" s="129">
        <f>(F28/B28)^(1/4)-1</f>
        <v>-0.6040216037319377</v>
      </c>
      <c r="Q28" s="129">
        <f>(O28/G28)^(1/8)-1</f>
        <v>1.1856237292131562</v>
      </c>
      <c r="R28" s="130">
        <f>1-R27</f>
        <v>7.1500000000000008E-2</v>
      </c>
      <c r="S28" s="130">
        <f t="shared" ref="S28:AE28" si="8">1-S27</f>
        <v>7.7400000000000024E-2</v>
      </c>
      <c r="T28" s="130">
        <f t="shared" si="8"/>
        <v>7.0300000000000029E-2</v>
      </c>
      <c r="U28" s="130">
        <f t="shared" si="8"/>
        <v>7.130000000000003E-2</v>
      </c>
      <c r="V28" s="130">
        <f t="shared" si="8"/>
        <v>7.0100000000000051E-2</v>
      </c>
      <c r="W28" s="130">
        <f t="shared" si="8"/>
        <v>6.25E-2</v>
      </c>
      <c r="X28" s="130">
        <f t="shared" si="8"/>
        <v>6.4500000000000002E-2</v>
      </c>
      <c r="Y28" s="130">
        <f t="shared" si="8"/>
        <v>6.3200000000000034E-2</v>
      </c>
      <c r="Z28" s="130">
        <f t="shared" si="8"/>
        <v>6.1499999999999999E-2</v>
      </c>
      <c r="AA28" s="130">
        <f t="shared" si="8"/>
        <v>6.0899999999999954E-2</v>
      </c>
      <c r="AB28" s="130">
        <f t="shared" si="8"/>
        <v>6.1200000000000032E-2</v>
      </c>
      <c r="AC28" s="130">
        <f t="shared" si="8"/>
        <v>6.1699999999999977E-2</v>
      </c>
      <c r="AD28" s="130">
        <f t="shared" si="8"/>
        <v>6.7500000000000004E-2</v>
      </c>
      <c r="AE28" s="130">
        <f t="shared" si="8"/>
        <v>6.3899999999999957E-2</v>
      </c>
      <c r="AF28" s="13"/>
    </row>
    <row r="29" spans="1:32" x14ac:dyDescent="0.25">
      <c r="A29" s="105" t="s">
        <v>189</v>
      </c>
      <c r="B29" s="114">
        <f>R29*'Demand-Supply Gap'!D$10</f>
        <v>0</v>
      </c>
      <c r="C29" s="114">
        <f>S29*'Demand-Supply Gap'!E$10</f>
        <v>0</v>
      </c>
      <c r="D29" s="114">
        <f>T29*'Demand-Supply Gap'!F$10</f>
        <v>0</v>
      </c>
      <c r="E29" s="114">
        <f>U29*'Demand-Supply Gap'!G$10</f>
        <v>0</v>
      </c>
      <c r="F29" s="114">
        <f>V29*'Demand-Supply Gap'!H$10</f>
        <v>0</v>
      </c>
      <c r="G29" s="114">
        <f>W29*'Demand-Supply Gap'!I$10</f>
        <v>0</v>
      </c>
      <c r="H29" s="114">
        <f>X29*'Demand-Supply Gap'!J$10</f>
        <v>0</v>
      </c>
      <c r="I29" s="114">
        <f>Y29*'Demand-Supply Gap'!K$10</f>
        <v>0</v>
      </c>
      <c r="J29" s="114">
        <f>Z29*'Demand-Supply Gap'!L$10</f>
        <v>0</v>
      </c>
      <c r="K29" s="114">
        <f>AA29*'Demand-Supply Gap'!M$10</f>
        <v>0</v>
      </c>
      <c r="L29" s="114">
        <f>AB29*'Demand-Supply Gap'!N$10</f>
        <v>0</v>
      </c>
      <c r="M29" s="114">
        <f>AC29*'Demand-Supply Gap'!O$10</f>
        <v>0</v>
      </c>
      <c r="N29" s="114">
        <f>AD29*'Demand-Supply Gap'!P$10</f>
        <v>0</v>
      </c>
      <c r="O29" s="114">
        <f>AE29*'Demand-Supply Gap'!Q$10</f>
        <v>0</v>
      </c>
      <c r="P29" s="129" t="e">
        <f>(F29/B29)^(1/4)-1</f>
        <v>#DIV/0!</v>
      </c>
      <c r="Q29" s="129" t="e">
        <f>(O29/G29)^(1/8)-1</f>
        <v>#DIV/0!</v>
      </c>
      <c r="R29" s="130">
        <v>0</v>
      </c>
      <c r="S29" s="130">
        <v>0</v>
      </c>
      <c r="T29" s="130">
        <v>0</v>
      </c>
      <c r="U29" s="130">
        <v>0</v>
      </c>
      <c r="V29" s="130">
        <v>0</v>
      </c>
      <c r="W29" s="130">
        <v>0</v>
      </c>
      <c r="X29" s="130">
        <v>0</v>
      </c>
      <c r="Y29" s="130">
        <v>0</v>
      </c>
      <c r="Z29" s="130">
        <v>0</v>
      </c>
      <c r="AA29" s="130">
        <v>0</v>
      </c>
      <c r="AB29" s="130">
        <v>0</v>
      </c>
      <c r="AC29" s="130">
        <v>0</v>
      </c>
      <c r="AD29" s="11">
        <v>0</v>
      </c>
      <c r="AE29" s="11">
        <v>0</v>
      </c>
      <c r="AF29" s="13"/>
    </row>
    <row r="30" spans="1:32" x14ac:dyDescent="0.25">
      <c r="A30" s="105" t="s">
        <v>190</v>
      </c>
      <c r="B30" s="114">
        <f>R30*'Demand-Supply Gap'!D$10</f>
        <v>0</v>
      </c>
      <c r="C30" s="114">
        <f>S30*'Demand-Supply Gap'!E$10</f>
        <v>0</v>
      </c>
      <c r="D30" s="114">
        <f>T30*'Demand-Supply Gap'!F$10</f>
        <v>0</v>
      </c>
      <c r="E30" s="114">
        <f>U30*'Demand-Supply Gap'!G$10</f>
        <v>0</v>
      </c>
      <c r="F30" s="114">
        <f>V30*'Demand-Supply Gap'!H$10</f>
        <v>0</v>
      </c>
      <c r="G30" s="114">
        <f>W30*'Demand-Supply Gap'!I$10</f>
        <v>0</v>
      </c>
      <c r="H30" s="114">
        <f>X30*'Demand-Supply Gap'!J$10</f>
        <v>0</v>
      </c>
      <c r="I30" s="114">
        <f>Y30*'Demand-Supply Gap'!K$10</f>
        <v>0</v>
      </c>
      <c r="J30" s="114">
        <f>Z30*'Demand-Supply Gap'!L$10</f>
        <v>0</v>
      </c>
      <c r="K30" s="114">
        <f>AA30*'Demand-Supply Gap'!M$10</f>
        <v>0</v>
      </c>
      <c r="L30" s="114">
        <f>AB30*'Demand-Supply Gap'!N$10</f>
        <v>0</v>
      </c>
      <c r="M30" s="114">
        <f>AC30*'Demand-Supply Gap'!O$10</f>
        <v>0</v>
      </c>
      <c r="N30" s="114">
        <f>AD30*'Demand-Supply Gap'!P$10</f>
        <v>0</v>
      </c>
      <c r="O30" s="114">
        <f>AE30*'Demand-Supply Gap'!Q$10</f>
        <v>0</v>
      </c>
      <c r="P30" s="129" t="e">
        <f>(F30/B30)^(1/4)-1</f>
        <v>#DIV/0!</v>
      </c>
      <c r="Q30" s="129" t="e">
        <f>(O30/G30)^(1/8)-1</f>
        <v>#DIV/0!</v>
      </c>
      <c r="R30" s="130">
        <v>0</v>
      </c>
      <c r="S30" s="130">
        <v>0</v>
      </c>
      <c r="T30" s="130">
        <v>0</v>
      </c>
      <c r="U30" s="130">
        <v>0</v>
      </c>
      <c r="V30" s="130">
        <v>0</v>
      </c>
      <c r="W30" s="130">
        <v>0</v>
      </c>
      <c r="X30" s="130">
        <v>0</v>
      </c>
      <c r="Y30" s="130">
        <v>0</v>
      </c>
      <c r="Z30" s="130">
        <v>0</v>
      </c>
      <c r="AA30" s="130">
        <v>0</v>
      </c>
      <c r="AB30" s="130">
        <v>0</v>
      </c>
      <c r="AC30" s="130">
        <v>0</v>
      </c>
      <c r="AD30" s="130">
        <v>0</v>
      </c>
      <c r="AE30" s="130">
        <v>0</v>
      </c>
      <c r="AF30" s="13"/>
    </row>
    <row r="31" spans="1:32" x14ac:dyDescent="0.25">
      <c r="A31" s="17" t="s">
        <v>45</v>
      </c>
      <c r="B31" s="132">
        <f t="shared" ref="B31:O31" si="9">SUM(B27:B30)</f>
        <v>0.51703522979471994</v>
      </c>
      <c r="C31" s="132">
        <f t="shared" si="9"/>
        <v>0.29048307837939003</v>
      </c>
      <c r="D31" s="132">
        <f t="shared" si="9"/>
        <v>0.17467133556600004</v>
      </c>
      <c r="E31" s="132">
        <f t="shared" si="9"/>
        <v>0.70027697192699989</v>
      </c>
      <c r="F31" s="132">
        <f t="shared" si="9"/>
        <v>1.29656450924E-2</v>
      </c>
      <c r="G31" s="132">
        <f t="shared" si="9"/>
        <v>0.20528465999999998</v>
      </c>
      <c r="H31" s="132">
        <f t="shared" si="9"/>
        <v>0.50843771999999998</v>
      </c>
      <c r="I31" s="132">
        <f t="shared" si="9"/>
        <v>0.54441359999999994</v>
      </c>
      <c r="J31" s="132">
        <f t="shared" si="9"/>
        <v>2.3667991199999996</v>
      </c>
      <c r="K31" s="132">
        <f t="shared" si="9"/>
        <v>21.37578912</v>
      </c>
      <c r="L31" s="132">
        <f t="shared" si="9"/>
        <v>30.040371899999993</v>
      </c>
      <c r="M31" s="132">
        <f t="shared" si="9"/>
        <v>58.103390519999998</v>
      </c>
      <c r="N31" s="132">
        <f t="shared" si="9"/>
        <v>84.028453920000018</v>
      </c>
      <c r="O31" s="132">
        <f t="shared" si="9"/>
        <v>104.55356219000001</v>
      </c>
      <c r="P31" s="134"/>
      <c r="Q31" s="134"/>
      <c r="R31" s="133">
        <v>1</v>
      </c>
      <c r="S31" s="133">
        <v>1</v>
      </c>
      <c r="T31" s="133">
        <v>1</v>
      </c>
      <c r="U31" s="133">
        <v>1</v>
      </c>
      <c r="V31" s="133">
        <v>1</v>
      </c>
      <c r="W31" s="133">
        <v>1</v>
      </c>
      <c r="X31" s="133">
        <v>1</v>
      </c>
      <c r="Y31" s="133">
        <v>1</v>
      </c>
      <c r="Z31" s="133">
        <v>1</v>
      </c>
      <c r="AA31" s="133">
        <v>1</v>
      </c>
      <c r="AB31" s="133">
        <v>1</v>
      </c>
      <c r="AC31" s="133">
        <v>1</v>
      </c>
      <c r="AD31" s="133">
        <v>1</v>
      </c>
      <c r="AE31" s="133">
        <v>1</v>
      </c>
      <c r="AF31" s="13"/>
    </row>
    <row r="32" spans="1:32" x14ac:dyDescent="0.25">
      <c r="A32" s="13"/>
      <c r="B32" s="127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"/>
      <c r="AE32" s="13"/>
      <c r="AF32" s="13"/>
    </row>
    <row r="33" spans="1:32" x14ac:dyDescent="0.25">
      <c r="A33" s="17" t="s">
        <v>145</v>
      </c>
      <c r="B33" s="127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43"/>
      <c r="S33" s="134"/>
      <c r="T33" s="143"/>
      <c r="U33" s="134"/>
      <c r="V33" s="134"/>
      <c r="W33" s="134"/>
      <c r="X33" s="143"/>
      <c r="Y33" s="134"/>
      <c r="Z33" s="134"/>
      <c r="AA33" s="134"/>
      <c r="AB33" s="134"/>
      <c r="AC33" s="134"/>
      <c r="AD33" s="13"/>
      <c r="AE33" s="13"/>
      <c r="AF33" s="13"/>
    </row>
    <row r="34" spans="1:32" x14ac:dyDescent="0.25">
      <c r="A34" s="105" t="s">
        <v>187</v>
      </c>
      <c r="B34" s="114">
        <f>R34*'Demand-Supply Gap'!D$6</f>
        <v>2.8083380724E-2</v>
      </c>
      <c r="C34" s="114">
        <f>S34*'Demand-Supply Gap'!E$6</f>
        <v>1.8850249860000001E-2</v>
      </c>
      <c r="D34" s="114">
        <f>T34*'Demand-Supply Gap'!F$6</f>
        <v>1.7081382108E-2</v>
      </c>
      <c r="E34" s="114">
        <f>U34*'Demand-Supply Gap'!G$6</f>
        <v>6.964831937999999E-2</v>
      </c>
      <c r="F34" s="114">
        <f>V34*'Demand-Supply Gap'!H$6</f>
        <v>4.8137580400000002E-4</v>
      </c>
      <c r="G34" s="114">
        <f>W34*'Demand-Supply Gap'!I$6</f>
        <v>9.7289999999999998E-3</v>
      </c>
      <c r="H34" s="114">
        <f>X34*'Demand-Supply Gap'!J$6</f>
        <v>2.9127E-2</v>
      </c>
      <c r="I34" s="114">
        <f>Y34*'Demand-Supply Gap'!K$6</f>
        <v>3.8887999999999999E-2</v>
      </c>
      <c r="J34" s="114">
        <f>Z34*'Demand-Supply Gap'!L$6</f>
        <v>0.17530199999999999</v>
      </c>
      <c r="K34" s="114">
        <f>AA34*'Demand-Supply Gap'!M$6</f>
        <v>1.6371599999999999</v>
      </c>
      <c r="L34" s="114">
        <f>AB34*'Demand-Supply Gap'!N$6</f>
        <v>2.2504019999999993</v>
      </c>
      <c r="M34" s="114">
        <f>AC34*'Demand-Supply Gap'!O$6</f>
        <v>4.2940170000000002</v>
      </c>
      <c r="N34" s="114">
        <f>AD34*'Demand-Supply Gap'!P$6</f>
        <v>6.0106590000000004</v>
      </c>
      <c r="O34" s="114">
        <f>AE34*'Demand-Supply Gap'!Q$6</f>
        <v>7.3542550000000002</v>
      </c>
      <c r="P34" s="129">
        <f>(F34/B34)^(1/4)-1</f>
        <v>-0.63816654648096871</v>
      </c>
      <c r="Q34" s="129">
        <f>(O34/G34)^(1/8)-1</f>
        <v>1.2898593638954567</v>
      </c>
      <c r="R34" s="130">
        <v>0.96389999999999998</v>
      </c>
      <c r="S34" s="130">
        <v>0.95799999999999996</v>
      </c>
      <c r="T34" s="130">
        <v>0.96509999999999996</v>
      </c>
      <c r="U34" s="130">
        <v>0.96409999999999996</v>
      </c>
      <c r="V34" s="130">
        <v>0.96529999999999994</v>
      </c>
      <c r="W34" s="130">
        <v>0.97289999999999999</v>
      </c>
      <c r="X34" s="130">
        <v>0.97089999999999999</v>
      </c>
      <c r="Y34" s="130">
        <v>0.97219999999999995</v>
      </c>
      <c r="Z34" s="130">
        <v>0.97389999999999999</v>
      </c>
      <c r="AA34" s="130">
        <v>0.97450000000000003</v>
      </c>
      <c r="AB34" s="130">
        <v>0.97419999999999995</v>
      </c>
      <c r="AC34" s="130">
        <v>0.97370000000000001</v>
      </c>
      <c r="AD34" s="11">
        <v>0.96789999999999998</v>
      </c>
      <c r="AE34" s="11">
        <v>0.97150000000000003</v>
      </c>
      <c r="AF34" s="13"/>
    </row>
    <row r="35" spans="1:32" x14ac:dyDescent="0.25">
      <c r="A35" s="105" t="s">
        <v>188</v>
      </c>
      <c r="B35" s="114">
        <f>R35*'Demand-Supply Gap'!D$6</f>
        <v>1.0517792760000007E-3</v>
      </c>
      <c r="C35" s="114">
        <f>S35*'Demand-Supply Gap'!E$6</f>
        <v>8.2642014000000076E-4</v>
      </c>
      <c r="D35" s="114">
        <f>T35*'Demand-Supply Gap'!F$6</f>
        <v>6.1769789200000083E-4</v>
      </c>
      <c r="E35" s="114">
        <f>U35*'Demand-Supply Gap'!G$6</f>
        <v>2.5934806200000027E-3</v>
      </c>
      <c r="F35" s="114">
        <f>V35*'Demand-Supply Gap'!H$6</f>
        <v>1.7304196000000032E-5</v>
      </c>
      <c r="G35" s="114">
        <f>W35*'Demand-Supply Gap'!I$6</f>
        <v>2.7100000000000014E-4</v>
      </c>
      <c r="H35" s="114">
        <f>X35*'Demand-Supply Gap'!J$6</f>
        <v>8.730000000000004E-4</v>
      </c>
      <c r="I35" s="114">
        <f>Y35*'Demand-Supply Gap'!K$6</f>
        <v>1.1120000000000019E-3</v>
      </c>
      <c r="J35" s="114">
        <f>Z35*'Demand-Supply Gap'!L$6</f>
        <v>4.6980000000000017E-3</v>
      </c>
      <c r="K35" s="114">
        <f>AA35*'Demand-Supply Gap'!M$6</f>
        <v>4.2839999999999941E-2</v>
      </c>
      <c r="L35" s="114">
        <f>AB35*'Demand-Supply Gap'!N$6</f>
        <v>5.9598000000000095E-2</v>
      </c>
      <c r="M35" s="114">
        <f>AC35*'Demand-Supply Gap'!O$6</f>
        <v>0.11598299999999996</v>
      </c>
      <c r="N35" s="114">
        <f>AD35*'Demand-Supply Gap'!P$6</f>
        <v>0.19934100000000013</v>
      </c>
      <c r="O35" s="114">
        <f>AE35*'Demand-Supply Gap'!Q$6</f>
        <v>0.21574499999999977</v>
      </c>
      <c r="P35" s="129">
        <f>(F35/B35)^(1/4)-1</f>
        <v>-0.64185680464758677</v>
      </c>
      <c r="Q35" s="129">
        <f>(O35/G35)^(1/8)-1</f>
        <v>1.3047373029522671</v>
      </c>
      <c r="R35" s="130">
        <f>1-SUM(R34)</f>
        <v>3.6100000000000021E-2</v>
      </c>
      <c r="S35" s="130">
        <f t="shared" ref="S35:AE35" si="10">1-SUM(S34)</f>
        <v>4.2000000000000037E-2</v>
      </c>
      <c r="T35" s="130">
        <f t="shared" si="10"/>
        <v>3.4900000000000042E-2</v>
      </c>
      <c r="U35" s="130">
        <f t="shared" si="10"/>
        <v>3.5900000000000043E-2</v>
      </c>
      <c r="V35" s="130">
        <f t="shared" si="10"/>
        <v>3.4700000000000064E-2</v>
      </c>
      <c r="W35" s="130">
        <f t="shared" si="10"/>
        <v>2.7100000000000013E-2</v>
      </c>
      <c r="X35" s="130">
        <f t="shared" si="10"/>
        <v>2.9100000000000015E-2</v>
      </c>
      <c r="Y35" s="130">
        <f t="shared" si="10"/>
        <v>2.7800000000000047E-2</v>
      </c>
      <c r="Z35" s="130">
        <f t="shared" si="10"/>
        <v>2.6100000000000012E-2</v>
      </c>
      <c r="AA35" s="130">
        <f t="shared" si="10"/>
        <v>2.5499999999999967E-2</v>
      </c>
      <c r="AB35" s="130">
        <f t="shared" si="10"/>
        <v>2.5800000000000045E-2</v>
      </c>
      <c r="AC35" s="130">
        <f t="shared" si="10"/>
        <v>2.629999999999999E-2</v>
      </c>
      <c r="AD35" s="130">
        <f t="shared" si="10"/>
        <v>3.2100000000000017E-2</v>
      </c>
      <c r="AE35" s="130">
        <f t="shared" si="10"/>
        <v>2.849999999999997E-2</v>
      </c>
      <c r="AF35" s="13"/>
    </row>
    <row r="36" spans="1:32" x14ac:dyDescent="0.25">
      <c r="A36" s="105" t="s">
        <v>189</v>
      </c>
      <c r="B36" s="114">
        <f>R36*'Demand-Supply Gap'!D$6</f>
        <v>0</v>
      </c>
      <c r="C36" s="114">
        <f>S36*'Demand-Supply Gap'!E$6</f>
        <v>0</v>
      </c>
      <c r="D36" s="114">
        <f>T36*'Demand-Supply Gap'!F$6</f>
        <v>0</v>
      </c>
      <c r="E36" s="114">
        <f>U36*'Demand-Supply Gap'!G$6</f>
        <v>0</v>
      </c>
      <c r="F36" s="114">
        <f>V36*'Demand-Supply Gap'!H$6</f>
        <v>0</v>
      </c>
      <c r="G36" s="114">
        <f>W36*'Demand-Supply Gap'!I$6</f>
        <v>0</v>
      </c>
      <c r="H36" s="114">
        <f>X36*'Demand-Supply Gap'!J$6</f>
        <v>0</v>
      </c>
      <c r="I36" s="114">
        <f>Y36*'Demand-Supply Gap'!K$6</f>
        <v>0</v>
      </c>
      <c r="J36" s="114">
        <f>Z36*'Demand-Supply Gap'!L$6</f>
        <v>0</v>
      </c>
      <c r="K36" s="114">
        <f>AA36*'Demand-Supply Gap'!M$6</f>
        <v>0</v>
      </c>
      <c r="L36" s="114">
        <f>AB36*'Demand-Supply Gap'!N$6</f>
        <v>0</v>
      </c>
      <c r="M36" s="114">
        <f>AC36*'Demand-Supply Gap'!O$6</f>
        <v>0</v>
      </c>
      <c r="N36" s="114">
        <f>AD36*'Demand-Supply Gap'!P$6</f>
        <v>0</v>
      </c>
      <c r="O36" s="114">
        <f>AE36*'Demand-Supply Gap'!Q$6</f>
        <v>0</v>
      </c>
      <c r="P36" s="129" t="e">
        <f>(F36/B36)^(1/4)-1</f>
        <v>#DIV/0!</v>
      </c>
      <c r="Q36" s="129" t="e">
        <f>(O36/G36)^(1/8)-1</f>
        <v>#DIV/0!</v>
      </c>
      <c r="R36" s="130">
        <v>0</v>
      </c>
      <c r="S36" s="130">
        <v>0</v>
      </c>
      <c r="T36" s="130">
        <v>0</v>
      </c>
      <c r="U36" s="130">
        <v>0</v>
      </c>
      <c r="V36" s="130">
        <v>0</v>
      </c>
      <c r="W36" s="130">
        <v>0</v>
      </c>
      <c r="X36" s="130">
        <v>0</v>
      </c>
      <c r="Y36" s="130">
        <v>0</v>
      </c>
      <c r="Z36" s="130">
        <v>0</v>
      </c>
      <c r="AA36" s="130">
        <v>0</v>
      </c>
      <c r="AB36" s="130">
        <v>0</v>
      </c>
      <c r="AC36" s="130">
        <v>0</v>
      </c>
      <c r="AD36" s="130">
        <v>0</v>
      </c>
      <c r="AE36" s="130">
        <v>0</v>
      </c>
      <c r="AF36" s="13"/>
    </row>
    <row r="37" spans="1:32" x14ac:dyDescent="0.25">
      <c r="A37" s="105" t="s">
        <v>190</v>
      </c>
      <c r="B37" s="114">
        <f>R37*'Demand-Supply Gap'!D$6</f>
        <v>0</v>
      </c>
      <c r="C37" s="114">
        <f>S37*'Demand-Supply Gap'!E$6</f>
        <v>0</v>
      </c>
      <c r="D37" s="114">
        <f>T37*'Demand-Supply Gap'!F$6</f>
        <v>0</v>
      </c>
      <c r="E37" s="114">
        <f>U37*'Demand-Supply Gap'!G$6</f>
        <v>0</v>
      </c>
      <c r="F37" s="114">
        <f>V37*'Demand-Supply Gap'!H$6</f>
        <v>0</v>
      </c>
      <c r="G37" s="114">
        <f>W37*'Demand-Supply Gap'!I$6</f>
        <v>0</v>
      </c>
      <c r="H37" s="114">
        <f>X37*'Demand-Supply Gap'!J$6</f>
        <v>0</v>
      </c>
      <c r="I37" s="114">
        <f>Y37*'Demand-Supply Gap'!K$6</f>
        <v>0</v>
      </c>
      <c r="J37" s="114">
        <f>Z37*'Demand-Supply Gap'!L$6</f>
        <v>0</v>
      </c>
      <c r="K37" s="114">
        <f>AA37*'Demand-Supply Gap'!M$6</f>
        <v>0</v>
      </c>
      <c r="L37" s="114">
        <f>AB37*'Demand-Supply Gap'!N$6</f>
        <v>0</v>
      </c>
      <c r="M37" s="114">
        <f>AC37*'Demand-Supply Gap'!O$6</f>
        <v>0</v>
      </c>
      <c r="N37" s="114">
        <f>AD37*'Demand-Supply Gap'!P$6</f>
        <v>0</v>
      </c>
      <c r="O37" s="114">
        <f>AE37*'Demand-Supply Gap'!Q$6</f>
        <v>0</v>
      </c>
      <c r="P37" s="129" t="e">
        <f>(F37/B37)^(1/4)-1</f>
        <v>#DIV/0!</v>
      </c>
      <c r="Q37" s="129" t="e">
        <f>(O37/G37)^(1/8)-1</f>
        <v>#DIV/0!</v>
      </c>
      <c r="R37" s="130">
        <v>0</v>
      </c>
      <c r="S37" s="130">
        <v>0</v>
      </c>
      <c r="T37" s="130">
        <v>0</v>
      </c>
      <c r="U37" s="130">
        <v>0</v>
      </c>
      <c r="V37" s="130">
        <v>0</v>
      </c>
      <c r="W37" s="130">
        <v>0</v>
      </c>
      <c r="X37" s="130">
        <v>0</v>
      </c>
      <c r="Y37" s="130">
        <v>0</v>
      </c>
      <c r="Z37" s="130">
        <v>0</v>
      </c>
      <c r="AA37" s="130">
        <v>0</v>
      </c>
      <c r="AB37" s="130">
        <v>0</v>
      </c>
      <c r="AC37" s="130">
        <v>0</v>
      </c>
      <c r="AD37" s="130">
        <v>0</v>
      </c>
      <c r="AE37" s="130">
        <v>0</v>
      </c>
      <c r="AF37" s="13"/>
    </row>
    <row r="38" spans="1:32" x14ac:dyDescent="0.25">
      <c r="A38" s="17" t="s">
        <v>45</v>
      </c>
      <c r="B38" s="132">
        <f t="shared" ref="B38:O38" si="11">SUM(B34:B37)</f>
        <v>2.913516E-2</v>
      </c>
      <c r="C38" s="132">
        <f t="shared" si="11"/>
        <v>1.967667E-2</v>
      </c>
      <c r="D38" s="132">
        <f t="shared" si="11"/>
        <v>1.7699080000000002E-2</v>
      </c>
      <c r="E38" s="132">
        <f t="shared" si="11"/>
        <v>7.2241799999999995E-2</v>
      </c>
      <c r="F38" s="132">
        <f t="shared" si="11"/>
        <v>4.9868000000000004E-4</v>
      </c>
      <c r="G38" s="132">
        <f t="shared" si="11"/>
        <v>0.01</v>
      </c>
      <c r="H38" s="132">
        <f t="shared" si="11"/>
        <v>0.03</v>
      </c>
      <c r="I38" s="132">
        <f t="shared" si="11"/>
        <v>0.04</v>
      </c>
      <c r="J38" s="132">
        <f t="shared" si="11"/>
        <v>0.18</v>
      </c>
      <c r="K38" s="132">
        <f t="shared" si="11"/>
        <v>1.68</v>
      </c>
      <c r="L38" s="132">
        <f t="shared" si="11"/>
        <v>2.3099999999999996</v>
      </c>
      <c r="M38" s="132">
        <f t="shared" si="11"/>
        <v>4.41</v>
      </c>
      <c r="N38" s="132">
        <f t="shared" si="11"/>
        <v>6.2100000000000009</v>
      </c>
      <c r="O38" s="132">
        <f t="shared" si="11"/>
        <v>7.57</v>
      </c>
      <c r="P38" s="134"/>
      <c r="Q38" s="134"/>
      <c r="R38" s="133">
        <f t="shared" ref="R38:AE38" si="12">SUM(R34:R37)</f>
        <v>1</v>
      </c>
      <c r="S38" s="133">
        <f t="shared" si="12"/>
        <v>1</v>
      </c>
      <c r="T38" s="133">
        <f t="shared" si="12"/>
        <v>1</v>
      </c>
      <c r="U38" s="133">
        <f t="shared" si="12"/>
        <v>1</v>
      </c>
      <c r="V38" s="133">
        <f t="shared" si="12"/>
        <v>1</v>
      </c>
      <c r="W38" s="133">
        <f t="shared" si="12"/>
        <v>1</v>
      </c>
      <c r="X38" s="133">
        <f t="shared" si="12"/>
        <v>1</v>
      </c>
      <c r="Y38" s="133">
        <f t="shared" si="12"/>
        <v>1</v>
      </c>
      <c r="Z38" s="133">
        <f t="shared" si="12"/>
        <v>1</v>
      </c>
      <c r="AA38" s="133">
        <f t="shared" si="12"/>
        <v>1</v>
      </c>
      <c r="AB38" s="133">
        <f t="shared" si="12"/>
        <v>1</v>
      </c>
      <c r="AC38" s="133">
        <f t="shared" si="12"/>
        <v>1</v>
      </c>
      <c r="AD38" s="133">
        <f t="shared" si="12"/>
        <v>1</v>
      </c>
      <c r="AE38" s="133">
        <f t="shared" si="12"/>
        <v>1</v>
      </c>
      <c r="AF38" s="13"/>
    </row>
    <row r="41" spans="1:32" x14ac:dyDescent="0.25"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4C4B423E-9B0D-434E-AE4A-385D97214E9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'India Segments'!R9:AE9</xm:f>
              <xm:sqref>AF9</xm:sqref>
            </x14:sparkline>
            <x14:sparkline>
              <xm:f>'India Segments'!R10:AE10</xm:f>
              <xm:sqref>AF10</xm:sqref>
            </x14:sparkline>
            <x14:sparkline>
              <xm:f>'India Segments'!R11:AE11</xm:f>
              <xm:sqref>AF11</xm:sqref>
            </x14:sparkline>
          </x14:sparklines>
        </x14:sparklineGroup>
        <x14:sparklineGroup displayEmptyCellsAs="span" xr2:uid="{64DD5A52-D8E0-4FFE-8753-A09CF7D61F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'India Segments'!R15:AE15</xm:f>
              <xm:sqref>AF15</xm:sqref>
            </x14:sparkline>
            <x14:sparkline>
              <xm:f>'India Segments'!R16:AE16</xm:f>
              <xm:sqref>AF16</xm:sqref>
            </x14:sparkline>
            <x14:sparkline>
              <xm:f>'India Segments'!R17:AE17</xm:f>
              <xm:sqref>AF17</xm:sqref>
            </x14:sparkline>
          </x14:sparklines>
        </x14:sparklineGroup>
        <x14:sparklineGroup displayEmptyCellsAs="span" xr2:uid="{61A0387C-5DE2-4E50-94E1-F6F2A22B5E3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'India Segments'!R21:AE21</xm:f>
              <xm:sqref>AF21</xm:sqref>
            </x14:sparkline>
            <x14:sparkline>
              <xm:f>'India Segments'!R22:AE22</xm:f>
              <xm:sqref>AF22</xm:sqref>
            </x14:sparkline>
            <x14:sparkline>
              <xm:f>'India Segments'!R23:AE23</xm:f>
              <xm:sqref>AF23</xm:sqref>
            </x14:sparkline>
          </x14:sparklines>
        </x14:sparklineGroup>
        <x14:sparklineGroup displayEmptyCellsAs="span" xr2:uid="{C604FBD2-8E77-4995-89E9-C28CDB2164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'India Segments'!R27:AE27</xm:f>
              <xm:sqref>AF27</xm:sqref>
            </x14:sparkline>
            <x14:sparkline>
              <xm:f>'India Segments'!R28:AE28</xm:f>
              <xm:sqref>AF28</xm:sqref>
            </x14:sparkline>
            <x14:sparkline>
              <xm:f>'India Segments'!R29:AE29</xm:f>
              <xm:sqref>AF29</xm:sqref>
            </x14:sparkline>
            <x14:sparkline>
              <xm:f>'India Segments'!R30:AE30</xm:f>
              <xm:sqref>AF30</xm:sqref>
            </x14:sparkline>
          </x14:sparklines>
        </x14:sparklineGroup>
        <x14:sparklineGroup displayEmptyCellsAs="span" xr2:uid="{C78ECD89-F21F-45D6-BABD-AB0AE586C9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'India Segments'!R34:AE34</xm:f>
              <xm:sqref>AF34</xm:sqref>
            </x14:sparkline>
            <x14:sparkline>
              <xm:f>'India Segments'!R35:AE35</xm:f>
              <xm:sqref>AF35</xm:sqref>
            </x14:sparkline>
            <x14:sparkline>
              <xm:f>'India Segments'!R36:AE36</xm:f>
              <xm:sqref>AF36</xm:sqref>
            </x14:sparkline>
            <x14:sparkline>
              <xm:f>'India Segments'!R37:AE37</xm:f>
              <xm:sqref>AF37</xm:sqref>
            </x14:sparkline>
          </x14:sparklines>
        </x14:sparklineGroup>
        <x14:sparklineGroup displayEmptyCellsAs="span" xr2:uid="{1E5C7D22-AFB4-4CBF-BE88-CEAD66BB9A7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'India Segments'!R3:AE3</xm:f>
              <xm:sqref>AF3</xm:sqref>
            </x14:sparkline>
            <x14:sparkline>
              <xm:f>'India Segments'!R4:AE4</xm:f>
              <xm:sqref>AF4</xm:sqref>
            </x14:sparkline>
            <x14:sparkline>
              <xm:f>'India Segments'!R5:AE5</xm:f>
              <xm:sqref>AF5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02DB-AF09-48C9-B4FE-6D1DAE8AA14B}">
  <dimension ref="A1:R45"/>
  <sheetViews>
    <sheetView topLeftCell="A25" workbookViewId="0">
      <selection activeCell="C39" sqref="C39"/>
    </sheetView>
  </sheetViews>
  <sheetFormatPr defaultRowHeight="15" x14ac:dyDescent="0.25"/>
  <cols>
    <col min="1" max="2" width="15.42578125" bestFit="1" customWidth="1"/>
    <col min="3" max="3" width="36.42578125" bestFit="1" customWidth="1"/>
  </cols>
  <sheetData>
    <row r="1" spans="1:18" x14ac:dyDescent="0.25">
      <c r="A1" s="22" t="s">
        <v>25</v>
      </c>
      <c r="B1" s="22" t="s">
        <v>26</v>
      </c>
      <c r="C1" s="22" t="s">
        <v>27</v>
      </c>
      <c r="D1" s="22" t="s">
        <v>52</v>
      </c>
      <c r="E1" s="22">
        <v>2017</v>
      </c>
      <c r="F1" s="22">
        <v>2018</v>
      </c>
      <c r="G1" s="22">
        <v>2019</v>
      </c>
      <c r="H1" s="22">
        <v>2020</v>
      </c>
      <c r="I1" s="22">
        <v>2021</v>
      </c>
      <c r="J1" s="22" t="s">
        <v>51</v>
      </c>
      <c r="K1" s="22" t="s">
        <v>28</v>
      </c>
      <c r="L1" s="22" t="s">
        <v>29</v>
      </c>
      <c r="M1" s="22" t="s">
        <v>30</v>
      </c>
      <c r="N1" s="22" t="s">
        <v>31</v>
      </c>
      <c r="O1" s="22" t="s">
        <v>32</v>
      </c>
      <c r="P1" s="22" t="s">
        <v>33</v>
      </c>
      <c r="Q1" s="22" t="s">
        <v>34</v>
      </c>
      <c r="R1" s="22" t="s">
        <v>35</v>
      </c>
    </row>
    <row r="2" spans="1:18" x14ac:dyDescent="0.25">
      <c r="A2" s="16" t="s">
        <v>36</v>
      </c>
      <c r="B2" s="70" t="s">
        <v>37</v>
      </c>
      <c r="C2" s="25" t="s">
        <v>38</v>
      </c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x14ac:dyDescent="0.25">
      <c r="A3" s="71" t="s">
        <v>36</v>
      </c>
      <c r="B3" s="72" t="s">
        <v>37</v>
      </c>
      <c r="C3" s="28" t="s">
        <v>39</v>
      </c>
      <c r="D3" s="28"/>
      <c r="E3" s="27">
        <f t="shared" ref="E3:R3" si="0">SUM(E2:E2)</f>
        <v>0</v>
      </c>
      <c r="F3" s="27">
        <f t="shared" si="0"/>
        <v>0</v>
      </c>
      <c r="G3" s="27">
        <f t="shared" si="0"/>
        <v>0</v>
      </c>
      <c r="H3" s="27">
        <f t="shared" si="0"/>
        <v>0</v>
      </c>
      <c r="I3" s="27">
        <f t="shared" si="0"/>
        <v>0</v>
      </c>
      <c r="J3" s="27">
        <f t="shared" si="0"/>
        <v>0</v>
      </c>
      <c r="K3" s="27">
        <f t="shared" si="0"/>
        <v>0</v>
      </c>
      <c r="L3" s="27">
        <f t="shared" si="0"/>
        <v>0</v>
      </c>
      <c r="M3" s="27">
        <f t="shared" si="0"/>
        <v>0</v>
      </c>
      <c r="N3" s="27">
        <f t="shared" si="0"/>
        <v>0</v>
      </c>
      <c r="O3" s="27">
        <f t="shared" si="0"/>
        <v>0</v>
      </c>
      <c r="P3" s="27">
        <f t="shared" si="0"/>
        <v>0</v>
      </c>
      <c r="Q3" s="27">
        <f t="shared" si="0"/>
        <v>0</v>
      </c>
      <c r="R3" s="27">
        <f t="shared" si="0"/>
        <v>0</v>
      </c>
    </row>
    <row r="4" spans="1:18" x14ac:dyDescent="0.25">
      <c r="A4" s="73" t="s">
        <v>36</v>
      </c>
      <c r="B4" s="74" t="s">
        <v>40</v>
      </c>
      <c r="C4" s="30" t="s">
        <v>210</v>
      </c>
      <c r="D4" s="30"/>
      <c r="E4" s="10">
        <v>0.54</v>
      </c>
      <c r="F4" s="10">
        <v>0.54</v>
      </c>
      <c r="G4" s="10">
        <v>0.54</v>
      </c>
      <c r="H4" s="10">
        <v>0.54</v>
      </c>
      <c r="I4" s="10">
        <v>0.54</v>
      </c>
      <c r="J4" s="10">
        <v>0.54</v>
      </c>
      <c r="K4" s="10">
        <v>0.54</v>
      </c>
      <c r="L4" s="10">
        <v>0.54</v>
      </c>
      <c r="M4" s="10">
        <v>0.54</v>
      </c>
      <c r="N4" s="10">
        <v>0.54</v>
      </c>
      <c r="O4" s="10">
        <v>0.54</v>
      </c>
      <c r="P4" s="10">
        <v>0.54</v>
      </c>
      <c r="Q4" s="10">
        <v>0.54</v>
      </c>
      <c r="R4" s="10">
        <v>0.54</v>
      </c>
    </row>
    <row r="5" spans="1:18" x14ac:dyDescent="0.25">
      <c r="A5" s="16" t="s">
        <v>36</v>
      </c>
      <c r="B5" s="70" t="s">
        <v>40</v>
      </c>
      <c r="C5" s="30" t="s">
        <v>65</v>
      </c>
      <c r="D5" s="3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25">
      <c r="A6" s="16" t="s">
        <v>36</v>
      </c>
      <c r="B6" s="70" t="s">
        <v>40</v>
      </c>
      <c r="C6" s="30" t="s">
        <v>263</v>
      </c>
      <c r="D6" s="3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25">
      <c r="A7" s="16" t="s">
        <v>36</v>
      </c>
      <c r="B7" s="70" t="s">
        <v>40</v>
      </c>
      <c r="C7" s="30" t="s">
        <v>276</v>
      </c>
      <c r="D7" s="3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25">
      <c r="A8" s="16" t="s">
        <v>36</v>
      </c>
      <c r="B8" s="70" t="s">
        <v>40</v>
      </c>
      <c r="C8" s="30"/>
      <c r="D8" s="3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18" x14ac:dyDescent="0.25">
      <c r="A9" s="16" t="s">
        <v>36</v>
      </c>
      <c r="B9" s="70" t="s">
        <v>40</v>
      </c>
      <c r="C9" s="30"/>
      <c r="D9" s="3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18" ht="27" customHeight="1" x14ac:dyDescent="0.25">
      <c r="A10" s="75" t="s">
        <v>36</v>
      </c>
      <c r="B10" s="70" t="s">
        <v>40</v>
      </c>
      <c r="C10" s="76"/>
      <c r="D10" s="3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spans="1:18" x14ac:dyDescent="0.25">
      <c r="A11" s="75" t="s">
        <v>36</v>
      </c>
      <c r="B11" s="70" t="s">
        <v>40</v>
      </c>
      <c r="C11" s="76"/>
      <c r="D11" s="3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x14ac:dyDescent="0.25">
      <c r="A12" s="75" t="s">
        <v>36</v>
      </c>
      <c r="B12" s="70" t="s">
        <v>40</v>
      </c>
      <c r="C12" s="76"/>
      <c r="D12" s="3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</row>
    <row r="13" spans="1:18" x14ac:dyDescent="0.25">
      <c r="A13" s="75" t="s">
        <v>36</v>
      </c>
      <c r="B13" s="70" t="s">
        <v>40</v>
      </c>
      <c r="C13" s="76"/>
      <c r="D13" s="3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x14ac:dyDescent="0.25">
      <c r="A14" s="75" t="s">
        <v>36</v>
      </c>
      <c r="B14" s="70" t="s">
        <v>40</v>
      </c>
      <c r="C14" s="76"/>
      <c r="D14" s="3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x14ac:dyDescent="0.25">
      <c r="A15" s="75" t="s">
        <v>36</v>
      </c>
      <c r="B15" s="70" t="s">
        <v>40</v>
      </c>
      <c r="C15" s="76"/>
      <c r="D15" s="3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x14ac:dyDescent="0.25">
      <c r="A16" s="75" t="s">
        <v>36</v>
      </c>
      <c r="B16" s="70" t="s">
        <v>40</v>
      </c>
      <c r="C16" s="16"/>
      <c r="D16" s="3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25">
      <c r="A17" s="75" t="s">
        <v>36</v>
      </c>
      <c r="B17" s="70" t="s">
        <v>40</v>
      </c>
      <c r="C17" s="16"/>
      <c r="D17" s="3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25">
      <c r="A18" s="75" t="s">
        <v>36</v>
      </c>
      <c r="B18" s="70" t="s">
        <v>40</v>
      </c>
      <c r="C18" s="16"/>
      <c r="D18" s="3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25">
      <c r="A19" s="75" t="s">
        <v>36</v>
      </c>
      <c r="B19" s="70" t="s">
        <v>40</v>
      </c>
      <c r="C19" s="16"/>
      <c r="D19" s="3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25">
      <c r="A20" s="75" t="s">
        <v>36</v>
      </c>
      <c r="B20" s="70" t="s">
        <v>40</v>
      </c>
      <c r="C20" s="16"/>
      <c r="D20" s="3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x14ac:dyDescent="0.25">
      <c r="A21" s="77" t="s">
        <v>36</v>
      </c>
      <c r="B21" s="70" t="s">
        <v>40</v>
      </c>
      <c r="C21" s="35" t="s">
        <v>38</v>
      </c>
      <c r="D21" s="35"/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</row>
    <row r="22" spans="1:18" x14ac:dyDescent="0.25">
      <c r="A22" s="71" t="s">
        <v>36</v>
      </c>
      <c r="B22" s="72" t="s">
        <v>40</v>
      </c>
      <c r="C22" s="28" t="s">
        <v>39</v>
      </c>
      <c r="D22" s="28"/>
      <c r="E22" s="27">
        <f t="shared" ref="E22:R22" si="1">SUM(E4:E21)</f>
        <v>0.54</v>
      </c>
      <c r="F22" s="27">
        <f t="shared" si="1"/>
        <v>0.54</v>
      </c>
      <c r="G22" s="27">
        <f t="shared" si="1"/>
        <v>0.54</v>
      </c>
      <c r="H22" s="27">
        <f t="shared" si="1"/>
        <v>0.54</v>
      </c>
      <c r="I22" s="27">
        <f t="shared" si="1"/>
        <v>0.54</v>
      </c>
      <c r="J22" s="27">
        <f t="shared" si="1"/>
        <v>0.54</v>
      </c>
      <c r="K22" s="27">
        <f t="shared" si="1"/>
        <v>0.54</v>
      </c>
      <c r="L22" s="27">
        <f t="shared" si="1"/>
        <v>0.54</v>
      </c>
      <c r="M22" s="27">
        <f t="shared" si="1"/>
        <v>0.54</v>
      </c>
      <c r="N22" s="27">
        <f t="shared" si="1"/>
        <v>0.54</v>
      </c>
      <c r="O22" s="27">
        <f t="shared" si="1"/>
        <v>0.54</v>
      </c>
      <c r="P22" s="27">
        <f t="shared" si="1"/>
        <v>0.54</v>
      </c>
      <c r="Q22" s="27">
        <f t="shared" si="1"/>
        <v>0.54</v>
      </c>
      <c r="R22" s="27">
        <f t="shared" si="1"/>
        <v>0.54</v>
      </c>
    </row>
    <row r="23" spans="1:18" x14ac:dyDescent="0.25">
      <c r="A23" s="73" t="s">
        <v>36</v>
      </c>
      <c r="B23" s="74" t="s">
        <v>41</v>
      </c>
      <c r="C23" s="37"/>
      <c r="D23" s="37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x14ac:dyDescent="0.25">
      <c r="A24" s="73" t="s">
        <v>36</v>
      </c>
      <c r="B24" s="74" t="s">
        <v>41</v>
      </c>
      <c r="C24" s="37"/>
      <c r="D24" s="37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 x14ac:dyDescent="0.25">
      <c r="A25" s="73" t="s">
        <v>36</v>
      </c>
      <c r="B25" s="74" t="s">
        <v>41</v>
      </c>
      <c r="C25" s="39" t="s">
        <v>38</v>
      </c>
      <c r="D25" s="39"/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</row>
    <row r="26" spans="1:18" x14ac:dyDescent="0.25">
      <c r="A26" s="78" t="s">
        <v>36</v>
      </c>
      <c r="B26" s="79" t="s">
        <v>41</v>
      </c>
      <c r="C26" s="41" t="s">
        <v>39</v>
      </c>
      <c r="D26" s="41"/>
      <c r="E26" s="27">
        <f t="shared" ref="E26:R26" si="2">SUM(E23:E25)</f>
        <v>0</v>
      </c>
      <c r="F26" s="27">
        <f t="shared" si="2"/>
        <v>0</v>
      </c>
      <c r="G26" s="27">
        <f t="shared" si="2"/>
        <v>0</v>
      </c>
      <c r="H26" s="27">
        <f t="shared" si="2"/>
        <v>0</v>
      </c>
      <c r="I26" s="27">
        <f t="shared" si="2"/>
        <v>0</v>
      </c>
      <c r="J26" s="27">
        <f t="shared" si="2"/>
        <v>0</v>
      </c>
      <c r="K26" s="27">
        <f t="shared" si="2"/>
        <v>0</v>
      </c>
      <c r="L26" s="27">
        <f t="shared" si="2"/>
        <v>0</v>
      </c>
      <c r="M26" s="27">
        <f t="shared" si="2"/>
        <v>0</v>
      </c>
      <c r="N26" s="27">
        <f t="shared" si="2"/>
        <v>0</v>
      </c>
      <c r="O26" s="27">
        <f t="shared" si="2"/>
        <v>0</v>
      </c>
      <c r="P26" s="27">
        <f t="shared" si="2"/>
        <v>0</v>
      </c>
      <c r="Q26" s="27">
        <f t="shared" si="2"/>
        <v>0</v>
      </c>
      <c r="R26" s="27">
        <f t="shared" si="2"/>
        <v>0</v>
      </c>
    </row>
    <row r="27" spans="1:18" x14ac:dyDescent="0.25">
      <c r="A27" s="73" t="s">
        <v>36</v>
      </c>
      <c r="B27" s="80" t="s">
        <v>42</v>
      </c>
      <c r="C27" s="37"/>
      <c r="D27" s="37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x14ac:dyDescent="0.25">
      <c r="A28" s="73" t="s">
        <v>36</v>
      </c>
      <c r="B28" s="80" t="s">
        <v>42</v>
      </c>
      <c r="C28" s="39" t="s">
        <v>38</v>
      </c>
      <c r="D28" s="39"/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</row>
    <row r="29" spans="1:18" x14ac:dyDescent="0.25">
      <c r="A29" s="78" t="s">
        <v>36</v>
      </c>
      <c r="B29" s="79" t="s">
        <v>42</v>
      </c>
      <c r="C29" s="44" t="s">
        <v>39</v>
      </c>
      <c r="D29" s="44"/>
      <c r="E29" s="27">
        <f t="shared" ref="E29:R29" si="3">SUM(E27:E28)</f>
        <v>0</v>
      </c>
      <c r="F29" s="27">
        <f t="shared" si="3"/>
        <v>0</v>
      </c>
      <c r="G29" s="27">
        <f t="shared" si="3"/>
        <v>0</v>
      </c>
      <c r="H29" s="27">
        <f t="shared" si="3"/>
        <v>0</v>
      </c>
      <c r="I29" s="27">
        <f t="shared" si="3"/>
        <v>0</v>
      </c>
      <c r="J29" s="27">
        <f t="shared" si="3"/>
        <v>0</v>
      </c>
      <c r="K29" s="27">
        <f t="shared" si="3"/>
        <v>0</v>
      </c>
      <c r="L29" s="27">
        <f t="shared" si="3"/>
        <v>0</v>
      </c>
      <c r="M29" s="27">
        <f t="shared" si="3"/>
        <v>0</v>
      </c>
      <c r="N29" s="27">
        <f t="shared" si="3"/>
        <v>0</v>
      </c>
      <c r="O29" s="27">
        <f t="shared" si="3"/>
        <v>0</v>
      </c>
      <c r="P29" s="27">
        <f t="shared" si="3"/>
        <v>0</v>
      </c>
      <c r="Q29" s="27">
        <f t="shared" si="3"/>
        <v>0</v>
      </c>
      <c r="R29" s="27">
        <f t="shared" si="3"/>
        <v>0</v>
      </c>
    </row>
    <row r="30" spans="1:18" x14ac:dyDescent="0.25">
      <c r="A30" s="73" t="s">
        <v>36</v>
      </c>
      <c r="B30" s="74" t="s">
        <v>43</v>
      </c>
      <c r="C30" s="37" t="s">
        <v>264</v>
      </c>
      <c r="D30" s="37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 x14ac:dyDescent="0.25">
      <c r="A31" s="73" t="s">
        <v>36</v>
      </c>
      <c r="B31" s="74" t="s">
        <v>43</v>
      </c>
      <c r="C31" s="39" t="s">
        <v>38</v>
      </c>
      <c r="D31" s="39"/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</row>
    <row r="32" spans="1:18" x14ac:dyDescent="0.25">
      <c r="A32" s="78" t="s">
        <v>36</v>
      </c>
      <c r="B32" s="79" t="s">
        <v>43</v>
      </c>
      <c r="C32" s="44" t="s">
        <v>39</v>
      </c>
      <c r="D32" s="44"/>
      <c r="E32" s="81">
        <f t="shared" ref="E32:R32" si="4">SUM(E30:E31)</f>
        <v>0</v>
      </c>
      <c r="F32" s="81">
        <f t="shared" si="4"/>
        <v>0</v>
      </c>
      <c r="G32" s="81">
        <f t="shared" si="4"/>
        <v>0</v>
      </c>
      <c r="H32" s="81">
        <f t="shared" si="4"/>
        <v>0</v>
      </c>
      <c r="I32" s="81">
        <f t="shared" si="4"/>
        <v>0</v>
      </c>
      <c r="J32" s="81">
        <f t="shared" si="4"/>
        <v>0</v>
      </c>
      <c r="K32" s="81">
        <f t="shared" si="4"/>
        <v>0</v>
      </c>
      <c r="L32" s="81">
        <f t="shared" si="4"/>
        <v>0</v>
      </c>
      <c r="M32" s="81">
        <f t="shared" si="4"/>
        <v>0</v>
      </c>
      <c r="N32" s="81">
        <f t="shared" si="4"/>
        <v>0</v>
      </c>
      <c r="O32" s="81">
        <f t="shared" si="4"/>
        <v>0</v>
      </c>
      <c r="P32" s="81">
        <f t="shared" si="4"/>
        <v>0</v>
      </c>
      <c r="Q32" s="81">
        <f t="shared" si="4"/>
        <v>0</v>
      </c>
      <c r="R32" s="81">
        <f t="shared" si="4"/>
        <v>0</v>
      </c>
    </row>
    <row r="33" spans="1:18" x14ac:dyDescent="0.25">
      <c r="A33" s="73" t="s">
        <v>36</v>
      </c>
      <c r="B33" s="80" t="s">
        <v>44</v>
      </c>
      <c r="C33" s="46" t="s">
        <v>38</v>
      </c>
      <c r="D33" s="46"/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</row>
    <row r="34" spans="1:18" x14ac:dyDescent="0.25">
      <c r="A34" s="82" t="s">
        <v>36</v>
      </c>
      <c r="B34" s="83" t="s">
        <v>36</v>
      </c>
      <c r="C34" s="49" t="s">
        <v>45</v>
      </c>
      <c r="D34" s="49"/>
      <c r="E34" s="52">
        <f t="shared" ref="E34:R34" si="5">E3+E22+E26+E29+E32+E33</f>
        <v>0.54</v>
      </c>
      <c r="F34" s="52">
        <f t="shared" si="5"/>
        <v>0.54</v>
      </c>
      <c r="G34" s="52">
        <f t="shared" si="5"/>
        <v>0.54</v>
      </c>
      <c r="H34" s="52">
        <f t="shared" si="5"/>
        <v>0.54</v>
      </c>
      <c r="I34" s="52">
        <f t="shared" si="5"/>
        <v>0.54</v>
      </c>
      <c r="J34" s="52">
        <f t="shared" si="5"/>
        <v>0.54</v>
      </c>
      <c r="K34" s="52">
        <f t="shared" si="5"/>
        <v>0.54</v>
      </c>
      <c r="L34" s="52">
        <f t="shared" si="5"/>
        <v>0.54</v>
      </c>
      <c r="M34" s="52">
        <f t="shared" si="5"/>
        <v>0.54</v>
      </c>
      <c r="N34" s="52">
        <f t="shared" si="5"/>
        <v>0.54</v>
      </c>
      <c r="O34" s="52">
        <f t="shared" si="5"/>
        <v>0.54</v>
      </c>
      <c r="P34" s="52">
        <f t="shared" si="5"/>
        <v>0.54</v>
      </c>
      <c r="Q34" s="52">
        <f t="shared" si="5"/>
        <v>0.54</v>
      </c>
      <c r="R34" s="52">
        <f t="shared" si="5"/>
        <v>0.54</v>
      </c>
    </row>
    <row r="35" spans="1:18" x14ac:dyDescent="0.25">
      <c r="A35" s="73" t="s">
        <v>46</v>
      </c>
      <c r="B35" s="74" t="s">
        <v>47</v>
      </c>
      <c r="C35" s="25"/>
      <c r="D35" s="50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 x14ac:dyDescent="0.25">
      <c r="A36" s="16" t="s">
        <v>46</v>
      </c>
      <c r="B36" s="70" t="s">
        <v>47</v>
      </c>
      <c r="C36" s="25" t="s">
        <v>38</v>
      </c>
      <c r="D36" s="25"/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</row>
    <row r="37" spans="1:18" x14ac:dyDescent="0.25">
      <c r="A37" s="84" t="s">
        <v>46</v>
      </c>
      <c r="B37" s="85" t="s">
        <v>47</v>
      </c>
      <c r="C37" s="41" t="s">
        <v>45</v>
      </c>
      <c r="D37" s="41"/>
      <c r="E37" s="51">
        <f t="shared" ref="E37:R37" si="6">SUM(E35:E36)</f>
        <v>0</v>
      </c>
      <c r="F37" s="51">
        <f t="shared" si="6"/>
        <v>0</v>
      </c>
      <c r="G37" s="51">
        <f t="shared" si="6"/>
        <v>0</v>
      </c>
      <c r="H37" s="51">
        <f t="shared" si="6"/>
        <v>0</v>
      </c>
      <c r="I37" s="51">
        <f t="shared" si="6"/>
        <v>0</v>
      </c>
      <c r="J37" s="51">
        <f t="shared" si="6"/>
        <v>0</v>
      </c>
      <c r="K37" s="51">
        <f t="shared" si="6"/>
        <v>0</v>
      </c>
      <c r="L37" s="51">
        <f t="shared" si="6"/>
        <v>0</v>
      </c>
      <c r="M37" s="51">
        <f t="shared" si="6"/>
        <v>0</v>
      </c>
      <c r="N37" s="51">
        <f t="shared" si="6"/>
        <v>0</v>
      </c>
      <c r="O37" s="51">
        <f t="shared" si="6"/>
        <v>0</v>
      </c>
      <c r="P37" s="51">
        <f t="shared" si="6"/>
        <v>0</v>
      </c>
      <c r="Q37" s="51">
        <f t="shared" si="6"/>
        <v>0</v>
      </c>
      <c r="R37" s="51">
        <f t="shared" si="6"/>
        <v>0</v>
      </c>
    </row>
    <row r="38" spans="1:18" x14ac:dyDescent="0.25">
      <c r="A38" s="86" t="s">
        <v>46</v>
      </c>
      <c r="B38" s="87" t="s">
        <v>46</v>
      </c>
      <c r="C38" s="49" t="s">
        <v>45</v>
      </c>
      <c r="D38" s="49"/>
      <c r="E38" s="52">
        <f>E37</f>
        <v>0</v>
      </c>
      <c r="F38" s="52">
        <f t="shared" ref="F38:R38" si="7">F37</f>
        <v>0</v>
      </c>
      <c r="G38" s="52">
        <f t="shared" si="7"/>
        <v>0</v>
      </c>
      <c r="H38" s="52">
        <f t="shared" si="7"/>
        <v>0</v>
      </c>
      <c r="I38" s="52">
        <f t="shared" si="7"/>
        <v>0</v>
      </c>
      <c r="J38" s="52">
        <f t="shared" si="7"/>
        <v>0</v>
      </c>
      <c r="K38" s="52">
        <f t="shared" si="7"/>
        <v>0</v>
      </c>
      <c r="L38" s="52">
        <f t="shared" si="7"/>
        <v>0</v>
      </c>
      <c r="M38" s="52">
        <f t="shared" si="7"/>
        <v>0</v>
      </c>
      <c r="N38" s="52">
        <f t="shared" si="7"/>
        <v>0</v>
      </c>
      <c r="O38" s="52">
        <f t="shared" si="7"/>
        <v>0</v>
      </c>
      <c r="P38" s="52">
        <f t="shared" si="7"/>
        <v>0</v>
      </c>
      <c r="Q38" s="52">
        <f t="shared" si="7"/>
        <v>0</v>
      </c>
      <c r="R38" s="52">
        <f t="shared" si="7"/>
        <v>0</v>
      </c>
    </row>
    <row r="39" spans="1:18" x14ac:dyDescent="0.25">
      <c r="A39" s="16" t="s">
        <v>48</v>
      </c>
      <c r="B39" s="70" t="s">
        <v>49</v>
      </c>
      <c r="C39" s="25" t="s">
        <v>76</v>
      </c>
      <c r="D39" s="25"/>
      <c r="E39" s="23">
        <v>29</v>
      </c>
      <c r="F39" s="23">
        <v>29</v>
      </c>
      <c r="G39" s="23">
        <v>29</v>
      </c>
      <c r="H39" s="23">
        <v>29</v>
      </c>
      <c r="I39" s="23">
        <v>29</v>
      </c>
      <c r="J39" s="23">
        <v>29</v>
      </c>
      <c r="K39" s="23">
        <v>29</v>
      </c>
      <c r="L39" s="23">
        <v>29</v>
      </c>
      <c r="M39" s="23">
        <v>29</v>
      </c>
      <c r="N39" s="23">
        <v>29</v>
      </c>
      <c r="O39" s="23">
        <v>29</v>
      </c>
      <c r="P39" s="23">
        <v>29</v>
      </c>
      <c r="Q39" s="23">
        <v>29</v>
      </c>
      <c r="R39" s="23">
        <v>29</v>
      </c>
    </row>
    <row r="40" spans="1:18" x14ac:dyDescent="0.25">
      <c r="A40" s="16" t="s">
        <v>48</v>
      </c>
      <c r="B40" s="70" t="s">
        <v>49</v>
      </c>
      <c r="C40" s="25"/>
      <c r="D40" s="25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 spans="1:18" x14ac:dyDescent="0.25">
      <c r="A41" s="16" t="s">
        <v>48</v>
      </c>
      <c r="B41" s="70" t="s">
        <v>49</v>
      </c>
      <c r="D41" s="25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spans="1:18" x14ac:dyDescent="0.25">
      <c r="A42" s="88" t="s">
        <v>48</v>
      </c>
      <c r="B42" s="89" t="s">
        <v>49</v>
      </c>
      <c r="C42" s="54" t="s">
        <v>38</v>
      </c>
      <c r="D42" s="54"/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</row>
    <row r="43" spans="1:18" x14ac:dyDescent="0.25">
      <c r="A43" s="84" t="s">
        <v>48</v>
      </c>
      <c r="B43" s="85" t="s">
        <v>49</v>
      </c>
      <c r="C43" s="41" t="s">
        <v>45</v>
      </c>
      <c r="D43" s="41"/>
      <c r="E43" s="51">
        <f t="shared" ref="E43:R43" si="8">SUM(E39:E42)</f>
        <v>29</v>
      </c>
      <c r="F43" s="51">
        <f t="shared" si="8"/>
        <v>29</v>
      </c>
      <c r="G43" s="51">
        <f t="shared" si="8"/>
        <v>29</v>
      </c>
      <c r="H43" s="51">
        <f t="shared" si="8"/>
        <v>29</v>
      </c>
      <c r="I43" s="51">
        <f t="shared" si="8"/>
        <v>29</v>
      </c>
      <c r="J43" s="51">
        <f t="shared" si="8"/>
        <v>29</v>
      </c>
      <c r="K43" s="51">
        <f t="shared" si="8"/>
        <v>29</v>
      </c>
      <c r="L43" s="51">
        <f t="shared" si="8"/>
        <v>29</v>
      </c>
      <c r="M43" s="51">
        <f t="shared" si="8"/>
        <v>29</v>
      </c>
      <c r="N43" s="51">
        <f t="shared" si="8"/>
        <v>29</v>
      </c>
      <c r="O43" s="51">
        <f t="shared" si="8"/>
        <v>29</v>
      </c>
      <c r="P43" s="51">
        <f t="shared" si="8"/>
        <v>29</v>
      </c>
      <c r="Q43" s="51">
        <f t="shared" si="8"/>
        <v>29</v>
      </c>
      <c r="R43" s="51">
        <f t="shared" si="8"/>
        <v>29</v>
      </c>
    </row>
    <row r="44" spans="1:18" x14ac:dyDescent="0.25">
      <c r="A44" s="86" t="s">
        <v>48</v>
      </c>
      <c r="B44" s="87" t="s">
        <v>48</v>
      </c>
      <c r="C44" s="170" t="s">
        <v>45</v>
      </c>
      <c r="D44" s="170"/>
      <c r="E44" s="52">
        <f>E43</f>
        <v>29</v>
      </c>
      <c r="F44" s="52">
        <f t="shared" ref="F44:R44" si="9">F43</f>
        <v>29</v>
      </c>
      <c r="G44" s="52">
        <f t="shared" si="9"/>
        <v>29</v>
      </c>
      <c r="H44" s="52">
        <f t="shared" si="9"/>
        <v>29</v>
      </c>
      <c r="I44" s="52">
        <f t="shared" si="9"/>
        <v>29</v>
      </c>
      <c r="J44" s="52">
        <f t="shared" si="9"/>
        <v>29</v>
      </c>
      <c r="K44" s="52">
        <f t="shared" si="9"/>
        <v>29</v>
      </c>
      <c r="L44" s="52">
        <f t="shared" si="9"/>
        <v>29</v>
      </c>
      <c r="M44" s="52">
        <f t="shared" si="9"/>
        <v>29</v>
      </c>
      <c r="N44" s="52">
        <f t="shared" si="9"/>
        <v>29</v>
      </c>
      <c r="O44" s="52">
        <f t="shared" si="9"/>
        <v>29</v>
      </c>
      <c r="P44" s="52">
        <f t="shared" si="9"/>
        <v>29</v>
      </c>
      <c r="Q44" s="52">
        <f t="shared" si="9"/>
        <v>29</v>
      </c>
      <c r="R44" s="52">
        <f t="shared" si="9"/>
        <v>29</v>
      </c>
    </row>
    <row r="45" spans="1:18" x14ac:dyDescent="0.25">
      <c r="A45" s="15" t="s">
        <v>50</v>
      </c>
      <c r="B45" s="56"/>
      <c r="C45" s="57" t="s">
        <v>45</v>
      </c>
      <c r="D45" s="57"/>
      <c r="E45" s="90">
        <f t="shared" ref="E45:R45" si="10">E44+E38+E34</f>
        <v>29.54</v>
      </c>
      <c r="F45" s="90">
        <f t="shared" si="10"/>
        <v>29.54</v>
      </c>
      <c r="G45" s="90">
        <f t="shared" si="10"/>
        <v>29.54</v>
      </c>
      <c r="H45" s="90">
        <f t="shared" si="10"/>
        <v>29.54</v>
      </c>
      <c r="I45" s="90">
        <f t="shared" si="10"/>
        <v>29.54</v>
      </c>
      <c r="J45" s="90">
        <f t="shared" si="10"/>
        <v>29.54</v>
      </c>
      <c r="K45" s="90">
        <f t="shared" si="10"/>
        <v>29.54</v>
      </c>
      <c r="L45" s="90">
        <f t="shared" si="10"/>
        <v>29.54</v>
      </c>
      <c r="M45" s="90">
        <f t="shared" si="10"/>
        <v>29.54</v>
      </c>
      <c r="N45" s="90">
        <f t="shared" si="10"/>
        <v>29.54</v>
      </c>
      <c r="O45" s="90">
        <f t="shared" si="10"/>
        <v>29.54</v>
      </c>
      <c r="P45" s="90">
        <f t="shared" si="10"/>
        <v>29.54</v>
      </c>
      <c r="Q45" s="90">
        <f t="shared" si="10"/>
        <v>29.54</v>
      </c>
      <c r="R45" s="90">
        <f t="shared" si="10"/>
        <v>29.54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48DE-9A99-44CF-A148-6E57CFF4A32E}">
  <sheetPr codeName="Sheet1"/>
  <dimension ref="A1:AE77"/>
  <sheetViews>
    <sheetView showGridLines="0" workbookViewId="0">
      <selection activeCell="A6" sqref="A6"/>
    </sheetView>
  </sheetViews>
  <sheetFormatPr defaultRowHeight="15" x14ac:dyDescent="0.25"/>
  <cols>
    <col min="1" max="1" width="42.5703125" customWidth="1"/>
    <col min="2" max="2" width="123.140625" customWidth="1"/>
  </cols>
  <sheetData>
    <row r="1" spans="1:31" ht="18.75" customHeight="1" x14ac:dyDescent="0.25">
      <c r="A1" s="17" t="s">
        <v>0</v>
      </c>
      <c r="B1" s="17" t="s">
        <v>1</v>
      </c>
    </row>
    <row r="2" spans="1:31" x14ac:dyDescent="0.25">
      <c r="A2" s="18" t="s">
        <v>3</v>
      </c>
      <c r="B2" s="18" t="s">
        <v>2</v>
      </c>
    </row>
    <row r="3" spans="1:31" x14ac:dyDescent="0.25">
      <c r="A3" s="18" t="s">
        <v>5</v>
      </c>
      <c r="B3" s="18" t="s">
        <v>4</v>
      </c>
    </row>
    <row r="4" spans="1:31" x14ac:dyDescent="0.25">
      <c r="A4" s="18" t="s">
        <v>7</v>
      </c>
      <c r="B4" s="18" t="s">
        <v>6</v>
      </c>
    </row>
    <row r="5" spans="1:31" x14ac:dyDescent="0.25">
      <c r="A5" s="18" t="s">
        <v>9</v>
      </c>
      <c r="B5" s="18" t="s">
        <v>8</v>
      </c>
    </row>
    <row r="6" spans="1:31" x14ac:dyDescent="0.25">
      <c r="A6" s="18" t="s">
        <v>11</v>
      </c>
      <c r="B6" s="18" t="s">
        <v>10</v>
      </c>
    </row>
    <row r="7" spans="1:31" x14ac:dyDescent="0.25">
      <c r="A7" s="18" t="s">
        <v>13</v>
      </c>
      <c r="B7" s="18" t="s">
        <v>12</v>
      </c>
    </row>
    <row r="8" spans="1:31" x14ac:dyDescent="0.25">
      <c r="A8" s="18" t="s">
        <v>14</v>
      </c>
      <c r="B8" s="18" t="s">
        <v>15</v>
      </c>
    </row>
    <row r="9" spans="1:31" x14ac:dyDescent="0.25">
      <c r="A9" s="18" t="s">
        <v>14</v>
      </c>
      <c r="B9" s="18" t="s">
        <v>16</v>
      </c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x14ac:dyDescent="0.25">
      <c r="A10" s="18" t="s">
        <v>18</v>
      </c>
      <c r="B10" s="18" t="s">
        <v>17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x14ac:dyDescent="0.25">
      <c r="A11" s="18" t="s">
        <v>20</v>
      </c>
      <c r="B11" s="18" t="s">
        <v>19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x14ac:dyDescent="0.25">
      <c r="A12" s="18" t="s">
        <v>22</v>
      </c>
      <c r="B12" s="18" t="s">
        <v>21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x14ac:dyDescent="0.25">
      <c r="A13" s="18" t="s">
        <v>24</v>
      </c>
      <c r="B13" s="18" t="s">
        <v>23</v>
      </c>
    </row>
    <row r="14" spans="1:31" x14ac:dyDescent="0.25">
      <c r="A14" s="18"/>
      <c r="B14" s="18" t="s">
        <v>53</v>
      </c>
    </row>
    <row r="15" spans="1:31" x14ac:dyDescent="0.25">
      <c r="A15" s="18" t="s">
        <v>55</v>
      </c>
      <c r="B15" s="18" t="s">
        <v>54</v>
      </c>
    </row>
    <row r="16" spans="1:31" x14ac:dyDescent="0.25">
      <c r="A16" s="18" t="s">
        <v>57</v>
      </c>
      <c r="B16" s="18" t="s">
        <v>56</v>
      </c>
    </row>
    <row r="17" spans="1:2" x14ac:dyDescent="0.25">
      <c r="A17" s="18" t="s">
        <v>59</v>
      </c>
      <c r="B17" s="18" t="s">
        <v>58</v>
      </c>
    </row>
    <row r="18" spans="1:2" x14ac:dyDescent="0.25">
      <c r="A18" s="18" t="s">
        <v>61</v>
      </c>
      <c r="B18" s="18" t="s">
        <v>60</v>
      </c>
    </row>
    <row r="19" spans="1:2" x14ac:dyDescent="0.25">
      <c r="A19" s="18" t="s">
        <v>61</v>
      </c>
      <c r="B19" s="18" t="s">
        <v>60</v>
      </c>
    </row>
    <row r="20" spans="1:2" x14ac:dyDescent="0.25">
      <c r="A20" s="18" t="s">
        <v>63</v>
      </c>
      <c r="B20" s="18" t="s">
        <v>62</v>
      </c>
    </row>
    <row r="21" spans="1:2" x14ac:dyDescent="0.25">
      <c r="A21" s="18" t="s">
        <v>65</v>
      </c>
      <c r="B21" s="18" t="s">
        <v>64</v>
      </c>
    </row>
    <row r="22" spans="1:2" x14ac:dyDescent="0.25">
      <c r="A22" s="18" t="s">
        <v>24</v>
      </c>
      <c r="B22" s="18" t="s">
        <v>23</v>
      </c>
    </row>
    <row r="23" spans="1:2" x14ac:dyDescent="0.25">
      <c r="A23" s="18" t="s">
        <v>67</v>
      </c>
      <c r="B23" s="18" t="s">
        <v>66</v>
      </c>
    </row>
    <row r="24" spans="1:2" x14ac:dyDescent="0.25">
      <c r="A24" s="18" t="s">
        <v>69</v>
      </c>
      <c r="B24" s="18" t="s">
        <v>68</v>
      </c>
    </row>
    <row r="25" spans="1:2" x14ac:dyDescent="0.25">
      <c r="A25" s="18" t="s">
        <v>69</v>
      </c>
      <c r="B25" s="18" t="s">
        <v>70</v>
      </c>
    </row>
    <row r="26" spans="1:2" x14ac:dyDescent="0.25">
      <c r="A26" s="18" t="s">
        <v>72</v>
      </c>
      <c r="B26" s="18" t="s">
        <v>71</v>
      </c>
    </row>
    <row r="27" spans="1:2" x14ac:dyDescent="0.25">
      <c r="A27" s="18" t="s">
        <v>74</v>
      </c>
      <c r="B27" s="18" t="s">
        <v>73</v>
      </c>
    </row>
    <row r="28" spans="1:2" x14ac:dyDescent="0.25">
      <c r="A28" s="18" t="s">
        <v>77</v>
      </c>
      <c r="B28" s="18" t="s">
        <v>75</v>
      </c>
    </row>
    <row r="29" spans="1:2" x14ac:dyDescent="0.25">
      <c r="A29" s="18" t="s">
        <v>79</v>
      </c>
      <c r="B29" s="18" t="s">
        <v>78</v>
      </c>
    </row>
    <row r="30" spans="1:2" x14ac:dyDescent="0.25">
      <c r="A30" s="18" t="s">
        <v>81</v>
      </c>
      <c r="B30" s="18" t="s">
        <v>80</v>
      </c>
    </row>
    <row r="31" spans="1:2" x14ac:dyDescent="0.25">
      <c r="A31" s="18" t="s">
        <v>83</v>
      </c>
      <c r="B31" s="18" t="s">
        <v>82</v>
      </c>
    </row>
    <row r="32" spans="1:2" x14ac:dyDescent="0.25">
      <c r="A32" s="18" t="s">
        <v>94</v>
      </c>
      <c r="B32" s="19" t="s">
        <v>93</v>
      </c>
    </row>
    <row r="33" spans="1:2" x14ac:dyDescent="0.25">
      <c r="A33" s="18" t="s">
        <v>79</v>
      </c>
      <c r="B33" s="18" t="s">
        <v>95</v>
      </c>
    </row>
    <row r="34" spans="1:2" x14ac:dyDescent="0.25">
      <c r="A34" s="18" t="s">
        <v>79</v>
      </c>
      <c r="B34" s="18" t="s">
        <v>95</v>
      </c>
    </row>
    <row r="35" spans="1:2" x14ac:dyDescent="0.25">
      <c r="A35" s="20" t="s">
        <v>98</v>
      </c>
      <c r="B35" s="18" t="s">
        <v>97</v>
      </c>
    </row>
    <row r="36" spans="1:2" x14ac:dyDescent="0.25">
      <c r="A36" s="20" t="s">
        <v>100</v>
      </c>
      <c r="B36" s="18" t="s">
        <v>99</v>
      </c>
    </row>
    <row r="37" spans="1:2" x14ac:dyDescent="0.25">
      <c r="A37" s="20" t="s">
        <v>102</v>
      </c>
      <c r="B37" s="18" t="s">
        <v>101</v>
      </c>
    </row>
    <row r="38" spans="1:2" x14ac:dyDescent="0.25">
      <c r="A38" s="20" t="s">
        <v>104</v>
      </c>
      <c r="B38" s="18" t="s">
        <v>103</v>
      </c>
    </row>
    <row r="39" spans="1:2" x14ac:dyDescent="0.25">
      <c r="A39" s="20" t="s">
        <v>108</v>
      </c>
      <c r="B39" s="18" t="s">
        <v>107</v>
      </c>
    </row>
    <row r="40" spans="1:2" x14ac:dyDescent="0.25">
      <c r="A40" s="20" t="s">
        <v>110</v>
      </c>
      <c r="B40" s="18" t="s">
        <v>109</v>
      </c>
    </row>
    <row r="41" spans="1:2" x14ac:dyDescent="0.25">
      <c r="A41" s="20" t="s">
        <v>112</v>
      </c>
      <c r="B41" s="18" t="s">
        <v>111</v>
      </c>
    </row>
    <row r="42" spans="1:2" x14ac:dyDescent="0.25">
      <c r="A42" s="21" t="s">
        <v>114</v>
      </c>
      <c r="B42" s="13" t="s">
        <v>113</v>
      </c>
    </row>
    <row r="43" spans="1:2" x14ac:dyDescent="0.25">
      <c r="A43" s="20" t="s">
        <v>116</v>
      </c>
      <c r="B43" s="18" t="s">
        <v>115</v>
      </c>
    </row>
    <row r="44" spans="1:2" x14ac:dyDescent="0.25">
      <c r="A44" s="18" t="s">
        <v>125</v>
      </c>
      <c r="B44" s="18" t="s">
        <v>126</v>
      </c>
    </row>
    <row r="45" spans="1:2" x14ac:dyDescent="0.25">
      <c r="A45" s="20" t="s">
        <v>159</v>
      </c>
      <c r="B45" s="18" t="s">
        <v>158</v>
      </c>
    </row>
    <row r="46" spans="1:2" x14ac:dyDescent="0.25">
      <c r="A46" s="20" t="s">
        <v>161</v>
      </c>
      <c r="B46" s="18" t="s">
        <v>160</v>
      </c>
    </row>
    <row r="47" spans="1:2" x14ac:dyDescent="0.25">
      <c r="A47" s="20" t="s">
        <v>163</v>
      </c>
      <c r="B47" s="18" t="s">
        <v>162</v>
      </c>
    </row>
    <row r="48" spans="1:2" x14ac:dyDescent="0.25">
      <c r="A48" s="20" t="s">
        <v>165</v>
      </c>
      <c r="B48" s="18" t="s">
        <v>164</v>
      </c>
    </row>
    <row r="49" spans="1:2" x14ac:dyDescent="0.25">
      <c r="A49" s="20" t="s">
        <v>167</v>
      </c>
      <c r="B49" s="18" t="s">
        <v>166</v>
      </c>
    </row>
    <row r="50" spans="1:2" x14ac:dyDescent="0.25">
      <c r="A50" s="20" t="s">
        <v>169</v>
      </c>
      <c r="B50" s="18" t="s">
        <v>168</v>
      </c>
    </row>
    <row r="51" spans="1:2" x14ac:dyDescent="0.25">
      <c r="A51" s="20" t="s">
        <v>173</v>
      </c>
      <c r="B51" s="18" t="s">
        <v>172</v>
      </c>
    </row>
    <row r="52" spans="1:2" x14ac:dyDescent="0.25">
      <c r="A52" s="20" t="s">
        <v>175</v>
      </c>
      <c r="B52" s="18" t="s">
        <v>174</v>
      </c>
    </row>
    <row r="53" spans="1:2" x14ac:dyDescent="0.25">
      <c r="A53" s="20" t="s">
        <v>177</v>
      </c>
      <c r="B53" s="18" t="s">
        <v>176</v>
      </c>
    </row>
    <row r="54" spans="1:2" x14ac:dyDescent="0.25">
      <c r="A54" s="20" t="s">
        <v>179</v>
      </c>
      <c r="B54" s="19" t="s">
        <v>178</v>
      </c>
    </row>
    <row r="55" spans="1:2" x14ac:dyDescent="0.25">
      <c r="A55" s="20" t="s">
        <v>192</v>
      </c>
      <c r="B55" s="18" t="s">
        <v>191</v>
      </c>
    </row>
    <row r="56" spans="1:2" x14ac:dyDescent="0.25">
      <c r="A56" s="20" t="s">
        <v>194</v>
      </c>
      <c r="B56" s="18" t="s">
        <v>193</v>
      </c>
    </row>
    <row r="57" spans="1:2" x14ac:dyDescent="0.25">
      <c r="A57" s="20" t="s">
        <v>196</v>
      </c>
      <c r="B57" s="18" t="s">
        <v>195</v>
      </c>
    </row>
    <row r="58" spans="1:2" x14ac:dyDescent="0.25">
      <c r="A58" s="20" t="s">
        <v>198</v>
      </c>
      <c r="B58" s="18" t="s">
        <v>197</v>
      </c>
    </row>
    <row r="59" spans="1:2" x14ac:dyDescent="0.25">
      <c r="A59" s="20" t="s">
        <v>201</v>
      </c>
      <c r="B59" s="18" t="s">
        <v>200</v>
      </c>
    </row>
    <row r="60" spans="1:2" x14ac:dyDescent="0.25">
      <c r="A60" s="20" t="s">
        <v>234</v>
      </c>
      <c r="B60" s="18" t="s">
        <v>233</v>
      </c>
    </row>
    <row r="61" spans="1:2" x14ac:dyDescent="0.25">
      <c r="A61" s="20" t="s">
        <v>234</v>
      </c>
      <c r="B61" s="20" t="s">
        <v>235</v>
      </c>
    </row>
    <row r="62" spans="1:2" x14ac:dyDescent="0.25">
      <c r="A62" s="20" t="s">
        <v>237</v>
      </c>
      <c r="B62" s="20" t="s">
        <v>236</v>
      </c>
    </row>
    <row r="63" spans="1:2" x14ac:dyDescent="0.25">
      <c r="A63" s="20" t="s">
        <v>237</v>
      </c>
      <c r="B63" s="20" t="s">
        <v>238</v>
      </c>
    </row>
    <row r="64" spans="1:2" x14ac:dyDescent="0.25">
      <c r="A64" s="20" t="s">
        <v>240</v>
      </c>
      <c r="B64" s="20" t="s">
        <v>239</v>
      </c>
    </row>
    <row r="65" spans="1:2" x14ac:dyDescent="0.25">
      <c r="A65" s="20" t="s">
        <v>242</v>
      </c>
      <c r="B65" s="20" t="s">
        <v>241</v>
      </c>
    </row>
    <row r="66" spans="1:2" x14ac:dyDescent="0.25">
      <c r="A66" s="20" t="s">
        <v>243</v>
      </c>
      <c r="B66" s="20" t="s">
        <v>244</v>
      </c>
    </row>
    <row r="67" spans="1:2" x14ac:dyDescent="0.25">
      <c r="A67" s="20" t="s">
        <v>246</v>
      </c>
      <c r="B67" s="20" t="s">
        <v>245</v>
      </c>
    </row>
    <row r="68" spans="1:2" x14ac:dyDescent="0.25">
      <c r="A68" s="20" t="s">
        <v>249</v>
      </c>
      <c r="B68" s="20" t="s">
        <v>248</v>
      </c>
    </row>
    <row r="69" spans="1:2" x14ac:dyDescent="0.25">
      <c r="A69" s="20" t="s">
        <v>251</v>
      </c>
      <c r="B69" s="20" t="s">
        <v>250</v>
      </c>
    </row>
    <row r="70" spans="1:2" x14ac:dyDescent="0.25">
      <c r="A70" s="20" t="s">
        <v>253</v>
      </c>
      <c r="B70" s="20" t="s">
        <v>252</v>
      </c>
    </row>
    <row r="71" spans="1:2" x14ac:dyDescent="0.25">
      <c r="A71" s="20" t="s">
        <v>255</v>
      </c>
      <c r="B71" s="20" t="s">
        <v>254</v>
      </c>
    </row>
    <row r="72" spans="1:2" x14ac:dyDescent="0.25">
      <c r="A72" s="20" t="s">
        <v>257</v>
      </c>
      <c r="B72" s="20" t="s">
        <v>256</v>
      </c>
    </row>
    <row r="73" spans="1:2" x14ac:dyDescent="0.25">
      <c r="A73" s="20" t="s">
        <v>259</v>
      </c>
      <c r="B73" s="20" t="s">
        <v>258</v>
      </c>
    </row>
    <row r="74" spans="1:2" x14ac:dyDescent="0.25">
      <c r="A74" s="20" t="s">
        <v>262</v>
      </c>
      <c r="B74" s="20" t="s">
        <v>261</v>
      </c>
    </row>
    <row r="75" spans="1:2" x14ac:dyDescent="0.25">
      <c r="A75" s="20" t="s">
        <v>266</v>
      </c>
      <c r="B75" s="20" t="s">
        <v>265</v>
      </c>
    </row>
    <row r="76" spans="1:2" x14ac:dyDescent="0.25">
      <c r="A76" s="20" t="s">
        <v>268</v>
      </c>
      <c r="B76" s="20" t="s">
        <v>267</v>
      </c>
    </row>
    <row r="77" spans="1:2" x14ac:dyDescent="0.25">
      <c r="A77" s="20" t="s">
        <v>270</v>
      </c>
      <c r="B77" s="20" t="s">
        <v>269</v>
      </c>
    </row>
  </sheetData>
  <hyperlinks>
    <hyperlink ref="B32" r:id="rId1" location=":~:text=Asia%20Silicon%20(Qinghai)%20Co.%2C%20Ltd.,annual%20capacity%20of%2020%2C000%20tons." xr:uid="{0A6A8A8E-BCDF-4545-9621-DD9E361309E6}"/>
    <hyperlink ref="B54" r:id="rId2" display="../../AppData/Local/Microsoft/Windows/INetCache/Content.Outlook/I0W1KETY/rec-silicon-pareto-energy-conference-sept-2021.pdf" xr:uid="{7EF5FBDD-A914-40FD-B895-896592FF663C}"/>
    <hyperlink ref="B76" r:id="rId3" xr:uid="{E81C5F39-9254-4899-B234-5B69949AB958}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9A1F-B480-4E9E-8CBD-E132122014CD}">
  <dimension ref="A2:L23"/>
  <sheetViews>
    <sheetView zoomScale="85" zoomScaleNormal="85" workbookViewId="0">
      <selection activeCell="G13" sqref="G13"/>
    </sheetView>
  </sheetViews>
  <sheetFormatPr defaultRowHeight="15" x14ac:dyDescent="0.25"/>
  <cols>
    <col min="1" max="1" width="35.140625" bestFit="1" customWidth="1"/>
    <col min="2" max="2" width="25.140625" bestFit="1" customWidth="1"/>
    <col min="3" max="3" width="8.7109375" bestFit="1" customWidth="1"/>
    <col min="4" max="4" width="14.140625" bestFit="1" customWidth="1"/>
    <col min="8" max="8" width="38" customWidth="1"/>
    <col min="10" max="10" width="10.85546875" bestFit="1" customWidth="1"/>
    <col min="12" max="12" width="20.7109375" bestFit="1" customWidth="1"/>
  </cols>
  <sheetData>
    <row r="2" spans="1:12" x14ac:dyDescent="0.25">
      <c r="A2" t="s">
        <v>202</v>
      </c>
      <c r="B2" t="s">
        <v>203</v>
      </c>
      <c r="C2" t="s">
        <v>204</v>
      </c>
      <c r="D2" t="s">
        <v>205</v>
      </c>
      <c r="H2" s="30" t="s">
        <v>280</v>
      </c>
      <c r="I2" t="s">
        <v>131</v>
      </c>
      <c r="J2" t="s">
        <v>132</v>
      </c>
    </row>
    <row r="3" spans="1:12" x14ac:dyDescent="0.25">
      <c r="A3" t="s">
        <v>206</v>
      </c>
      <c r="B3" t="s">
        <v>227</v>
      </c>
      <c r="C3" s="171">
        <v>66000</v>
      </c>
      <c r="D3" t="s">
        <v>207</v>
      </c>
      <c r="H3" s="182" t="s">
        <v>281</v>
      </c>
      <c r="I3">
        <v>10</v>
      </c>
      <c r="J3" s="146">
        <f t="shared" ref="J3:J12" si="0">K3*I3</f>
        <v>9.1769999999999996</v>
      </c>
      <c r="K3" s="145">
        <v>0.91769999999999996</v>
      </c>
      <c r="L3" s="144">
        <f>J3/'Demand Supply Gap Monosilane'!$H$18</f>
        <v>0.13598940224194628</v>
      </c>
    </row>
    <row r="4" spans="1:12" x14ac:dyDescent="0.25">
      <c r="A4" t="s">
        <v>208</v>
      </c>
      <c r="B4" t="s">
        <v>228</v>
      </c>
      <c r="C4">
        <v>60</v>
      </c>
      <c r="D4" t="s">
        <v>207</v>
      </c>
      <c r="E4" t="s">
        <v>247</v>
      </c>
      <c r="H4" s="182" t="s">
        <v>85</v>
      </c>
      <c r="I4">
        <v>6</v>
      </c>
      <c r="J4" s="146">
        <f t="shared" si="0"/>
        <v>5.4809999999999999</v>
      </c>
      <c r="K4" s="145">
        <v>0.91349999999999998</v>
      </c>
      <c r="L4" s="144">
        <f>J4/'Demand Supply Gap Monosilane'!$H$18</f>
        <v>8.1220215068988522E-2</v>
      </c>
    </row>
    <row r="5" spans="1:12" x14ac:dyDescent="0.25">
      <c r="A5" t="s">
        <v>209</v>
      </c>
      <c r="B5" t="s">
        <v>228</v>
      </c>
      <c r="D5" t="s">
        <v>207</v>
      </c>
      <c r="H5" s="182" t="s">
        <v>216</v>
      </c>
      <c r="I5">
        <v>5</v>
      </c>
      <c r="J5" s="146">
        <f t="shared" si="0"/>
        <v>4.6725000000000003</v>
      </c>
      <c r="K5" s="145">
        <v>0.9345</v>
      </c>
      <c r="L5" s="144">
        <f>J5/'Demand Supply Gap Monosilane'!$H$18</f>
        <v>6.9239455374904002E-2</v>
      </c>
    </row>
    <row r="6" spans="1:12" x14ac:dyDescent="0.25">
      <c r="A6" t="s">
        <v>210</v>
      </c>
      <c r="B6" t="s">
        <v>229</v>
      </c>
      <c r="C6" s="171">
        <v>6316</v>
      </c>
      <c r="D6" t="s">
        <v>207</v>
      </c>
      <c r="H6" t="s">
        <v>206</v>
      </c>
      <c r="I6">
        <v>4.8</v>
      </c>
      <c r="J6" s="146">
        <f t="shared" si="0"/>
        <v>4.3646399999999996</v>
      </c>
      <c r="K6" s="145">
        <v>0.9093</v>
      </c>
      <c r="L6" s="144">
        <f>J6/'Demand Supply Gap Monosilane'!$H$18</f>
        <v>6.4677431034247404E-2</v>
      </c>
    </row>
    <row r="7" spans="1:12" x14ac:dyDescent="0.25">
      <c r="A7" s="172" t="s">
        <v>211</v>
      </c>
      <c r="B7" t="s">
        <v>230</v>
      </c>
      <c r="C7" s="171">
        <v>33000</v>
      </c>
      <c r="D7" t="s">
        <v>207</v>
      </c>
      <c r="H7" s="183" t="s">
        <v>65</v>
      </c>
      <c r="I7">
        <v>4</v>
      </c>
      <c r="J7" s="146">
        <f t="shared" si="0"/>
        <v>3.5868000000000002</v>
      </c>
      <c r="K7" s="145">
        <v>0.89670000000000005</v>
      </c>
      <c r="L7" s="144">
        <f>J7/'Demand Supply Gap Monosilane'!$H$18</f>
        <v>5.3151006642847658E-2</v>
      </c>
    </row>
    <row r="8" spans="1:12" x14ac:dyDescent="0.25">
      <c r="A8" t="s">
        <v>212</v>
      </c>
      <c r="B8" t="s">
        <v>227</v>
      </c>
      <c r="C8">
        <v>240</v>
      </c>
      <c r="D8" t="s">
        <v>207</v>
      </c>
      <c r="H8" s="183" t="s">
        <v>276</v>
      </c>
      <c r="I8">
        <v>3</v>
      </c>
      <c r="J8" s="146">
        <f t="shared" si="0"/>
        <v>2.7153</v>
      </c>
      <c r="K8" s="145">
        <v>0.90510000000000002</v>
      </c>
      <c r="L8" s="144">
        <f>J8/'Demand Supply Gap Monosilane'!$H$18</f>
        <v>4.0236681258315005E-2</v>
      </c>
    </row>
    <row r="9" spans="1:12" x14ac:dyDescent="0.25">
      <c r="A9" t="s">
        <v>213</v>
      </c>
      <c r="B9" t="s">
        <v>228</v>
      </c>
      <c r="D9" t="s">
        <v>207</v>
      </c>
      <c r="H9" t="s">
        <v>260</v>
      </c>
      <c r="I9">
        <v>3</v>
      </c>
      <c r="J9" s="146">
        <f t="shared" si="0"/>
        <v>2.7656999999999998</v>
      </c>
      <c r="K9" s="145">
        <v>0.92189999999999994</v>
      </c>
      <c r="L9" s="144">
        <f>J9/'Demand Supply Gap Monosilane'!$H$18</f>
        <v>4.098353381067351E-2</v>
      </c>
    </row>
    <row r="10" spans="1:12" x14ac:dyDescent="0.25">
      <c r="A10" t="s">
        <v>214</v>
      </c>
      <c r="B10" t="s">
        <v>231</v>
      </c>
      <c r="C10">
        <v>180</v>
      </c>
      <c r="D10" t="s">
        <v>207</v>
      </c>
      <c r="H10" t="s">
        <v>278</v>
      </c>
      <c r="I10">
        <v>3</v>
      </c>
      <c r="J10" s="146">
        <f t="shared" si="0"/>
        <v>2.7783000000000002</v>
      </c>
      <c r="K10" s="145">
        <v>0.92610000000000003</v>
      </c>
      <c r="L10" s="144">
        <f>J10/'Demand Supply Gap Monosilane'!$H$18</f>
        <v>4.1170246948763145E-2</v>
      </c>
    </row>
    <row r="11" spans="1:12" x14ac:dyDescent="0.25">
      <c r="A11" t="s">
        <v>215</v>
      </c>
      <c r="B11" t="s">
        <v>228</v>
      </c>
      <c r="D11" t="s">
        <v>207</v>
      </c>
      <c r="H11" t="s">
        <v>279</v>
      </c>
      <c r="I11">
        <v>3</v>
      </c>
      <c r="J11" s="146">
        <f t="shared" si="0"/>
        <v>2.7909000000000002</v>
      </c>
      <c r="K11" s="145">
        <v>0.93030000000000002</v>
      </c>
      <c r="L11" s="144">
        <f>J11/'Demand Supply Gap Monosilane'!$H$18</f>
        <v>4.1356960086852773E-2</v>
      </c>
    </row>
    <row r="12" spans="1:12" x14ac:dyDescent="0.25">
      <c r="A12" t="s">
        <v>216</v>
      </c>
      <c r="B12" t="s">
        <v>230</v>
      </c>
      <c r="C12" s="171">
        <v>52000</v>
      </c>
      <c r="D12" t="s">
        <v>207</v>
      </c>
      <c r="H12" s="183" t="s">
        <v>263</v>
      </c>
      <c r="I12">
        <v>2</v>
      </c>
      <c r="J12" s="146">
        <f t="shared" si="0"/>
        <v>1.8018000000000001</v>
      </c>
      <c r="K12" s="145">
        <v>0.90090000000000003</v>
      </c>
      <c r="L12" s="144">
        <f>J12/'Demand Supply Gap Monosilane'!$H$18</f>
        <v>2.6699978746816917E-2</v>
      </c>
    </row>
    <row r="13" spans="1:12" x14ac:dyDescent="0.25">
      <c r="A13" t="s">
        <v>217</v>
      </c>
      <c r="B13" t="s">
        <v>228</v>
      </c>
      <c r="C13">
        <v>70</v>
      </c>
      <c r="D13" t="s">
        <v>207</v>
      </c>
    </row>
    <row r="14" spans="1:12" x14ac:dyDescent="0.25">
      <c r="A14" t="s">
        <v>218</v>
      </c>
      <c r="B14" t="s">
        <v>228</v>
      </c>
      <c r="D14" t="s">
        <v>207</v>
      </c>
    </row>
    <row r="15" spans="1:12" x14ac:dyDescent="0.25">
      <c r="A15" t="s">
        <v>219</v>
      </c>
      <c r="B15" t="s">
        <v>229</v>
      </c>
      <c r="C15">
        <v>400</v>
      </c>
      <c r="D15" t="s">
        <v>207</v>
      </c>
      <c r="H15" s="1"/>
      <c r="I15" s="147"/>
      <c r="J15" s="146"/>
      <c r="L15" s="145"/>
    </row>
    <row r="16" spans="1:12" x14ac:dyDescent="0.25">
      <c r="A16" t="s">
        <v>220</v>
      </c>
      <c r="B16" t="s">
        <v>228</v>
      </c>
      <c r="D16" t="s">
        <v>207</v>
      </c>
      <c r="H16" s="1"/>
      <c r="I16" s="147"/>
      <c r="K16" s="147"/>
    </row>
    <row r="17" spans="1:11" x14ac:dyDescent="0.25">
      <c r="A17" t="s">
        <v>221</v>
      </c>
      <c r="B17" t="s">
        <v>232</v>
      </c>
      <c r="C17">
        <v>376</v>
      </c>
      <c r="D17" t="s">
        <v>207</v>
      </c>
      <c r="K17" s="147"/>
    </row>
    <row r="18" spans="1:11" x14ac:dyDescent="0.25">
      <c r="A18" t="s">
        <v>222</v>
      </c>
      <c r="B18" t="s">
        <v>228</v>
      </c>
      <c r="C18" s="171">
        <v>3000</v>
      </c>
      <c r="D18" t="s">
        <v>207</v>
      </c>
    </row>
    <row r="19" spans="1:11" x14ac:dyDescent="0.25">
      <c r="A19" t="s">
        <v>223</v>
      </c>
      <c r="B19" t="s">
        <v>228</v>
      </c>
      <c r="C19" s="171">
        <v>1000</v>
      </c>
      <c r="D19" t="s">
        <v>207</v>
      </c>
    </row>
    <row r="20" spans="1:11" x14ac:dyDescent="0.25">
      <c r="A20" t="s">
        <v>224</v>
      </c>
      <c r="B20" t="s">
        <v>232</v>
      </c>
      <c r="D20" t="s">
        <v>207</v>
      </c>
    </row>
    <row r="21" spans="1:11" x14ac:dyDescent="0.25">
      <c r="A21" t="s">
        <v>225</v>
      </c>
      <c r="B21" t="s">
        <v>228</v>
      </c>
      <c r="D21" t="s">
        <v>207</v>
      </c>
    </row>
    <row r="22" spans="1:11" x14ac:dyDescent="0.25">
      <c r="A22" t="s">
        <v>226</v>
      </c>
      <c r="B22" t="s">
        <v>228</v>
      </c>
      <c r="D22" t="s">
        <v>207</v>
      </c>
    </row>
    <row r="23" spans="1:11" x14ac:dyDescent="0.25">
      <c r="A23" t="s">
        <v>277</v>
      </c>
    </row>
  </sheetData>
  <autoFilter ref="H2:L14" xr:uid="{50899A1F-B480-4E9E-8CBD-E132122014CD}">
    <sortState xmlns:xlrd2="http://schemas.microsoft.com/office/spreadsheetml/2017/richdata2" ref="H3:L14">
      <sortCondition descending="1" ref="I2:I1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Production By Company</vt:lpstr>
      <vt:lpstr>Capacity by Company</vt:lpstr>
      <vt:lpstr>Operating Efficiency By Company</vt:lpstr>
      <vt:lpstr>India Import Export</vt:lpstr>
      <vt:lpstr>Global Segments</vt:lpstr>
      <vt:lpstr>India Segments</vt:lpstr>
      <vt:lpstr>Capacity by Company-Monosilane</vt:lpstr>
      <vt:lpstr>Important Links</vt:lpstr>
      <vt:lpstr>Tentative list of manufacturers</vt:lpstr>
      <vt:lpstr>Demand-Supply Gap</vt:lpstr>
      <vt:lpstr>Demand Supply Gap Monosilane</vt:lpstr>
      <vt:lpstr>Global Segments - Monosilane</vt:lpstr>
      <vt:lpstr>India Segments - Monosilane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2022-04-18T09:23:39Z</dcterms:created>
  <dcterms:modified xsi:type="dcterms:W3CDTF">2022-09-06T10:59:19Z</dcterms:modified>
</cp:coreProperties>
</file>