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Animal Healthcare\"/>
    </mc:Choice>
  </mc:AlternateContent>
  <xr:revisionPtr revIDLastSave="0" documentId="13_ncr:1_{80CFC795-00D7-4C23-A599-653C2EA84A5F}" xr6:coauthVersionLast="47" xr6:coauthVersionMax="47" xr10:uidLastSave="{00000000-0000-0000-0000-000000000000}"/>
  <bookViews>
    <workbookView xWindow="-120" yWindow="-120" windowWidth="20730" windowHeight="11160" xr2:uid="{592D03E6-1892-4EBF-8345-9C1D6F15CAF1}"/>
  </bookViews>
  <sheets>
    <sheet name="Global Animal Health Market" sheetId="1" r:id="rId1"/>
    <sheet name="Revenues" sheetId="2" state="hidden" r:id="rId2"/>
    <sheet name="Important Link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6" i="1"/>
  <c r="S10" i="1"/>
  <c r="C10" i="1" s="1"/>
  <c r="T10" i="1"/>
  <c r="T11" i="1" s="1"/>
  <c r="U10" i="1"/>
  <c r="U11" i="1" s="1"/>
  <c r="V10" i="1"/>
  <c r="V11" i="1" s="1"/>
  <c r="W10" i="1"/>
  <c r="W11" i="1" s="1"/>
  <c r="X10" i="1"/>
  <c r="Y10" i="1"/>
  <c r="Z10" i="1"/>
  <c r="AA10" i="1"/>
  <c r="AA11" i="1" s="1"/>
  <c r="AB10" i="1"/>
  <c r="AC10" i="1"/>
  <c r="AC11" i="1" s="1"/>
  <c r="AD10" i="1"/>
  <c r="AD11" i="1" s="1"/>
  <c r="R10" i="1"/>
  <c r="R11" i="1" s="1"/>
  <c r="S11" i="1"/>
  <c r="AB11" i="1" l="1"/>
  <c r="Y11" i="1"/>
  <c r="X11" i="1"/>
  <c r="Z11" i="1"/>
  <c r="B2" i="1" l="1"/>
  <c r="D2" i="1"/>
  <c r="C14" i="2"/>
  <c r="B14" i="2"/>
  <c r="B19" i="2" s="1"/>
  <c r="F14" i="2"/>
  <c r="F15" i="2" s="1"/>
  <c r="E14" i="2"/>
  <c r="D14" i="2"/>
  <c r="D15" i="2" s="1"/>
  <c r="B11" i="2"/>
  <c r="C11" i="2"/>
  <c r="D11" i="2"/>
  <c r="D12" i="2" s="1"/>
  <c r="E11" i="2"/>
  <c r="F11" i="2"/>
  <c r="D9" i="2"/>
  <c r="E9" i="2"/>
  <c r="F9" i="2"/>
  <c r="C9" i="2"/>
  <c r="D6" i="2"/>
  <c r="E6" i="2"/>
  <c r="F6" i="2"/>
  <c r="G6" i="2"/>
  <c r="C6" i="2"/>
  <c r="D3" i="2"/>
  <c r="E3" i="2"/>
  <c r="F3" i="2"/>
  <c r="C3" i="2"/>
  <c r="E2" i="1" l="1"/>
  <c r="D10" i="1"/>
  <c r="D7" i="1"/>
  <c r="D9" i="1"/>
  <c r="D6" i="1"/>
  <c r="D8" i="1"/>
  <c r="B7" i="1"/>
  <c r="B6" i="1"/>
  <c r="B9" i="1"/>
  <c r="B8" i="1"/>
  <c r="B10" i="1"/>
  <c r="E15" i="2"/>
  <c r="F17" i="2"/>
  <c r="E17" i="2"/>
  <c r="C15" i="2"/>
  <c r="C17" i="2"/>
  <c r="C19" i="2"/>
  <c r="C20" i="2" s="1"/>
  <c r="D17" i="2"/>
  <c r="F12" i="2"/>
  <c r="E12" i="2"/>
  <c r="C12" i="2"/>
  <c r="C11" i="1"/>
  <c r="C12" i="1" s="1"/>
  <c r="D11" i="1" l="1"/>
  <c r="D12" i="1" s="1"/>
  <c r="B11" i="1"/>
  <c r="B12" i="1" s="1"/>
  <c r="F2" i="1"/>
  <c r="E8" i="1"/>
  <c r="E10" i="1"/>
  <c r="E7" i="1"/>
  <c r="E9" i="1"/>
  <c r="E6" i="1"/>
  <c r="D18" i="2"/>
  <c r="F18" i="2"/>
  <c r="E18" i="2"/>
  <c r="E11" i="1" l="1"/>
  <c r="E12" i="1" s="1"/>
  <c r="F6" i="1"/>
  <c r="F8" i="1"/>
  <c r="F21" i="1"/>
  <c r="F10" i="1"/>
  <c r="F22" i="1"/>
  <c r="F7" i="1"/>
  <c r="F20" i="1"/>
  <c r="F9" i="1"/>
  <c r="G2" i="1"/>
  <c r="G6" i="1" l="1"/>
  <c r="G8" i="1"/>
  <c r="G10" i="1"/>
  <c r="G7" i="1"/>
  <c r="G9" i="1"/>
  <c r="H2" i="1"/>
  <c r="F11" i="1"/>
  <c r="F12" i="1" s="1"/>
  <c r="H9" i="1" l="1"/>
  <c r="H6" i="1"/>
  <c r="H8" i="1"/>
  <c r="H7" i="1"/>
  <c r="H10" i="1"/>
  <c r="I2" i="1"/>
  <c r="G11" i="1"/>
  <c r="G12" i="1" s="1"/>
  <c r="H11" i="1" l="1"/>
  <c r="H12" i="1" s="1"/>
  <c r="I9" i="1"/>
  <c r="I6" i="1"/>
  <c r="I8" i="1"/>
  <c r="I7" i="1"/>
  <c r="I10" i="1"/>
  <c r="J2" i="1"/>
  <c r="I11" i="1" l="1"/>
  <c r="I12" i="1" s="1"/>
  <c r="J7" i="1"/>
  <c r="J9" i="1"/>
  <c r="J6" i="1"/>
  <c r="J8" i="1"/>
  <c r="J10" i="1"/>
  <c r="K2" i="1"/>
  <c r="J11" i="1" l="1"/>
  <c r="J12" i="1" s="1"/>
  <c r="K7" i="1"/>
  <c r="K9" i="1"/>
  <c r="K6" i="1"/>
  <c r="K8" i="1"/>
  <c r="K10" i="1"/>
  <c r="L2" i="1"/>
  <c r="L7" i="1" l="1"/>
  <c r="L9" i="1"/>
  <c r="L6" i="1"/>
  <c r="L8" i="1"/>
  <c r="L10" i="1"/>
  <c r="M2" i="1"/>
  <c r="K11" i="1"/>
  <c r="K12" i="1" s="1"/>
  <c r="L11" i="1" l="1"/>
  <c r="L12" i="1" s="1"/>
  <c r="N2" i="1"/>
  <c r="M8" i="1"/>
  <c r="M7" i="1"/>
  <c r="M9" i="1"/>
  <c r="M6" i="1"/>
  <c r="M10" i="1"/>
  <c r="M11" i="1" l="1"/>
  <c r="M12" i="1" s="1"/>
  <c r="P2" i="1"/>
  <c r="N6" i="1"/>
  <c r="N8" i="1"/>
  <c r="P8" i="1" s="1"/>
  <c r="N7" i="1"/>
  <c r="P7" i="1" s="1"/>
  <c r="N9" i="1"/>
  <c r="P9" i="1" s="1"/>
  <c r="N10" i="1"/>
  <c r="P10" i="1" s="1"/>
  <c r="P6" i="1" l="1"/>
  <c r="N11" i="1"/>
  <c r="N12" i="1" s="1"/>
</calcChain>
</file>

<file path=xl/sharedStrings.xml><?xml version="1.0" encoding="utf-8"?>
<sst xmlns="http://schemas.openxmlformats.org/spreadsheetml/2006/main" count="73" uniqueCount="61">
  <si>
    <t>2022E</t>
  </si>
  <si>
    <t>2023F</t>
  </si>
  <si>
    <t>2024F</t>
  </si>
  <si>
    <t>2025F</t>
  </si>
  <si>
    <t>2026F</t>
  </si>
  <si>
    <t>2027F</t>
  </si>
  <si>
    <t>Y-o-Y</t>
  </si>
  <si>
    <t>Total</t>
  </si>
  <si>
    <t>Check</t>
  </si>
  <si>
    <t>Global Animal Health Market</t>
  </si>
  <si>
    <t>2028F</t>
  </si>
  <si>
    <t>North America</t>
  </si>
  <si>
    <t>Europe</t>
  </si>
  <si>
    <t>Asia Pacific</t>
  </si>
  <si>
    <t>Latin America</t>
  </si>
  <si>
    <t>Middle East &amp; Africa</t>
  </si>
  <si>
    <t>CAGR (2021-2028F)</t>
  </si>
  <si>
    <t>Zoetis</t>
  </si>
  <si>
    <t>USD Million</t>
  </si>
  <si>
    <t xml:space="preserve">Merck </t>
  </si>
  <si>
    <t>Elanco</t>
  </si>
  <si>
    <t>Boehringer Ingelheim</t>
  </si>
  <si>
    <t xml:space="preserve">Bayer </t>
  </si>
  <si>
    <t>Topics</t>
  </si>
  <si>
    <t xml:space="preserve">Links </t>
  </si>
  <si>
    <t>Market Size Global</t>
  </si>
  <si>
    <t>https://www.healthforanimals.org/wp-content/uploads/2021/05/2020-global-benchmarking-survey-india.pdf</t>
  </si>
  <si>
    <t>Company</t>
  </si>
  <si>
    <t>https://sequent.in/pdf/presentations/SSL_IR_deck_8th_March.pdf</t>
  </si>
  <si>
    <t>https://www.bft-online.de/fileadmin/bft/aktuelles/Facts_and_Figures_2008_final.pdf</t>
  </si>
  <si>
    <t>Breakdown Segments</t>
  </si>
  <si>
    <t>https://bourne-partners.com/wp-content/uploads/2018/04/Animal-Health-Market-Snapshot_04.18.pdf</t>
  </si>
  <si>
    <t>http://www.hubrural.org/IMG/pdf/pplpi_wp17.pdf</t>
  </si>
  <si>
    <t>https://www.kisacoresearch.com/sites/default/files/agendas/animalhealthinnoveuvirtual2021main12.pdf</t>
  </si>
  <si>
    <t>Shares</t>
  </si>
  <si>
    <t>https://www.rvo.nl/sites/default/files/2021/12/Reduction-and-Health-Poultry-India.pdf</t>
  </si>
  <si>
    <t xml:space="preserve">Animal Health </t>
  </si>
  <si>
    <t>https://ahi.org/the-animal-health-industry/</t>
  </si>
  <si>
    <t>Company 2019</t>
  </si>
  <si>
    <t>https://sequent.in/pdf/presentations/Sequent%20presentation_Nov%2019.pdf</t>
  </si>
  <si>
    <t>Life Science</t>
  </si>
  <si>
    <t>https://www.zoetis.com/_locale-assets/pdf/in-the-news/reprint_zoetis_lifescienceleader_july2016.pdf</t>
  </si>
  <si>
    <t>IFAH Global 2014 number</t>
  </si>
  <si>
    <t>https://web.oie.int/delegateweb/OIEdoc/sg83/IFAH%20at%20OIE.pdf</t>
  </si>
  <si>
    <t>Zoetis annual report 2020</t>
  </si>
  <si>
    <t>https://s1.q4cdn.com/446597350/files/doc_financials/2020/ar/Zoetis-2020-Annual-Report.pdf</t>
  </si>
  <si>
    <t>Zoetis annual report 2019</t>
  </si>
  <si>
    <t>https://s1.q4cdn.com/446597350/files/doc_financials/2020/ar/Zoetis_2019_Annual_Report.pdf</t>
  </si>
  <si>
    <t>Elanco annual report</t>
  </si>
  <si>
    <t>https://s1.q4cdn.com/466533431/files/doc_financials/annual/2018-Annual-Report-Final.pdf</t>
  </si>
  <si>
    <t>Merial + Boehringer Ingelheim</t>
  </si>
  <si>
    <t>https://www.mea.boehringer-ingelheim.com/press-release/boehringer-ingelheim-announces-addition-merial-its-animal-health-business</t>
  </si>
  <si>
    <t>https://www.annualreports.com/HostedData/AnnualReportArchive/b/boehringer-ingelheim_2019.pdf</t>
  </si>
  <si>
    <t>https://www.annualreports.com/HostedData/AnnualReportArchive/b/boehringer-ingelheim_2018.pdf</t>
  </si>
  <si>
    <t>https://www.annualreports.com/HostedData/AnnualReportArchive/b/boehringer-ingelheim_2017.pdf</t>
  </si>
  <si>
    <t xml:space="preserve">Bayer to Elanco </t>
  </si>
  <si>
    <t>https://media.bayer.com/baynews/baynews.nsf/ID/Bayer-completes-the-sale-of-its-Animal-Health-business-unit-to-Elanco</t>
  </si>
  <si>
    <t>Market Shares</t>
  </si>
  <si>
    <t>Value (USD Billion)</t>
  </si>
  <si>
    <t>Market Revenue (USD Billion)</t>
  </si>
  <si>
    <t>By Region, By Value (USD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</si>
</sst>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5627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10" fontId="0" fillId="0" borderId="3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2" applyNumberFormat="1" applyFont="1" applyFill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left"/>
    </xf>
    <xf numFmtId="1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Font="1"/>
    <xf numFmtId="10" fontId="0" fillId="0" borderId="0" xfId="2" applyNumberFormat="1" applyFont="1"/>
    <xf numFmtId="0" fontId="3" fillId="4" borderId="3" xfId="0" applyFont="1" applyFill="1" applyBorder="1"/>
    <xf numFmtId="0" fontId="0" fillId="0" borderId="3" xfId="0" applyBorder="1"/>
    <xf numFmtId="10" fontId="0" fillId="0" borderId="3" xfId="2" applyNumberFormat="1" applyFont="1" applyBorder="1"/>
    <xf numFmtId="0" fontId="3" fillId="0" borderId="3" xfId="0" applyFont="1" applyBorder="1"/>
    <xf numFmtId="2" fontId="4" fillId="0" borderId="4" xfId="0" applyNumberFormat="1" applyFon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/>
    </xf>
    <xf numFmtId="10" fontId="0" fillId="0" borderId="0" xfId="0" applyNumberFormat="1"/>
    <xf numFmtId="0" fontId="0" fillId="0" borderId="0" xfId="0" applyFill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10" fontId="3" fillId="5" borderId="3" xfId="0" applyNumberFormat="1" applyFont="1" applyFill="1" applyBorder="1" applyAlignment="1">
      <alignment horizontal="center"/>
    </xf>
    <xf numFmtId="10" fontId="3" fillId="5" borderId="3" xfId="2" applyNumberFormat="1" applyFont="1" applyFill="1" applyBorder="1" applyAlignment="1">
      <alignment horizontal="center"/>
    </xf>
    <xf numFmtId="0" fontId="0" fillId="0" borderId="3" xfId="0" applyFont="1" applyBorder="1"/>
    <xf numFmtId="0" fontId="2" fillId="6" borderId="3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19DE-2C36-47E2-B4B1-8D1C9EB60255}">
  <dimension ref="A1:AQ22"/>
  <sheetViews>
    <sheetView showGridLines="0" tabSelected="1" workbookViewId="0">
      <selection activeCell="D15" sqref="D15"/>
    </sheetView>
  </sheetViews>
  <sheetFormatPr defaultRowHeight="15" x14ac:dyDescent="0.25"/>
  <cols>
    <col min="1" max="1" width="41.5703125" bestFit="1" customWidth="1"/>
    <col min="2" max="14" width="8.85546875" customWidth="1"/>
    <col min="16" max="16" width="18.85546875" bestFit="1" customWidth="1"/>
  </cols>
  <sheetData>
    <row r="1" spans="1:43" ht="15.75" thickBot="1" x14ac:dyDescent="0.3">
      <c r="A1" s="45" t="s">
        <v>9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3">
        <v>2021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10</v>
      </c>
      <c r="O1" s="4"/>
      <c r="P1" s="5" t="s">
        <v>16</v>
      </c>
      <c r="Q1" s="6"/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3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</row>
    <row r="2" spans="1:43" x14ac:dyDescent="0.25">
      <c r="A2" s="11" t="s">
        <v>58</v>
      </c>
      <c r="B2" s="32">
        <f>C2-(C2*C3)</f>
        <v>28.698360000000001</v>
      </c>
      <c r="C2" s="7">
        <v>30.7</v>
      </c>
      <c r="D2" s="7">
        <f>C2+(C2*D3)</f>
        <v>32.431480000000001</v>
      </c>
      <c r="E2" s="7">
        <f t="shared" ref="E2:F2" si="0">D2+(D2*E3)</f>
        <v>33.754684384000001</v>
      </c>
      <c r="F2" s="7">
        <f t="shared" si="0"/>
        <v>34.703191015190399</v>
      </c>
      <c r="G2" s="7">
        <f>(G3*F2)+F2</f>
        <v>36.445291204152959</v>
      </c>
      <c r="H2" s="7">
        <f t="shared" ref="H2:L2" si="1">(H3*G2)+G2</f>
        <v>38.249333118758528</v>
      </c>
      <c r="I2" s="7">
        <f t="shared" si="1"/>
        <v>40.058526575275806</v>
      </c>
      <c r="J2" s="7">
        <f t="shared" si="1"/>
        <v>41.865166123820742</v>
      </c>
      <c r="K2" s="7">
        <f t="shared" si="1"/>
        <v>43.707233433268854</v>
      </c>
      <c r="L2" s="7">
        <f t="shared" si="1"/>
        <v>45.612868810959377</v>
      </c>
      <c r="M2" s="7">
        <f>(M3*L2)+L2</f>
        <v>47.578783456711726</v>
      </c>
      <c r="N2" s="7">
        <f>(N3*M2)+M2</f>
        <v>49.600881753621977</v>
      </c>
      <c r="O2" s="8"/>
      <c r="P2" s="9">
        <f>(N2/G2)^(1/7)-1</f>
        <v>4.5011666431373332E-2</v>
      </c>
      <c r="Q2" s="6"/>
      <c r="R2" s="6"/>
      <c r="S2" s="6"/>
      <c r="T2" s="6"/>
      <c r="U2" s="10"/>
      <c r="V2" s="35"/>
      <c r="W2" s="6"/>
      <c r="X2" s="6"/>
      <c r="Y2" s="6"/>
      <c r="Z2" s="6"/>
      <c r="AA2" s="10"/>
      <c r="AB2" s="6"/>
      <c r="AC2" s="36"/>
    </row>
    <row r="3" spans="1:43" x14ac:dyDescent="0.25">
      <c r="A3" s="11" t="s">
        <v>6</v>
      </c>
      <c r="B3" s="11"/>
      <c r="C3" s="12">
        <v>6.5199999999999994E-2</v>
      </c>
      <c r="D3" s="30">
        <v>5.6399999999999999E-2</v>
      </c>
      <c r="E3" s="30">
        <v>4.0800000000000003E-2</v>
      </c>
      <c r="F3" s="33">
        <v>2.81E-2</v>
      </c>
      <c r="G3" s="9">
        <v>5.0200000000000002E-2</v>
      </c>
      <c r="H3" s="9">
        <v>4.9500000000000002E-2</v>
      </c>
      <c r="I3" s="9">
        <v>4.7300000000000002E-2</v>
      </c>
      <c r="J3" s="9">
        <v>4.5100000000000001E-2</v>
      </c>
      <c r="K3" s="9">
        <v>4.3999999999999997E-2</v>
      </c>
      <c r="L3" s="9">
        <v>4.36E-2</v>
      </c>
      <c r="M3" s="9">
        <v>4.3099999999999999E-2</v>
      </c>
      <c r="N3" s="9">
        <v>4.2500000000000003E-2</v>
      </c>
      <c r="O3" s="13"/>
      <c r="P3" s="6"/>
      <c r="Q3" s="6"/>
      <c r="R3" s="6"/>
      <c r="S3" s="6"/>
      <c r="T3" s="6"/>
      <c r="U3" s="10"/>
      <c r="V3" s="35"/>
      <c r="W3" s="6"/>
      <c r="X3" s="6"/>
      <c r="Y3" s="6"/>
      <c r="Z3" s="6"/>
      <c r="AA3" s="10"/>
      <c r="AB3" s="6"/>
      <c r="AC3" s="37"/>
    </row>
    <row r="4" spans="1:43" ht="15.75" thickBot="1" x14ac:dyDescent="0.3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5"/>
      <c r="P4" s="6"/>
      <c r="Q4" s="6"/>
      <c r="R4" s="6"/>
      <c r="S4" s="6"/>
      <c r="T4" s="6"/>
      <c r="U4" s="10"/>
      <c r="V4" s="35"/>
      <c r="W4" s="6"/>
      <c r="X4" s="6"/>
      <c r="Y4" s="6"/>
      <c r="Z4" s="6"/>
      <c r="AA4" s="10"/>
      <c r="AB4" s="6"/>
      <c r="AC4" s="38"/>
    </row>
    <row r="5" spans="1:43" ht="15.75" thickBot="1" x14ac:dyDescent="0.3">
      <c r="A5" s="1" t="s">
        <v>60</v>
      </c>
      <c r="B5" s="44"/>
      <c r="C5" s="6"/>
      <c r="D5" s="6"/>
      <c r="E5" s="10"/>
      <c r="F5" s="13"/>
      <c r="G5" s="6"/>
      <c r="H5" s="6"/>
      <c r="I5" s="6"/>
      <c r="J5" s="6"/>
      <c r="K5" s="10"/>
      <c r="L5" s="10"/>
      <c r="M5" s="10"/>
      <c r="N5" s="10"/>
      <c r="O5" s="10"/>
      <c r="P5" s="6"/>
      <c r="Q5" s="6"/>
      <c r="R5" s="22"/>
      <c r="S5" s="6"/>
      <c r="T5" s="6"/>
      <c r="U5" s="10"/>
      <c r="V5" s="6"/>
      <c r="W5" s="6"/>
      <c r="X5" s="6"/>
      <c r="Y5" s="6"/>
      <c r="Z5" s="6"/>
      <c r="AA5" s="10"/>
      <c r="AB5" s="6"/>
      <c r="AC5" s="10"/>
    </row>
    <row r="6" spans="1:43" x14ac:dyDescent="0.25">
      <c r="A6" s="16" t="s">
        <v>11</v>
      </c>
      <c r="B6" s="17">
        <f>B$2*R6</f>
        <v>12.690414792</v>
      </c>
      <c r="C6" s="17">
        <f t="shared" ref="C6:N6" si="2">C$2*S6</f>
        <v>13.452739999999999</v>
      </c>
      <c r="D6" s="17">
        <f t="shared" si="2"/>
        <v>14.483898968</v>
      </c>
      <c r="E6" s="17">
        <f t="shared" si="2"/>
        <v>15.017459082441601</v>
      </c>
      <c r="F6" s="17">
        <f t="shared" si="2"/>
        <v>15.671961062459983</v>
      </c>
      <c r="G6" s="17">
        <f t="shared" si="2"/>
        <v>16.411314629230077</v>
      </c>
      <c r="H6" s="17">
        <f t="shared" si="2"/>
        <v>17.231324570000716</v>
      </c>
      <c r="I6" s="17">
        <f t="shared" si="2"/>
        <v>18.034348664189167</v>
      </c>
      <c r="J6" s="17">
        <f t="shared" si="2"/>
        <v>18.839324755719336</v>
      </c>
      <c r="K6" s="17">
        <f t="shared" si="2"/>
        <v>19.655142874941003</v>
      </c>
      <c r="L6" s="17">
        <f t="shared" si="2"/>
        <v>20.502984530526241</v>
      </c>
      <c r="M6" s="17">
        <f t="shared" si="2"/>
        <v>21.372389528754908</v>
      </c>
      <c r="N6" s="17">
        <f t="shared" si="2"/>
        <v>22.25591564285018</v>
      </c>
      <c r="O6" s="23"/>
      <c r="P6" s="9">
        <f>(N6/G6)^(1/7)-1</f>
        <v>4.4480410944062188E-2</v>
      </c>
      <c r="Q6" s="6"/>
      <c r="R6" s="33">
        <v>0.44219999999999998</v>
      </c>
      <c r="S6" s="33">
        <v>0.43819999999999998</v>
      </c>
      <c r="T6" s="33">
        <v>0.4466</v>
      </c>
      <c r="U6" s="33">
        <v>0.44490000000000002</v>
      </c>
      <c r="V6" s="33">
        <v>0.4516</v>
      </c>
      <c r="W6" s="33">
        <v>0.45029999999999998</v>
      </c>
      <c r="X6" s="33">
        <v>0.45050000000000001</v>
      </c>
      <c r="Y6" s="33">
        <v>0.45019999999999999</v>
      </c>
      <c r="Z6" s="33">
        <v>0.45</v>
      </c>
      <c r="AA6" s="33">
        <v>0.44969999999999999</v>
      </c>
      <c r="AB6" s="33">
        <v>0.44950000000000001</v>
      </c>
      <c r="AC6" s="33">
        <v>0.44919999999999999</v>
      </c>
      <c r="AD6" s="33">
        <v>0.44869999999999999</v>
      </c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</row>
    <row r="7" spans="1:43" x14ac:dyDescent="0.25">
      <c r="A7" s="16" t="s">
        <v>12</v>
      </c>
      <c r="B7" s="17">
        <f t="shared" ref="B7:B10" si="3">B$2*R7</f>
        <v>5.6679260999999999</v>
      </c>
      <c r="C7" s="17">
        <f t="shared" ref="C7:C10" si="4">C$2*S7</f>
        <v>6.08474</v>
      </c>
      <c r="D7" s="17">
        <f t="shared" ref="D7:D10" si="5">D$2*T7</f>
        <v>6.5738609960000005</v>
      </c>
      <c r="E7" s="17">
        <f t="shared" ref="E7:E10" si="6">E$2*U7</f>
        <v>6.7273085977312004</v>
      </c>
      <c r="F7" s="17">
        <f t="shared" ref="F7:F10" si="7">F$2*V7</f>
        <v>6.9336975648350414</v>
      </c>
      <c r="G7" s="17">
        <f t="shared" ref="G7:G10" si="8">G$2*W7</f>
        <v>7.2999918281918381</v>
      </c>
      <c r="H7" s="17">
        <f t="shared" ref="H7:H10" si="9">H$2*X7</f>
        <v>7.6536915570635813</v>
      </c>
      <c r="I7" s="17">
        <f t="shared" ref="I7:I10" si="10">I$2*Y7</f>
        <v>7.9756526411374127</v>
      </c>
      <c r="J7" s="17">
        <f t="shared" ref="J7:J10" si="11">J$2*Z7</f>
        <v>8.3353545752527101</v>
      </c>
      <c r="K7" s="17">
        <f t="shared" ref="K7:K10" si="12">K$2*AA7</f>
        <v>8.6627736664738855</v>
      </c>
      <c r="L7" s="17">
        <f t="shared" ref="L7:L10" si="13">L$2*AB7</f>
        <v>9.0039803032833809</v>
      </c>
      <c r="M7" s="17">
        <f t="shared" ref="M7:M10" si="14">M$2*AC7</f>
        <v>9.3444730708981822</v>
      </c>
      <c r="N7" s="17">
        <f t="shared" ref="N7:N10" si="15">N$2*AD7</f>
        <v>9.692012294657733</v>
      </c>
      <c r="O7" s="23"/>
      <c r="P7" s="9">
        <f t="shared" ref="P7:P10" si="16">(N7/G7)^(1/7)-1</f>
        <v>4.1320724290663025E-2</v>
      </c>
      <c r="Q7" s="6"/>
      <c r="R7" s="33">
        <v>0.19749999999999998</v>
      </c>
      <c r="S7" s="33">
        <v>0.19820000000000002</v>
      </c>
      <c r="T7" s="33">
        <v>0.20270000000000002</v>
      </c>
      <c r="U7" s="33">
        <v>0.1993</v>
      </c>
      <c r="V7" s="33">
        <v>0.19980000000000001</v>
      </c>
      <c r="W7" s="33">
        <v>0.20030000000000001</v>
      </c>
      <c r="X7" s="33">
        <v>0.2001</v>
      </c>
      <c r="Y7" s="33">
        <v>0.1991</v>
      </c>
      <c r="Z7" s="33">
        <v>0.1991</v>
      </c>
      <c r="AA7" s="33">
        <v>0.19819999999999999</v>
      </c>
      <c r="AB7" s="33">
        <v>0.19739999999999999</v>
      </c>
      <c r="AC7" s="33">
        <v>0.19639999999999999</v>
      </c>
      <c r="AD7" s="33">
        <v>0.19539999999999999</v>
      </c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</row>
    <row r="8" spans="1:43" x14ac:dyDescent="0.25">
      <c r="A8" s="39" t="s">
        <v>13</v>
      </c>
      <c r="B8" s="47">
        <f t="shared" si="3"/>
        <v>4.7782769400000005</v>
      </c>
      <c r="C8" s="47">
        <f t="shared" si="4"/>
        <v>5.0777800000000006</v>
      </c>
      <c r="D8" s="47">
        <f t="shared" si="5"/>
        <v>5.3414647560000006</v>
      </c>
      <c r="E8" s="47">
        <f t="shared" si="6"/>
        <v>5.6707869765120007</v>
      </c>
      <c r="F8" s="47">
        <f t="shared" si="7"/>
        <v>5.7537890703185681</v>
      </c>
      <c r="G8" s="47">
        <f t="shared" si="8"/>
        <v>6.0499183398893912</v>
      </c>
      <c r="H8" s="47">
        <f t="shared" si="9"/>
        <v>6.433537830575184</v>
      </c>
      <c r="I8" s="47">
        <f t="shared" si="10"/>
        <v>6.7819085491941946</v>
      </c>
      <c r="J8" s="47">
        <f t="shared" si="11"/>
        <v>7.1798759902352582</v>
      </c>
      <c r="K8" s="47">
        <f t="shared" si="12"/>
        <v>7.5220148738655697</v>
      </c>
      <c r="L8" s="47">
        <f t="shared" si="13"/>
        <v>7.9001488780581637</v>
      </c>
      <c r="M8" s="47">
        <f t="shared" si="14"/>
        <v>8.3024977131961961</v>
      </c>
      <c r="N8" s="47">
        <f t="shared" si="15"/>
        <v>8.7099148359360186</v>
      </c>
      <c r="O8" s="23"/>
      <c r="P8" s="40">
        <f t="shared" si="16"/>
        <v>5.3438531398000366E-2</v>
      </c>
      <c r="Q8" s="35"/>
      <c r="R8" s="41">
        <v>0.16650000000000001</v>
      </c>
      <c r="S8" s="41">
        <v>0.16540000000000002</v>
      </c>
      <c r="T8" s="41">
        <v>0.16470000000000001</v>
      </c>
      <c r="U8" s="41">
        <v>0.16800000000000001</v>
      </c>
      <c r="V8" s="41">
        <v>0.1658</v>
      </c>
      <c r="W8" s="41">
        <v>0.16600000000000001</v>
      </c>
      <c r="X8" s="41">
        <v>0.16819999999999999</v>
      </c>
      <c r="Y8" s="41">
        <v>0.16930000000000001</v>
      </c>
      <c r="Z8" s="41">
        <v>0.17150000000000001</v>
      </c>
      <c r="AA8" s="41">
        <v>0.1721</v>
      </c>
      <c r="AB8" s="41">
        <v>0.17319999999999999</v>
      </c>
      <c r="AC8" s="41">
        <v>0.17449999999999999</v>
      </c>
      <c r="AD8" s="41">
        <v>0.17560000000000001</v>
      </c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</row>
    <row r="9" spans="1:43" x14ac:dyDescent="0.25">
      <c r="A9" s="16" t="s">
        <v>14</v>
      </c>
      <c r="B9" s="17">
        <f t="shared" si="3"/>
        <v>3.3835366440000003</v>
      </c>
      <c r="C9" s="17">
        <f t="shared" si="4"/>
        <v>3.7546099999999996</v>
      </c>
      <c r="D9" s="17">
        <f t="shared" si="5"/>
        <v>3.5707059480000001</v>
      </c>
      <c r="E9" s="17">
        <f t="shared" si="6"/>
        <v>3.7771491825696</v>
      </c>
      <c r="F9" s="17">
        <f t="shared" si="7"/>
        <v>3.7097711195238534</v>
      </c>
      <c r="G9" s="17">
        <f t="shared" si="8"/>
        <v>3.9142242753260277</v>
      </c>
      <c r="H9" s="17">
        <f t="shared" si="9"/>
        <v>4.0850287770834113</v>
      </c>
      <c r="I9" s="17">
        <f t="shared" si="10"/>
        <v>4.2341862590066528</v>
      </c>
      <c r="J9" s="17">
        <f t="shared" si="11"/>
        <v>4.404215476225942</v>
      </c>
      <c r="K9" s="17">
        <f t="shared" si="12"/>
        <v>4.5761473404632493</v>
      </c>
      <c r="L9" s="17">
        <f t="shared" si="13"/>
        <v>4.7711060776263503</v>
      </c>
      <c r="M9" s="17">
        <f t="shared" si="14"/>
        <v>4.9577092361893618</v>
      </c>
      <c r="N9" s="17">
        <f t="shared" si="15"/>
        <v>5.1287311733245122</v>
      </c>
      <c r="O9" s="23"/>
      <c r="P9" s="9">
        <f t="shared" si="16"/>
        <v>3.9360764976282825E-2</v>
      </c>
      <c r="Q9" s="6"/>
      <c r="R9" s="33">
        <v>0.1179</v>
      </c>
      <c r="S9" s="33">
        <v>0.12229999999999999</v>
      </c>
      <c r="T9" s="33">
        <v>0.1101</v>
      </c>
      <c r="U9" s="33">
        <v>0.1119</v>
      </c>
      <c r="V9" s="33">
        <v>0.1069</v>
      </c>
      <c r="W9" s="33">
        <v>0.1074</v>
      </c>
      <c r="X9" s="33">
        <v>0.10680000000000001</v>
      </c>
      <c r="Y9" s="33">
        <v>0.1057</v>
      </c>
      <c r="Z9" s="33">
        <v>0.1052</v>
      </c>
      <c r="AA9" s="33">
        <v>0.1047</v>
      </c>
      <c r="AB9" s="33">
        <v>0.1046</v>
      </c>
      <c r="AC9" s="33">
        <v>0.1042</v>
      </c>
      <c r="AD9" s="33">
        <v>0.10340000000000001</v>
      </c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1:43" x14ac:dyDescent="0.25">
      <c r="A10" s="16" t="s">
        <v>15</v>
      </c>
      <c r="B10" s="17">
        <f t="shared" si="3"/>
        <v>2.1782055240000022</v>
      </c>
      <c r="C10" s="17">
        <f t="shared" si="4"/>
        <v>2.3301300000000023</v>
      </c>
      <c r="D10" s="17">
        <f t="shared" si="5"/>
        <v>2.4615493319999988</v>
      </c>
      <c r="E10" s="17">
        <f t="shared" si="6"/>
        <v>2.561980544745599</v>
      </c>
      <c r="F10" s="17">
        <f t="shared" si="7"/>
        <v>2.633972198052954</v>
      </c>
      <c r="G10" s="17">
        <f t="shared" si="8"/>
        <v>2.7698421315156274</v>
      </c>
      <c r="H10" s="17">
        <f t="shared" si="9"/>
        <v>2.8457503840356311</v>
      </c>
      <c r="I10" s="17">
        <f t="shared" si="10"/>
        <v>3.0324304617483779</v>
      </c>
      <c r="J10" s="17">
        <f t="shared" si="11"/>
        <v>3.106395326387501</v>
      </c>
      <c r="K10" s="17">
        <f t="shared" si="12"/>
        <v>3.2911546775251463</v>
      </c>
      <c r="L10" s="17">
        <f t="shared" si="13"/>
        <v>3.4346490214652374</v>
      </c>
      <c r="M10" s="17">
        <f t="shared" si="14"/>
        <v>3.6017139076730826</v>
      </c>
      <c r="N10" s="17">
        <f t="shared" si="15"/>
        <v>3.8143078068535283</v>
      </c>
      <c r="O10" s="23"/>
      <c r="P10" s="9">
        <f t="shared" si="16"/>
        <v>4.677063622631028E-2</v>
      </c>
      <c r="Q10" s="6"/>
      <c r="R10" s="9">
        <f>1-SUM(R6:R9)</f>
        <v>7.5900000000000079E-2</v>
      </c>
      <c r="S10" s="9">
        <f t="shared" ref="S10:AD10" si="17">1-SUM(S6:S9)</f>
        <v>7.5900000000000079E-2</v>
      </c>
      <c r="T10" s="9">
        <f t="shared" si="17"/>
        <v>7.5899999999999967E-2</v>
      </c>
      <c r="U10" s="9">
        <f t="shared" si="17"/>
        <v>7.5899999999999967E-2</v>
      </c>
      <c r="V10" s="9">
        <f t="shared" si="17"/>
        <v>7.5900000000000079E-2</v>
      </c>
      <c r="W10" s="9">
        <f t="shared" si="17"/>
        <v>7.6000000000000068E-2</v>
      </c>
      <c r="X10" s="9">
        <f t="shared" si="17"/>
        <v>7.4399999999999911E-2</v>
      </c>
      <c r="Y10" s="9">
        <f t="shared" si="17"/>
        <v>7.569999999999999E-2</v>
      </c>
      <c r="Z10" s="9">
        <f t="shared" si="17"/>
        <v>7.4200000000000044E-2</v>
      </c>
      <c r="AA10" s="9">
        <f t="shared" si="17"/>
        <v>7.5300000000000034E-2</v>
      </c>
      <c r="AB10" s="9">
        <f t="shared" si="17"/>
        <v>7.5299999999999923E-2</v>
      </c>
      <c r="AC10" s="9">
        <f t="shared" si="17"/>
        <v>7.5700000000000101E-2</v>
      </c>
      <c r="AD10" s="9">
        <f t="shared" si="17"/>
        <v>7.6899999999999968E-2</v>
      </c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</row>
    <row r="11" spans="1:43" x14ac:dyDescent="0.25">
      <c r="A11" s="18" t="s">
        <v>7</v>
      </c>
      <c r="B11" s="7">
        <f t="shared" ref="B11:N11" si="18">SUM(B6:B10)</f>
        <v>28.698360000000005</v>
      </c>
      <c r="C11" s="7">
        <f t="shared" si="18"/>
        <v>30.700000000000003</v>
      </c>
      <c r="D11" s="7">
        <f t="shared" si="18"/>
        <v>32.431480000000001</v>
      </c>
      <c r="E11" s="7">
        <f t="shared" si="18"/>
        <v>33.754684384000001</v>
      </c>
      <c r="F11" s="7">
        <f t="shared" si="18"/>
        <v>34.703191015190399</v>
      </c>
      <c r="G11" s="7">
        <f t="shared" si="18"/>
        <v>36.445291204152966</v>
      </c>
      <c r="H11" s="7">
        <f t="shared" si="18"/>
        <v>38.249333118758521</v>
      </c>
      <c r="I11" s="7">
        <f t="shared" si="18"/>
        <v>40.058526575275806</v>
      </c>
      <c r="J11" s="7">
        <f t="shared" si="18"/>
        <v>41.86516612382075</v>
      </c>
      <c r="K11" s="7">
        <f t="shared" si="18"/>
        <v>43.707233433268861</v>
      </c>
      <c r="L11" s="7">
        <f t="shared" si="18"/>
        <v>45.612868810959377</v>
      </c>
      <c r="M11" s="7">
        <f t="shared" si="18"/>
        <v>47.578783456711726</v>
      </c>
      <c r="N11" s="7">
        <f t="shared" si="18"/>
        <v>49.600881753621969</v>
      </c>
      <c r="O11" s="24"/>
      <c r="P11" s="6"/>
      <c r="Q11" s="6"/>
      <c r="R11" s="19">
        <f>SUM(R6:R10)</f>
        <v>1</v>
      </c>
      <c r="S11" s="19">
        <f t="shared" ref="S11:AD11" si="19">SUM(S6:S10)</f>
        <v>1</v>
      </c>
      <c r="T11" s="19">
        <f t="shared" si="19"/>
        <v>1</v>
      </c>
      <c r="U11" s="19">
        <f t="shared" si="19"/>
        <v>1</v>
      </c>
      <c r="V11" s="19">
        <f t="shared" si="19"/>
        <v>1</v>
      </c>
      <c r="W11" s="19">
        <f t="shared" si="19"/>
        <v>1</v>
      </c>
      <c r="X11" s="19">
        <f t="shared" si="19"/>
        <v>1</v>
      </c>
      <c r="Y11" s="19">
        <f t="shared" si="19"/>
        <v>1</v>
      </c>
      <c r="Z11" s="19">
        <f t="shared" si="19"/>
        <v>1</v>
      </c>
      <c r="AA11" s="19">
        <f t="shared" si="19"/>
        <v>1</v>
      </c>
      <c r="AB11" s="19">
        <f t="shared" si="19"/>
        <v>1</v>
      </c>
      <c r="AC11" s="19">
        <f t="shared" si="19"/>
        <v>1</v>
      </c>
      <c r="AD11" s="19">
        <f t="shared" si="19"/>
        <v>1</v>
      </c>
    </row>
    <row r="12" spans="1:43" x14ac:dyDescent="0.25">
      <c r="A12" s="20" t="s">
        <v>8</v>
      </c>
      <c r="B12" s="21" t="b">
        <f t="shared" ref="B12:N12" si="20">B11=B2</f>
        <v>1</v>
      </c>
      <c r="C12" s="21" t="b">
        <f t="shared" si="20"/>
        <v>1</v>
      </c>
      <c r="D12" s="21" t="b">
        <f t="shared" si="20"/>
        <v>1</v>
      </c>
      <c r="E12" s="21" t="b">
        <f t="shared" si="20"/>
        <v>1</v>
      </c>
      <c r="F12" s="21" t="b">
        <f t="shared" si="20"/>
        <v>1</v>
      </c>
      <c r="G12" s="21" t="b">
        <f t="shared" si="20"/>
        <v>1</v>
      </c>
      <c r="H12" s="21" t="b">
        <f t="shared" si="20"/>
        <v>1</v>
      </c>
      <c r="I12" s="21" t="b">
        <f t="shared" si="20"/>
        <v>1</v>
      </c>
      <c r="J12" s="21" t="b">
        <f t="shared" si="20"/>
        <v>1</v>
      </c>
      <c r="K12" s="21" t="b">
        <f t="shared" si="20"/>
        <v>1</v>
      </c>
      <c r="L12" s="21" t="b">
        <f t="shared" si="20"/>
        <v>1</v>
      </c>
      <c r="M12" s="21" t="b">
        <f t="shared" si="20"/>
        <v>1</v>
      </c>
      <c r="N12" s="21" t="b">
        <f t="shared" si="20"/>
        <v>1</v>
      </c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0"/>
      <c r="AB12" s="6"/>
      <c r="AC12" s="21"/>
    </row>
    <row r="14" spans="1:43" x14ac:dyDescent="0.25">
      <c r="A14" s="43" t="s">
        <v>59</v>
      </c>
      <c r="F14" s="46">
        <v>2020</v>
      </c>
    </row>
    <row r="15" spans="1:43" x14ac:dyDescent="0.25">
      <c r="A15" s="42" t="s">
        <v>17</v>
      </c>
      <c r="F15" s="17">
        <v>6.6749999999999998</v>
      </c>
    </row>
    <row r="16" spans="1:43" x14ac:dyDescent="0.25">
      <c r="A16" s="42" t="s">
        <v>19</v>
      </c>
      <c r="F16" s="17">
        <v>4.7030000000000003</v>
      </c>
    </row>
    <row r="17" spans="1:6" x14ac:dyDescent="0.25">
      <c r="A17" s="42" t="s">
        <v>21</v>
      </c>
      <c r="F17" s="17">
        <v>4.5330000000000004</v>
      </c>
    </row>
    <row r="19" spans="1:6" x14ac:dyDescent="0.25">
      <c r="A19" s="43" t="s">
        <v>57</v>
      </c>
      <c r="F19" s="46">
        <v>2020</v>
      </c>
    </row>
    <row r="20" spans="1:6" x14ac:dyDescent="0.25">
      <c r="A20" s="42" t="s">
        <v>17</v>
      </c>
      <c r="F20" s="33">
        <f>F15/$F$2</f>
        <v>0.19234542428902854</v>
      </c>
    </row>
    <row r="21" spans="1:6" x14ac:dyDescent="0.25">
      <c r="A21" s="42" t="s">
        <v>19</v>
      </c>
      <c r="F21" s="33">
        <f t="shared" ref="F21:F22" si="21">F16/$F$2</f>
        <v>0.1355206787162998</v>
      </c>
    </row>
    <row r="22" spans="1:6" x14ac:dyDescent="0.25">
      <c r="A22" s="42" t="s">
        <v>21</v>
      </c>
      <c r="F22" s="33">
        <f t="shared" si="21"/>
        <v>0.13062199375313355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468-E292-4647-BD19-926DE226DCD4}">
  <dimension ref="A1:H21"/>
  <sheetViews>
    <sheetView showGridLines="0" workbookViewId="0">
      <selection activeCell="I7" sqref="I7"/>
    </sheetView>
  </sheetViews>
  <sheetFormatPr defaultRowHeight="15" x14ac:dyDescent="0.25"/>
  <cols>
    <col min="1" max="1" width="21" customWidth="1"/>
  </cols>
  <sheetData>
    <row r="1" spans="1:8" x14ac:dyDescent="0.25">
      <c r="A1" s="28" t="s">
        <v>18</v>
      </c>
      <c r="B1" s="28">
        <v>2016</v>
      </c>
      <c r="C1" s="28">
        <v>2017</v>
      </c>
      <c r="D1" s="28">
        <v>2018</v>
      </c>
      <c r="E1" s="28">
        <v>2019</v>
      </c>
      <c r="F1" s="28">
        <v>2020</v>
      </c>
      <c r="G1" s="28">
        <v>2021</v>
      </c>
    </row>
    <row r="2" spans="1:8" x14ac:dyDescent="0.25">
      <c r="A2" s="31" t="s">
        <v>17</v>
      </c>
      <c r="B2" s="29">
        <v>4888</v>
      </c>
      <c r="C2" s="29">
        <v>5307</v>
      </c>
      <c r="D2" s="29">
        <v>5825</v>
      </c>
      <c r="E2" s="29">
        <v>6260</v>
      </c>
      <c r="F2" s="29">
        <v>6675</v>
      </c>
      <c r="G2" s="29"/>
    </row>
    <row r="3" spans="1:8" x14ac:dyDescent="0.25">
      <c r="A3" s="31"/>
      <c r="B3" s="29"/>
      <c r="C3" s="30">
        <f>C2/B2-1</f>
        <v>8.5720130932896987E-2</v>
      </c>
      <c r="D3" s="30">
        <f t="shared" ref="D3:F3" si="0">D2/C2-1</f>
        <v>9.7606934237799203E-2</v>
      </c>
      <c r="E3" s="30">
        <f t="shared" si="0"/>
        <v>7.4678111587982876E-2</v>
      </c>
      <c r="F3" s="30">
        <f t="shared" si="0"/>
        <v>6.6293929712460065E-2</v>
      </c>
      <c r="G3" s="29"/>
    </row>
    <row r="4" spans="1:8" x14ac:dyDescent="0.25">
      <c r="A4" s="31"/>
      <c r="B4" s="29"/>
      <c r="C4" s="29"/>
      <c r="D4" s="29"/>
      <c r="E4" s="29"/>
      <c r="F4" s="29"/>
      <c r="G4" s="29"/>
      <c r="H4" s="27"/>
    </row>
    <row r="5" spans="1:8" x14ac:dyDescent="0.25">
      <c r="A5" s="31" t="s">
        <v>19</v>
      </c>
      <c r="B5" s="29">
        <v>3478</v>
      </c>
      <c r="C5" s="29">
        <v>3875</v>
      </c>
      <c r="D5" s="29">
        <v>4212</v>
      </c>
      <c r="E5" s="29">
        <v>4393</v>
      </c>
      <c r="F5" s="29">
        <v>4703</v>
      </c>
      <c r="G5" s="29">
        <v>5568</v>
      </c>
      <c r="H5" s="26"/>
    </row>
    <row r="6" spans="1:8" x14ac:dyDescent="0.25">
      <c r="A6" s="31"/>
      <c r="B6" s="29"/>
      <c r="C6" s="30">
        <f>C5/B5-1</f>
        <v>0.11414606095457169</v>
      </c>
      <c r="D6" s="30">
        <f t="shared" ref="D6:G6" si="1">D5/C5-1</f>
        <v>8.6967741935483955E-2</v>
      </c>
      <c r="E6" s="30">
        <f t="shared" si="1"/>
        <v>4.2972459639126326E-2</v>
      </c>
      <c r="F6" s="30">
        <f t="shared" si="1"/>
        <v>7.0566810835420046E-2</v>
      </c>
      <c r="G6" s="30">
        <f t="shared" si="1"/>
        <v>0.18392515415692112</v>
      </c>
    </row>
    <row r="7" spans="1:8" x14ac:dyDescent="0.25">
      <c r="A7" s="31"/>
      <c r="B7" s="29"/>
      <c r="C7" s="29"/>
      <c r="D7" s="29"/>
      <c r="E7" s="29"/>
      <c r="F7" s="29"/>
      <c r="G7" s="29"/>
    </row>
    <row r="8" spans="1:8" x14ac:dyDescent="0.25">
      <c r="A8" s="31" t="s">
        <v>20</v>
      </c>
      <c r="B8" s="29">
        <v>2913</v>
      </c>
      <c r="C8" s="29">
        <v>2889</v>
      </c>
      <c r="D8" s="29">
        <v>3066.8</v>
      </c>
      <c r="E8" s="29">
        <v>3071</v>
      </c>
      <c r="F8" s="29">
        <v>3273</v>
      </c>
      <c r="G8" s="29"/>
    </row>
    <row r="9" spans="1:8" x14ac:dyDescent="0.25">
      <c r="A9" s="31"/>
      <c r="B9" s="29"/>
      <c r="C9" s="30">
        <f>C8/B8-1</f>
        <v>-8.2389289392379439E-3</v>
      </c>
      <c r="D9" s="30">
        <f t="shared" ref="D9:F9" si="2">D8/C8-1</f>
        <v>6.1543786777431775E-2</v>
      </c>
      <c r="E9" s="30">
        <f t="shared" si="2"/>
        <v>1.369505673666227E-3</v>
      </c>
      <c r="F9" s="30">
        <f t="shared" si="2"/>
        <v>6.5776619993487495E-2</v>
      </c>
      <c r="G9" s="29"/>
    </row>
    <row r="10" spans="1:8" x14ac:dyDescent="0.25">
      <c r="A10" s="31"/>
      <c r="B10" s="29"/>
      <c r="C10" s="29"/>
      <c r="D10" s="29"/>
      <c r="E10" s="29"/>
      <c r="F10" s="29"/>
      <c r="G10" s="29"/>
    </row>
    <row r="11" spans="1:8" x14ac:dyDescent="0.25">
      <c r="A11" s="31" t="s">
        <v>21</v>
      </c>
      <c r="B11" s="29">
        <f>1460*1.1</f>
        <v>1606.0000000000002</v>
      </c>
      <c r="C11" s="29">
        <f>3901*1.1</f>
        <v>4291.1000000000004</v>
      </c>
      <c r="D11" s="29">
        <f>3960*1.1</f>
        <v>4356</v>
      </c>
      <c r="E11" s="29">
        <f>4035*1.1</f>
        <v>4438.5</v>
      </c>
      <c r="F11" s="29">
        <f>4121*1.1</f>
        <v>4533.1000000000004</v>
      </c>
      <c r="G11" s="29"/>
    </row>
    <row r="12" spans="1:8" x14ac:dyDescent="0.25">
      <c r="A12" s="29"/>
      <c r="B12" s="29"/>
      <c r="C12" s="30">
        <f>C11/B11-1</f>
        <v>1.6719178082191779</v>
      </c>
      <c r="D12" s="30">
        <f t="shared" ref="D12:F12" si="3">D11/C11-1</f>
        <v>1.5124327095616508E-2</v>
      </c>
      <c r="E12" s="30">
        <f t="shared" si="3"/>
        <v>1.8939393939394034E-2</v>
      </c>
      <c r="F12" s="30">
        <f t="shared" si="3"/>
        <v>2.131350681536559E-2</v>
      </c>
      <c r="G12" s="29"/>
    </row>
    <row r="13" spans="1:8" x14ac:dyDescent="0.25">
      <c r="A13" s="29"/>
      <c r="B13" s="29"/>
      <c r="C13" s="30"/>
      <c r="D13" s="30"/>
      <c r="E13" s="30"/>
      <c r="F13" s="30"/>
      <c r="G13" s="29"/>
    </row>
    <row r="14" spans="1:8" x14ac:dyDescent="0.25">
      <c r="A14" s="31" t="s">
        <v>22</v>
      </c>
      <c r="B14" s="29">
        <f>1523*1.1</f>
        <v>1675.3000000000002</v>
      </c>
      <c r="C14" s="29">
        <f>1571*1.1</f>
        <v>1728.1000000000001</v>
      </c>
      <c r="D14" s="29">
        <f>1501*1.1</f>
        <v>1651.1000000000001</v>
      </c>
      <c r="E14" s="29">
        <f>1571*1.1</f>
        <v>1728.1000000000001</v>
      </c>
      <c r="F14" s="29">
        <f>1150*1.1</f>
        <v>1265</v>
      </c>
      <c r="G14" s="29"/>
    </row>
    <row r="15" spans="1:8" x14ac:dyDescent="0.25">
      <c r="A15" s="29"/>
      <c r="B15" s="29"/>
      <c r="C15" s="30">
        <f>C14/B14-1</f>
        <v>3.151674326986198E-2</v>
      </c>
      <c r="D15" s="30">
        <f t="shared" ref="D15:F15" si="4">D14/C14-1</f>
        <v>-4.4557606619987311E-2</v>
      </c>
      <c r="E15" s="30">
        <f t="shared" si="4"/>
        <v>4.6635576282478386E-2</v>
      </c>
      <c r="F15" s="30">
        <f t="shared" si="4"/>
        <v>-0.26798217695735205</v>
      </c>
      <c r="G15" s="29"/>
    </row>
    <row r="17" spans="1:7" x14ac:dyDescent="0.25">
      <c r="A17" s="31" t="s">
        <v>7</v>
      </c>
      <c r="B17" s="29"/>
      <c r="C17" s="29">
        <f>C8+C5+C2+C14+C11</f>
        <v>18090.2</v>
      </c>
      <c r="D17" s="29">
        <f t="shared" ref="D17:F17" si="5">D8+D5+D2+D14+D11</f>
        <v>19110.900000000001</v>
      </c>
      <c r="E17" s="29">
        <f t="shared" si="5"/>
        <v>19890.599999999999</v>
      </c>
      <c r="F17" s="29">
        <f t="shared" si="5"/>
        <v>20449.099999999999</v>
      </c>
      <c r="G17" s="29"/>
    </row>
    <row r="18" spans="1:7" x14ac:dyDescent="0.25">
      <c r="A18" s="29" t="s">
        <v>6</v>
      </c>
      <c r="B18" s="29"/>
      <c r="C18" s="29"/>
      <c r="D18" s="30">
        <f>D17/C17-1</f>
        <v>5.6422814562580914E-2</v>
      </c>
      <c r="E18" s="30">
        <f t="shared" ref="E18:F18" si="6">E17/D17-1</f>
        <v>4.0798706497338966E-2</v>
      </c>
      <c r="F18" s="30">
        <f t="shared" si="6"/>
        <v>2.8078589886680216E-2</v>
      </c>
      <c r="G18" s="29"/>
    </row>
    <row r="19" spans="1:7" x14ac:dyDescent="0.25">
      <c r="B19">
        <f>B14+B8+B5+B2</f>
        <v>12954.3</v>
      </c>
      <c r="C19">
        <f>C14+C8+C5+C2</f>
        <v>13799.1</v>
      </c>
    </row>
    <row r="20" spans="1:7" x14ac:dyDescent="0.25">
      <c r="C20" s="27">
        <f>C19/B19-1</f>
        <v>6.5213867210115684E-2</v>
      </c>
    </row>
    <row r="21" spans="1:7" x14ac:dyDescent="0.25">
      <c r="C21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C67D-358B-4CD4-8270-9A3C3AAA8939}">
  <dimension ref="A1:B20"/>
  <sheetViews>
    <sheetView showGridLines="0" workbookViewId="0">
      <selection activeCell="B15" sqref="B15"/>
    </sheetView>
  </sheetViews>
  <sheetFormatPr defaultRowHeight="15" x14ac:dyDescent="0.25"/>
  <cols>
    <col min="1" max="1" width="31.140625" customWidth="1"/>
    <col min="2" max="2" width="134.42578125" customWidth="1"/>
  </cols>
  <sheetData>
    <row r="1" spans="1:2" x14ac:dyDescent="0.25">
      <c r="A1" s="28" t="s">
        <v>23</v>
      </c>
      <c r="B1" s="28" t="s">
        <v>24</v>
      </c>
    </row>
    <row r="2" spans="1:2" x14ac:dyDescent="0.25">
      <c r="A2" s="29" t="s">
        <v>25</v>
      </c>
      <c r="B2" s="29" t="s">
        <v>26</v>
      </c>
    </row>
    <row r="3" spans="1:2" x14ac:dyDescent="0.25">
      <c r="A3" s="29" t="s">
        <v>27</v>
      </c>
      <c r="B3" s="29" t="s">
        <v>28</v>
      </c>
    </row>
    <row r="4" spans="1:2" x14ac:dyDescent="0.25">
      <c r="A4" s="29" t="s">
        <v>12</v>
      </c>
      <c r="B4" s="29" t="s">
        <v>29</v>
      </c>
    </row>
    <row r="5" spans="1:2" x14ac:dyDescent="0.25">
      <c r="A5" s="29" t="s">
        <v>30</v>
      </c>
      <c r="B5" s="29" t="s">
        <v>31</v>
      </c>
    </row>
    <row r="6" spans="1:2" x14ac:dyDescent="0.25">
      <c r="A6" s="29"/>
      <c r="B6" s="29" t="s">
        <v>32</v>
      </c>
    </row>
    <row r="7" spans="1:2" x14ac:dyDescent="0.25">
      <c r="A7" s="29"/>
      <c r="B7" s="29" t="s">
        <v>33</v>
      </c>
    </row>
    <row r="8" spans="1:2" x14ac:dyDescent="0.25">
      <c r="A8" s="29" t="s">
        <v>34</v>
      </c>
      <c r="B8" s="29" t="s">
        <v>35</v>
      </c>
    </row>
    <row r="9" spans="1:2" x14ac:dyDescent="0.25">
      <c r="A9" s="29" t="s">
        <v>36</v>
      </c>
      <c r="B9" s="29" t="s">
        <v>37</v>
      </c>
    </row>
    <row r="10" spans="1:2" x14ac:dyDescent="0.25">
      <c r="A10" s="29" t="s">
        <v>38</v>
      </c>
      <c r="B10" s="29" t="s">
        <v>39</v>
      </c>
    </row>
    <row r="11" spans="1:2" x14ac:dyDescent="0.25">
      <c r="A11" s="29" t="s">
        <v>40</v>
      </c>
      <c r="B11" s="29" t="s">
        <v>41</v>
      </c>
    </row>
    <row r="12" spans="1:2" x14ac:dyDescent="0.25">
      <c r="A12" s="29" t="s">
        <v>42</v>
      </c>
      <c r="B12" s="29" t="s">
        <v>43</v>
      </c>
    </row>
    <row r="13" spans="1:2" x14ac:dyDescent="0.25">
      <c r="A13" s="29" t="s">
        <v>44</v>
      </c>
      <c r="B13" s="29" t="s">
        <v>45</v>
      </c>
    </row>
    <row r="14" spans="1:2" x14ac:dyDescent="0.25">
      <c r="A14" s="29" t="s">
        <v>46</v>
      </c>
      <c r="B14" s="29" t="s">
        <v>47</v>
      </c>
    </row>
    <row r="15" spans="1:2" x14ac:dyDescent="0.25">
      <c r="A15" s="29" t="s">
        <v>48</v>
      </c>
      <c r="B15" s="29" t="s">
        <v>49</v>
      </c>
    </row>
    <row r="16" spans="1:2" x14ac:dyDescent="0.25">
      <c r="A16" s="29" t="s">
        <v>50</v>
      </c>
      <c r="B16" s="29" t="s">
        <v>51</v>
      </c>
    </row>
    <row r="17" spans="1:2" x14ac:dyDescent="0.25">
      <c r="A17" s="29" t="s">
        <v>21</v>
      </c>
      <c r="B17" s="29" t="s">
        <v>52</v>
      </c>
    </row>
    <row r="18" spans="1:2" x14ac:dyDescent="0.25">
      <c r="A18" s="29" t="s">
        <v>21</v>
      </c>
      <c r="B18" s="29" t="s">
        <v>53</v>
      </c>
    </row>
    <row r="19" spans="1:2" x14ac:dyDescent="0.25">
      <c r="A19" s="29" t="s">
        <v>21</v>
      </c>
      <c r="B19" s="29" t="s">
        <v>54</v>
      </c>
    </row>
    <row r="20" spans="1:2" x14ac:dyDescent="0.25">
      <c r="A20" s="29" t="s">
        <v>55</v>
      </c>
      <c r="B20" s="29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Animal Health Market</vt:lpstr>
      <vt:lpstr>Revenues</vt:lpstr>
      <vt:lpstr>Important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2022-03-22T17:31:11Z</dcterms:created>
  <dcterms:modified xsi:type="dcterms:W3CDTF">2022-03-24T18:11:06Z</dcterms:modified>
</cp:coreProperties>
</file>