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Autoclaved Aerated Concrete Market\"/>
    </mc:Choice>
  </mc:AlternateContent>
  <xr:revisionPtr revIDLastSave="0" documentId="13_ncr:1_{CD67B6FC-9375-4F4F-A0BE-FAB67DA42EB5}" xr6:coauthVersionLast="47" xr6:coauthVersionMax="47" xr10:uidLastSave="{00000000-0000-0000-0000-000000000000}"/>
  <bookViews>
    <workbookView xWindow="0" yWindow="0" windowWidth="20490" windowHeight="10920" activeTab="1" xr2:uid="{EC2F5554-244A-4E99-9F35-55C90ED86644}"/>
  </bookViews>
  <sheets>
    <sheet name="By Volume" sheetId="1" r:id="rId1"/>
    <sheet name="Europe by Value" sheetId="4" r:id="rId2"/>
    <sheet name="MS" sheetId="5" r:id="rId3"/>
  </sheets>
  <definedNames>
    <definedName name="_xlnm._FilterDatabase" localSheetId="0" hidden="1">'By Volume'!$A$1:$J$33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4" l="1"/>
  <c r="D13" i="4" s="1"/>
  <c r="D14" i="4" s="1"/>
  <c r="D9" i="4"/>
  <c r="D10" i="4"/>
  <c r="D11" i="4"/>
  <c r="D12" i="4"/>
  <c r="G2" i="4"/>
  <c r="H2" i="4" s="1"/>
  <c r="I2" i="4" s="1"/>
  <c r="J2" i="4" s="1"/>
  <c r="K2" i="4" s="1"/>
  <c r="L2" i="4" s="1"/>
  <c r="E2" i="4"/>
  <c r="D2" i="4" s="1"/>
  <c r="C2" i="4" s="1"/>
  <c r="B2" i="4" s="1"/>
  <c r="R35" i="1"/>
  <c r="J41" i="1"/>
  <c r="K41" i="1" s="1"/>
  <c r="L41" i="1" s="1"/>
  <c r="I41" i="1"/>
  <c r="N2" i="4" l="1"/>
  <c r="T41" i="1"/>
  <c r="M41" i="1"/>
  <c r="N41" i="1" s="1"/>
  <c r="O41" i="1" s="1"/>
  <c r="P41" i="1" s="1"/>
  <c r="Q41" i="1" s="1"/>
  <c r="R41" i="1" s="1"/>
  <c r="U41" i="1" s="1"/>
  <c r="L9" i="5"/>
  <c r="L3" i="5"/>
  <c r="L4" i="5"/>
  <c r="L5" i="5"/>
  <c r="L6" i="5"/>
  <c r="L7" i="5"/>
  <c r="L8" i="5"/>
  <c r="L2" i="5"/>
  <c r="R42" i="4"/>
  <c r="R43" i="4" s="1"/>
  <c r="S42" i="4"/>
  <c r="S43" i="4" s="1"/>
  <c r="T42" i="4"/>
  <c r="T43" i="4" s="1"/>
  <c r="U42" i="4"/>
  <c r="U43" i="4" s="1"/>
  <c r="V42" i="4"/>
  <c r="V43" i="4" s="1"/>
  <c r="W42" i="4"/>
  <c r="W43" i="4" s="1"/>
  <c r="X42" i="4"/>
  <c r="X43" i="4" s="1"/>
  <c r="Y42" i="4"/>
  <c r="Y43" i="4" s="1"/>
  <c r="Z42" i="4"/>
  <c r="Z43" i="4" s="1"/>
  <c r="AA42" i="4"/>
  <c r="AA43" i="4" s="1"/>
  <c r="Q42" i="4"/>
  <c r="K9" i="5"/>
  <c r="K10" i="5" s="1"/>
  <c r="J35" i="1"/>
  <c r="I35" i="1" s="1"/>
  <c r="H35" i="1" s="1"/>
  <c r="K35" i="1"/>
  <c r="M35" i="1"/>
  <c r="N35" i="1" s="1"/>
  <c r="O35" i="1" s="1"/>
  <c r="P35" i="1" s="1"/>
  <c r="Q35" i="1" s="1"/>
  <c r="Q43" i="4"/>
  <c r="Q57" i="4"/>
  <c r="Q58" i="4" s="1"/>
  <c r="R57" i="4"/>
  <c r="S57" i="4"/>
  <c r="S58" i="4" s="1"/>
  <c r="T57" i="4"/>
  <c r="T58" i="4" s="1"/>
  <c r="U57" i="4"/>
  <c r="U58" i="4" s="1"/>
  <c r="V57" i="4"/>
  <c r="V58" i="4" s="1"/>
  <c r="W57" i="4"/>
  <c r="W58" i="4" s="1"/>
  <c r="X57" i="4"/>
  <c r="Y57" i="4"/>
  <c r="Y58" i="4" s="1"/>
  <c r="Z57" i="4"/>
  <c r="Z58" i="4" s="1"/>
  <c r="AA57" i="4"/>
  <c r="AA58" i="4" s="1"/>
  <c r="R58" i="4"/>
  <c r="X58" i="4"/>
  <c r="Q65" i="4"/>
  <c r="R65" i="4"/>
  <c r="S65" i="4"/>
  <c r="S66" i="4" s="1"/>
  <c r="T65" i="4"/>
  <c r="T66" i="4" s="1"/>
  <c r="U65" i="4"/>
  <c r="V65" i="4"/>
  <c r="V66" i="4" s="1"/>
  <c r="W65" i="4"/>
  <c r="W66" i="4" s="1"/>
  <c r="X65" i="4"/>
  <c r="Y65" i="4"/>
  <c r="Y66" i="4" s="1"/>
  <c r="Z65" i="4"/>
  <c r="AA65" i="4"/>
  <c r="AA66" i="4" s="1"/>
  <c r="R66" i="4"/>
  <c r="U66" i="4"/>
  <c r="Z66" i="4"/>
  <c r="Q75" i="4"/>
  <c r="R75" i="4"/>
  <c r="R76" i="4" s="1"/>
  <c r="S75" i="4"/>
  <c r="S76" i="4" s="1"/>
  <c r="T75" i="4"/>
  <c r="U75" i="4"/>
  <c r="U76" i="4" s="1"/>
  <c r="V75" i="4"/>
  <c r="V76" i="4" s="1"/>
  <c r="W75" i="4"/>
  <c r="X75" i="4"/>
  <c r="Y75" i="4"/>
  <c r="Y76" i="4" s="1"/>
  <c r="Z75" i="4"/>
  <c r="Z76" i="4" s="1"/>
  <c r="AA75" i="4"/>
  <c r="AA76" i="4" s="1"/>
  <c r="Q76" i="4"/>
  <c r="T76" i="4"/>
  <c r="W76" i="4"/>
  <c r="Q90" i="4"/>
  <c r="R90" i="4"/>
  <c r="S90" i="4"/>
  <c r="S91" i="4" s="1"/>
  <c r="T90" i="4"/>
  <c r="T91" i="4" s="1"/>
  <c r="U90" i="4"/>
  <c r="V90" i="4"/>
  <c r="W90" i="4"/>
  <c r="W91" i="4" s="1"/>
  <c r="X90" i="4"/>
  <c r="Y90" i="4"/>
  <c r="Y91" i="4" s="1"/>
  <c r="Z90" i="4"/>
  <c r="AA90" i="4"/>
  <c r="AA91" i="4" s="1"/>
  <c r="Q91" i="4"/>
  <c r="R91" i="4"/>
  <c r="U91" i="4"/>
  <c r="X91" i="4"/>
  <c r="Z91" i="4"/>
  <c r="Q98" i="4"/>
  <c r="Q99" i="4" s="1"/>
  <c r="R98" i="4"/>
  <c r="R99" i="4" s="1"/>
  <c r="S98" i="4"/>
  <c r="S99" i="4" s="1"/>
  <c r="T98" i="4"/>
  <c r="T99" i="4" s="1"/>
  <c r="U98" i="4"/>
  <c r="U99" i="4" s="1"/>
  <c r="V98" i="4"/>
  <c r="W98" i="4"/>
  <c r="W99" i="4" s="1"/>
  <c r="X98" i="4"/>
  <c r="X99" i="4" s="1"/>
  <c r="Y98" i="4"/>
  <c r="Y99" i="4" s="1"/>
  <c r="Z98" i="4"/>
  <c r="AA98" i="4"/>
  <c r="AA99" i="4" s="1"/>
  <c r="Z99" i="4"/>
  <c r="Q108" i="4"/>
  <c r="Q109" i="4" s="1"/>
  <c r="R108" i="4"/>
  <c r="R109" i="4" s="1"/>
  <c r="S108" i="4"/>
  <c r="S109" i="4" s="1"/>
  <c r="T108" i="4"/>
  <c r="U108" i="4"/>
  <c r="U109" i="4" s="1"/>
  <c r="V108" i="4"/>
  <c r="V109" i="4" s="1"/>
  <c r="W108" i="4"/>
  <c r="X108" i="4"/>
  <c r="X109" i="4" s="1"/>
  <c r="Y108" i="4"/>
  <c r="Y109" i="4" s="1"/>
  <c r="Z108" i="4"/>
  <c r="Z109" i="4" s="1"/>
  <c r="AA108" i="4"/>
  <c r="W109" i="4"/>
  <c r="Q123" i="4"/>
  <c r="R123" i="4"/>
  <c r="R124" i="4" s="1"/>
  <c r="S123" i="4"/>
  <c r="T123" i="4"/>
  <c r="T124" i="4" s="1"/>
  <c r="U123" i="4"/>
  <c r="V123" i="4"/>
  <c r="W123" i="4"/>
  <c r="W124" i="4" s="1"/>
  <c r="X123" i="4"/>
  <c r="X124" i="4" s="1"/>
  <c r="Y123" i="4"/>
  <c r="Y124" i="4" s="1"/>
  <c r="Z123" i="4"/>
  <c r="Z124" i="4" s="1"/>
  <c r="AA123" i="4"/>
  <c r="U124" i="4"/>
  <c r="Q131" i="4"/>
  <c r="R131" i="4"/>
  <c r="R132" i="4" s="1"/>
  <c r="S131" i="4"/>
  <c r="T131" i="4"/>
  <c r="T132" i="4" s="1"/>
  <c r="U131" i="4"/>
  <c r="V131" i="4"/>
  <c r="W131" i="4"/>
  <c r="W132" i="4" s="1"/>
  <c r="X131" i="4"/>
  <c r="X132" i="4" s="1"/>
  <c r="Y131" i="4"/>
  <c r="Z131" i="4"/>
  <c r="Z132" i="4" s="1"/>
  <c r="AA131" i="4"/>
  <c r="U132" i="4"/>
  <c r="V132" i="4"/>
  <c r="Q141" i="4"/>
  <c r="R141" i="4"/>
  <c r="S141" i="4"/>
  <c r="T141" i="4"/>
  <c r="T142" i="4" s="1"/>
  <c r="U141" i="4"/>
  <c r="V141" i="4"/>
  <c r="W141" i="4"/>
  <c r="X141" i="4"/>
  <c r="X142" i="4" s="1"/>
  <c r="Y141" i="4"/>
  <c r="Z141" i="4"/>
  <c r="AA141" i="4"/>
  <c r="R142" i="4"/>
  <c r="U142" i="4"/>
  <c r="Z142" i="4"/>
  <c r="Q156" i="4"/>
  <c r="R156" i="4"/>
  <c r="R157" i="4" s="1"/>
  <c r="S156" i="4"/>
  <c r="T156" i="4"/>
  <c r="T157" i="4" s="1"/>
  <c r="U156" i="4"/>
  <c r="V156" i="4"/>
  <c r="W156" i="4"/>
  <c r="X156" i="4"/>
  <c r="X157" i="4" s="1"/>
  <c r="Y156" i="4"/>
  <c r="Z156" i="4"/>
  <c r="Z157" i="4" s="1"/>
  <c r="AA156" i="4"/>
  <c r="U157" i="4"/>
  <c r="V157" i="4"/>
  <c r="W157" i="4"/>
  <c r="Q164" i="4"/>
  <c r="R164" i="4"/>
  <c r="S164" i="4"/>
  <c r="T164" i="4"/>
  <c r="U164" i="4"/>
  <c r="U165" i="4" s="1"/>
  <c r="V164" i="4"/>
  <c r="W164" i="4"/>
  <c r="W165" i="4" s="1"/>
  <c r="X164" i="4"/>
  <c r="X165" i="4" s="1"/>
  <c r="Y164" i="4"/>
  <c r="Z164" i="4"/>
  <c r="AA164" i="4"/>
  <c r="T165" i="4"/>
  <c r="V165" i="4"/>
  <c r="Q174" i="4"/>
  <c r="R174" i="4"/>
  <c r="S174" i="4"/>
  <c r="S175" i="4" s="1"/>
  <c r="T174" i="4"/>
  <c r="U174" i="4"/>
  <c r="U175" i="4" s="1"/>
  <c r="V174" i="4"/>
  <c r="V175" i="4" s="1"/>
  <c r="W174" i="4"/>
  <c r="X174" i="4"/>
  <c r="Y174" i="4"/>
  <c r="Z174" i="4"/>
  <c r="Z240" i="4" s="1"/>
  <c r="AA174" i="4"/>
  <c r="T175" i="4"/>
  <c r="Q189" i="4"/>
  <c r="Q190" i="4" s="1"/>
  <c r="R189" i="4"/>
  <c r="R190" i="4" s="1"/>
  <c r="S189" i="4"/>
  <c r="S190" i="4" s="1"/>
  <c r="T189" i="4"/>
  <c r="T190" i="4" s="1"/>
  <c r="U189" i="4"/>
  <c r="U190" i="4" s="1"/>
  <c r="V189" i="4"/>
  <c r="V190" i="4" s="1"/>
  <c r="W189" i="4"/>
  <c r="W190" i="4" s="1"/>
  <c r="X189" i="4"/>
  <c r="Y189" i="4"/>
  <c r="Y190" i="4" s="1"/>
  <c r="Z189" i="4"/>
  <c r="Z190" i="4" s="1"/>
  <c r="AA189" i="4"/>
  <c r="AA190" i="4" s="1"/>
  <c r="Q197" i="4"/>
  <c r="Q198" i="4" s="1"/>
  <c r="R197" i="4"/>
  <c r="S197" i="4"/>
  <c r="S198" i="4" s="1"/>
  <c r="T197" i="4"/>
  <c r="T198" i="4" s="1"/>
  <c r="U197" i="4"/>
  <c r="V197" i="4"/>
  <c r="V198" i="4" s="1"/>
  <c r="W197" i="4"/>
  <c r="W198" i="4" s="1"/>
  <c r="X197" i="4"/>
  <c r="Y197" i="4"/>
  <c r="Z197" i="4"/>
  <c r="AA197" i="4"/>
  <c r="AA198" i="4" s="1"/>
  <c r="U198" i="4"/>
  <c r="Y198" i="4"/>
  <c r="Q207" i="4"/>
  <c r="Q208" i="4" s="1"/>
  <c r="R207" i="4"/>
  <c r="S207" i="4"/>
  <c r="S208" i="4" s="1"/>
  <c r="T207" i="4"/>
  <c r="T208" i="4" s="1"/>
  <c r="U207" i="4"/>
  <c r="U208" i="4" s="1"/>
  <c r="V207" i="4"/>
  <c r="W207" i="4"/>
  <c r="X207" i="4"/>
  <c r="X208" i="4" s="1"/>
  <c r="Y207" i="4"/>
  <c r="Y208" i="4" s="1"/>
  <c r="Z207" i="4"/>
  <c r="AA207" i="4"/>
  <c r="AA208" i="4" s="1"/>
  <c r="R208" i="4"/>
  <c r="Z208" i="4"/>
  <c r="Q216" i="4"/>
  <c r="R216" i="4"/>
  <c r="S216" i="4"/>
  <c r="T216" i="4"/>
  <c r="U216" i="4"/>
  <c r="V216" i="4"/>
  <c r="W216" i="4"/>
  <c r="X216" i="4"/>
  <c r="Y216" i="4"/>
  <c r="Z216" i="4"/>
  <c r="AA216" i="4"/>
  <c r="Q217" i="4"/>
  <c r="R217" i="4"/>
  <c r="S217" i="4"/>
  <c r="T217" i="4"/>
  <c r="U217" i="4"/>
  <c r="V217" i="4"/>
  <c r="W217" i="4"/>
  <c r="X217" i="4"/>
  <c r="Y217" i="4"/>
  <c r="Z217" i="4"/>
  <c r="AA217" i="4"/>
  <c r="Q218" i="4"/>
  <c r="R218" i="4"/>
  <c r="S218" i="4"/>
  <c r="T218" i="4"/>
  <c r="U218" i="4"/>
  <c r="V218" i="4"/>
  <c r="W218" i="4"/>
  <c r="X218" i="4"/>
  <c r="Y218" i="4"/>
  <c r="Z218" i="4"/>
  <c r="AA218" i="4"/>
  <c r="Q219" i="4"/>
  <c r="R219" i="4"/>
  <c r="S219" i="4"/>
  <c r="T219" i="4"/>
  <c r="U219" i="4"/>
  <c r="V219" i="4"/>
  <c r="W219" i="4"/>
  <c r="X219" i="4"/>
  <c r="Y219" i="4"/>
  <c r="Z219" i="4"/>
  <c r="AA219" i="4"/>
  <c r="Q220" i="4"/>
  <c r="R220" i="4"/>
  <c r="S220" i="4"/>
  <c r="T220" i="4"/>
  <c r="U220" i="4"/>
  <c r="V220" i="4"/>
  <c r="W220" i="4"/>
  <c r="X220" i="4"/>
  <c r="Y220" i="4"/>
  <c r="Z220" i="4"/>
  <c r="AA220" i="4"/>
  <c r="Q221" i="4"/>
  <c r="R221" i="4"/>
  <c r="S221" i="4"/>
  <c r="T221" i="4"/>
  <c r="U221" i="4"/>
  <c r="V221" i="4"/>
  <c r="W221" i="4"/>
  <c r="X221" i="4"/>
  <c r="Y221" i="4"/>
  <c r="Z221" i="4"/>
  <c r="AA221" i="4"/>
  <c r="U222" i="4"/>
  <c r="Q227" i="4"/>
  <c r="R227" i="4"/>
  <c r="S227" i="4"/>
  <c r="T227" i="4"/>
  <c r="U227" i="4"/>
  <c r="V227" i="4"/>
  <c r="W227" i="4"/>
  <c r="X227" i="4"/>
  <c r="Y227" i="4"/>
  <c r="Z227" i="4"/>
  <c r="AA227" i="4"/>
  <c r="Q228" i="4"/>
  <c r="R228" i="4"/>
  <c r="S228" i="4"/>
  <c r="T228" i="4"/>
  <c r="U228" i="4"/>
  <c r="V228" i="4"/>
  <c r="W228" i="4"/>
  <c r="X228" i="4"/>
  <c r="Y228" i="4"/>
  <c r="Z228" i="4"/>
  <c r="AA228" i="4"/>
  <c r="Q229" i="4"/>
  <c r="R229" i="4"/>
  <c r="S229" i="4"/>
  <c r="T229" i="4"/>
  <c r="U229" i="4"/>
  <c r="V229" i="4"/>
  <c r="W229" i="4"/>
  <c r="X229" i="4"/>
  <c r="Y229" i="4"/>
  <c r="Z229" i="4"/>
  <c r="AA229" i="4"/>
  <c r="Q235" i="4"/>
  <c r="R235" i="4"/>
  <c r="S235" i="4"/>
  <c r="T235" i="4"/>
  <c r="U235" i="4"/>
  <c r="V235" i="4"/>
  <c r="W235" i="4"/>
  <c r="X235" i="4"/>
  <c r="Y235" i="4"/>
  <c r="Z235" i="4"/>
  <c r="AA235" i="4"/>
  <c r="Q236" i="4"/>
  <c r="R236" i="4"/>
  <c r="S236" i="4"/>
  <c r="T236" i="4"/>
  <c r="U236" i="4"/>
  <c r="V236" i="4"/>
  <c r="W236" i="4"/>
  <c r="X236" i="4"/>
  <c r="Y236" i="4"/>
  <c r="Z236" i="4"/>
  <c r="AA236" i="4"/>
  <c r="Q237" i="4"/>
  <c r="R237" i="4"/>
  <c r="S237" i="4"/>
  <c r="T237" i="4"/>
  <c r="U237" i="4"/>
  <c r="V237" i="4"/>
  <c r="W237" i="4"/>
  <c r="X237" i="4"/>
  <c r="Y237" i="4"/>
  <c r="Z237" i="4"/>
  <c r="AA237" i="4"/>
  <c r="Q238" i="4"/>
  <c r="R238" i="4"/>
  <c r="S238" i="4"/>
  <c r="T238" i="4"/>
  <c r="U238" i="4"/>
  <c r="V238" i="4"/>
  <c r="W238" i="4"/>
  <c r="X238" i="4"/>
  <c r="Y238" i="4"/>
  <c r="Z238" i="4"/>
  <c r="AA238" i="4"/>
  <c r="Q239" i="4"/>
  <c r="R239" i="4"/>
  <c r="S239" i="4"/>
  <c r="T239" i="4"/>
  <c r="U239" i="4"/>
  <c r="V239" i="4"/>
  <c r="W239" i="4"/>
  <c r="X239" i="4"/>
  <c r="Y239" i="4"/>
  <c r="Z239" i="4"/>
  <c r="AA239" i="4"/>
  <c r="W240" i="4"/>
  <c r="B37" i="1"/>
  <c r="E30" i="1"/>
  <c r="E21" i="1"/>
  <c r="V18" i="1"/>
  <c r="V2" i="1"/>
  <c r="U2" i="1"/>
  <c r="E2" i="1"/>
  <c r="E35" i="1" s="1"/>
  <c r="V240" i="4" l="1"/>
  <c r="R240" i="4"/>
  <c r="W222" i="4"/>
  <c r="X240" i="4"/>
  <c r="T222" i="4"/>
  <c r="T240" i="4"/>
  <c r="T241" i="4" s="1"/>
  <c r="X241" i="4"/>
  <c r="T223" i="4"/>
  <c r="X175" i="4"/>
  <c r="Q240" i="4"/>
  <c r="Y240" i="4"/>
  <c r="Y241" i="4" s="1"/>
  <c r="V230" i="4"/>
  <c r="V241" i="4"/>
  <c r="Q124" i="4"/>
  <c r="Z241" i="4"/>
  <c r="R241" i="4"/>
  <c r="T230" i="4"/>
  <c r="T231" i="4"/>
  <c r="R175" i="4"/>
  <c r="U240" i="4"/>
  <c r="U241" i="4" s="1"/>
  <c r="Y222" i="4"/>
  <c r="Y223" i="4" s="1"/>
  <c r="Q222" i="4"/>
  <c r="Q223" i="4" s="1"/>
  <c r="Z175" i="4"/>
  <c r="Q241" i="4"/>
  <c r="X190" i="4"/>
  <c r="U230" i="4"/>
  <c r="U231" i="4" s="1"/>
  <c r="Z198" i="4"/>
  <c r="AA142" i="4"/>
  <c r="W223" i="4"/>
  <c r="V208" i="4"/>
  <c r="Z165" i="4"/>
  <c r="Z230" i="4"/>
  <c r="R230" i="4"/>
  <c r="R165" i="4"/>
  <c r="AA165" i="4"/>
  <c r="AA230" i="4"/>
  <c r="S142" i="4"/>
  <c r="V91" i="4"/>
  <c r="W241" i="4"/>
  <c r="W208" i="4"/>
  <c r="AA157" i="4"/>
  <c r="AA222" i="4"/>
  <c r="S157" i="4"/>
  <c r="S222" i="4"/>
  <c r="X222" i="4"/>
  <c r="AA240" i="4"/>
  <c r="S240" i="4"/>
  <c r="V231" i="4"/>
  <c r="R198" i="4"/>
  <c r="Y230" i="4"/>
  <c r="Q230" i="4"/>
  <c r="Z222" i="4"/>
  <c r="R222" i="4"/>
  <c r="S165" i="4"/>
  <c r="S230" i="4"/>
  <c r="W230" i="4"/>
  <c r="V222" i="4"/>
  <c r="V223" i="4" s="1"/>
  <c r="U223" i="4"/>
  <c r="X230" i="4"/>
  <c r="X198" i="4"/>
  <c r="AA175" i="4"/>
  <c r="V142" i="4"/>
  <c r="Y175" i="4"/>
  <c r="Q175" i="4"/>
  <c r="AA132" i="4"/>
  <c r="S132" i="4"/>
  <c r="V124" i="4"/>
  <c r="Y142" i="4"/>
  <c r="Q142" i="4"/>
  <c r="AA124" i="4"/>
  <c r="S124" i="4"/>
  <c r="AA109" i="4"/>
  <c r="T109" i="4"/>
  <c r="V99" i="4"/>
  <c r="W175" i="4"/>
  <c r="Y165" i="4"/>
  <c r="Q165" i="4"/>
  <c r="Y157" i="4"/>
  <c r="Q157" i="4"/>
  <c r="W142" i="4"/>
  <c r="Y132" i="4"/>
  <c r="Q132" i="4"/>
  <c r="X76" i="4"/>
  <c r="Q66" i="4"/>
  <c r="X66" i="4"/>
  <c r="S223" i="4" l="1"/>
  <c r="Z231" i="4"/>
  <c r="X231" i="4"/>
  <c r="Z223" i="4"/>
  <c r="W231" i="4"/>
  <c r="AA223" i="4"/>
  <c r="AA231" i="4"/>
  <c r="S231" i="4"/>
  <c r="Q231" i="4"/>
  <c r="S241" i="4"/>
  <c r="Y231" i="4"/>
  <c r="AA241" i="4"/>
  <c r="X223" i="4"/>
  <c r="R223" i="4"/>
  <c r="R231" i="4"/>
  <c r="B38" i="4" l="1"/>
  <c r="B146" i="4" s="1"/>
  <c r="B162" i="4" s="1"/>
  <c r="C41" i="4"/>
  <c r="B39" i="4"/>
  <c r="B179" i="4" s="1"/>
  <c r="B186" i="4" s="1"/>
  <c r="B42" i="4"/>
  <c r="B37" i="4"/>
  <c r="B113" i="4" s="1"/>
  <c r="B36" i="4"/>
  <c r="B80" i="4" s="1"/>
  <c r="B86" i="4" s="1"/>
  <c r="B41" i="4"/>
  <c r="B40" i="4"/>
  <c r="B35" i="4"/>
  <c r="B47" i="4"/>
  <c r="B73" i="4" s="1"/>
  <c r="C39" i="4"/>
  <c r="C179" i="4" s="1"/>
  <c r="B212" i="4" l="1"/>
  <c r="B230" i="4" s="1"/>
  <c r="B170" i="4"/>
  <c r="B90" i="4"/>
  <c r="B156" i="4"/>
  <c r="B136" i="4"/>
  <c r="B121" i="4"/>
  <c r="B129" i="4"/>
  <c r="B139" i="4"/>
  <c r="B120" i="4"/>
  <c r="B137" i="4"/>
  <c r="B123" i="4"/>
  <c r="B118" i="4"/>
  <c r="B122" i="4"/>
  <c r="B117" i="4"/>
  <c r="B138" i="4"/>
  <c r="B141" i="4"/>
  <c r="B131" i="4"/>
  <c r="B128" i="4"/>
  <c r="B84" i="4"/>
  <c r="B107" i="4"/>
  <c r="B105" i="4"/>
  <c r="B104" i="4"/>
  <c r="B108" i="4"/>
  <c r="B97" i="4"/>
  <c r="B103" i="4"/>
  <c r="B89" i="4"/>
  <c r="B85" i="4"/>
  <c r="B98" i="4"/>
  <c r="B96" i="4"/>
  <c r="B95" i="4"/>
  <c r="B88" i="4"/>
  <c r="B87" i="4"/>
  <c r="B130" i="4"/>
  <c r="B195" i="4"/>
  <c r="C202" i="4"/>
  <c r="C194" i="4"/>
  <c r="C183" i="4"/>
  <c r="C207" i="4"/>
  <c r="C203" i="4"/>
  <c r="C204" i="4"/>
  <c r="C205" i="4"/>
  <c r="C195" i="4"/>
  <c r="C196" i="4"/>
  <c r="C186" i="4"/>
  <c r="C180" i="4"/>
  <c r="C184" i="4"/>
  <c r="C188" i="4"/>
  <c r="C187" i="4"/>
  <c r="C185" i="4"/>
  <c r="C197" i="4"/>
  <c r="C189" i="4"/>
  <c r="C206" i="4"/>
  <c r="B43" i="4"/>
  <c r="B44" i="4" s="1"/>
  <c r="B119" i="4"/>
  <c r="B205" i="4"/>
  <c r="B188" i="4"/>
  <c r="B203" i="4"/>
  <c r="B187" i="4"/>
  <c r="B184" i="4"/>
  <c r="B206" i="4"/>
  <c r="B194" i="4"/>
  <c r="B204" i="4"/>
  <c r="B189" i="4"/>
  <c r="B196" i="4"/>
  <c r="B202" i="4"/>
  <c r="B197" i="4"/>
  <c r="B185" i="4"/>
  <c r="B106" i="4"/>
  <c r="B140" i="4"/>
  <c r="B207" i="4"/>
  <c r="B171" i="4"/>
  <c r="B154" i="4"/>
  <c r="B163" i="4"/>
  <c r="B173" i="4"/>
  <c r="B153" i="4"/>
  <c r="B155" i="4"/>
  <c r="B169" i="4"/>
  <c r="B172" i="4"/>
  <c r="B152" i="4"/>
  <c r="B150" i="4"/>
  <c r="B151" i="4"/>
  <c r="B164" i="4"/>
  <c r="B174" i="4"/>
  <c r="B161" i="4"/>
  <c r="B183" i="4"/>
  <c r="C40" i="4"/>
  <c r="B70" i="4"/>
  <c r="B55" i="4"/>
  <c r="B64" i="4"/>
  <c r="B54" i="4"/>
  <c r="B71" i="4"/>
  <c r="B57" i="4"/>
  <c r="B63" i="4"/>
  <c r="B62" i="4"/>
  <c r="B52" i="4"/>
  <c r="C35" i="4"/>
  <c r="C36" i="4"/>
  <c r="C80" i="4" s="1"/>
  <c r="C37" i="4"/>
  <c r="C113" i="4" s="1"/>
  <c r="C38" i="4"/>
  <c r="C146" i="4" s="1"/>
  <c r="C42" i="4"/>
  <c r="B51" i="4"/>
  <c r="B74" i="4"/>
  <c r="B72" i="4"/>
  <c r="B65" i="4"/>
  <c r="B20" i="4" s="1"/>
  <c r="Q20" i="4" s="1"/>
  <c r="B56" i="4"/>
  <c r="B53" i="4"/>
  <c r="B75" i="4"/>
  <c r="B228" i="4" l="1"/>
  <c r="B18" i="4" s="1"/>
  <c r="Q18" i="4" s="1"/>
  <c r="B221" i="4"/>
  <c r="B11" i="4" s="1"/>
  <c r="Q11" i="4" s="1"/>
  <c r="B227" i="4"/>
  <c r="B17" i="4" s="1"/>
  <c r="B229" i="4"/>
  <c r="B216" i="4"/>
  <c r="B239" i="4"/>
  <c r="B29" i="4" s="1"/>
  <c r="Q29" i="4" s="1"/>
  <c r="B217" i="4"/>
  <c r="B222" i="4"/>
  <c r="B219" i="4"/>
  <c r="B9" i="4" s="1"/>
  <c r="Q9" i="4" s="1"/>
  <c r="B235" i="4"/>
  <c r="B25" i="4" s="1"/>
  <c r="B237" i="4"/>
  <c r="B27" i="4" s="1"/>
  <c r="Q27" i="4" s="1"/>
  <c r="B236" i="4"/>
  <c r="B240" i="4"/>
  <c r="B238" i="4"/>
  <c r="B220" i="4"/>
  <c r="B218" i="4"/>
  <c r="B8" i="4" s="1"/>
  <c r="Q8" i="4" s="1"/>
  <c r="B28" i="4"/>
  <c r="Q28" i="4" s="1"/>
  <c r="B26" i="4"/>
  <c r="Q26" i="4" s="1"/>
  <c r="B109" i="4"/>
  <c r="B110" i="4" s="1"/>
  <c r="C212" i="4"/>
  <c r="C218" i="4" s="1"/>
  <c r="B208" i="4"/>
  <c r="B209" i="4" s="1"/>
  <c r="B99" i="4"/>
  <c r="B100" i="4" s="1"/>
  <c r="B132" i="4"/>
  <c r="B133" i="4" s="1"/>
  <c r="C84" i="4"/>
  <c r="C85" i="4"/>
  <c r="C81" i="4"/>
  <c r="C95" i="4"/>
  <c r="C97" i="4"/>
  <c r="C90" i="4"/>
  <c r="C107" i="4"/>
  <c r="C108" i="4"/>
  <c r="C106" i="4"/>
  <c r="C103" i="4"/>
  <c r="C88" i="4"/>
  <c r="C105" i="4"/>
  <c r="C96" i="4"/>
  <c r="C104" i="4"/>
  <c r="C98" i="4"/>
  <c r="C86" i="4"/>
  <c r="C87" i="4"/>
  <c r="C89" i="4"/>
  <c r="C47" i="4"/>
  <c r="C43" i="4"/>
  <c r="C44" i="4" s="1"/>
  <c r="B7" i="4"/>
  <c r="Q7" i="4" s="1"/>
  <c r="B10" i="4"/>
  <c r="Q10" i="4" s="1"/>
  <c r="B66" i="4"/>
  <c r="B67" i="4" s="1"/>
  <c r="C190" i="4"/>
  <c r="C191" i="4" s="1"/>
  <c r="C128" i="4"/>
  <c r="C136" i="4"/>
  <c r="C130" i="4"/>
  <c r="C140" i="4"/>
  <c r="C137" i="4"/>
  <c r="C114" i="4"/>
  <c r="C131" i="4"/>
  <c r="C141" i="4"/>
  <c r="C120" i="4"/>
  <c r="C138" i="4"/>
  <c r="C117" i="4"/>
  <c r="C123" i="4"/>
  <c r="C119" i="4"/>
  <c r="C129" i="4"/>
  <c r="C122" i="4"/>
  <c r="C139" i="4"/>
  <c r="C118" i="4"/>
  <c r="C121" i="4"/>
  <c r="B19" i="4"/>
  <c r="Q19" i="4" s="1"/>
  <c r="B76" i="4"/>
  <c r="B77" i="4" s="1"/>
  <c r="B6" i="4"/>
  <c r="B58" i="4"/>
  <c r="B59" i="4" s="1"/>
  <c r="D36" i="4"/>
  <c r="D80" i="4" s="1"/>
  <c r="D40" i="4"/>
  <c r="D39" i="4"/>
  <c r="D179" i="4" s="1"/>
  <c r="D38" i="4"/>
  <c r="D146" i="4" s="1"/>
  <c r="D42" i="4"/>
  <c r="D35" i="4"/>
  <c r="D41" i="4"/>
  <c r="D37" i="4"/>
  <c r="D113" i="4" s="1"/>
  <c r="C198" i="4"/>
  <c r="C199" i="4" s="1"/>
  <c r="B124" i="4"/>
  <c r="B125" i="4" s="1"/>
  <c r="B190" i="4"/>
  <c r="B191" i="4" s="1"/>
  <c r="B175" i="4"/>
  <c r="B176" i="4" s="1"/>
  <c r="B198" i="4"/>
  <c r="B199" i="4" s="1"/>
  <c r="C208" i="4"/>
  <c r="C209" i="4" s="1"/>
  <c r="B91" i="4"/>
  <c r="B92" i="4" s="1"/>
  <c r="B142" i="4"/>
  <c r="B143" i="4" s="1"/>
  <c r="B157" i="4"/>
  <c r="B158" i="4" s="1"/>
  <c r="B30" i="4"/>
  <c r="Q30" i="4" s="1"/>
  <c r="C150" i="4"/>
  <c r="C169" i="4"/>
  <c r="C161" i="4"/>
  <c r="C153" i="4"/>
  <c r="C163" i="4"/>
  <c r="C174" i="4"/>
  <c r="C151" i="4"/>
  <c r="C147" i="4"/>
  <c r="C156" i="4"/>
  <c r="C170" i="4"/>
  <c r="C152" i="4"/>
  <c r="C155" i="4"/>
  <c r="C164" i="4"/>
  <c r="C162" i="4"/>
  <c r="C171" i="4"/>
  <c r="C172" i="4"/>
  <c r="C173" i="4"/>
  <c r="C154" i="4"/>
  <c r="B12" i="4"/>
  <c r="Q12" i="4" s="1"/>
  <c r="B165" i="4"/>
  <c r="B166" i="4" s="1"/>
  <c r="B241" i="4" l="1"/>
  <c r="B242" i="4" s="1"/>
  <c r="B231" i="4"/>
  <c r="B232" i="4" s="1"/>
  <c r="B223" i="4"/>
  <c r="B224" i="4" s="1"/>
  <c r="C165" i="4"/>
  <c r="C166" i="4" s="1"/>
  <c r="C217" i="4"/>
  <c r="C229" i="4"/>
  <c r="C220" i="4"/>
  <c r="C238" i="4"/>
  <c r="C216" i="4"/>
  <c r="C237" i="4"/>
  <c r="C227" i="4"/>
  <c r="C236" i="4"/>
  <c r="C240" i="4"/>
  <c r="C222" i="4"/>
  <c r="C221" i="4"/>
  <c r="C219" i="4"/>
  <c r="C230" i="4"/>
  <c r="C239" i="4"/>
  <c r="C213" i="4"/>
  <c r="C235" i="4"/>
  <c r="C228" i="4"/>
  <c r="D147" i="4"/>
  <c r="D155" i="4"/>
  <c r="D162" i="4"/>
  <c r="D153" i="4"/>
  <c r="D163" i="4"/>
  <c r="D172" i="4"/>
  <c r="D171" i="4"/>
  <c r="D151" i="4"/>
  <c r="D164" i="4"/>
  <c r="D174" i="4"/>
  <c r="D170" i="4"/>
  <c r="D161" i="4"/>
  <c r="D150" i="4"/>
  <c r="D156" i="4"/>
  <c r="D173" i="4"/>
  <c r="D152" i="4"/>
  <c r="D154" i="4"/>
  <c r="D169" i="4"/>
  <c r="D140" i="4"/>
  <c r="D122" i="4"/>
  <c r="D117" i="4"/>
  <c r="D136" i="4"/>
  <c r="D114" i="4"/>
  <c r="D121" i="4"/>
  <c r="D130" i="4"/>
  <c r="D128" i="4"/>
  <c r="D141" i="4"/>
  <c r="D129" i="4"/>
  <c r="D131" i="4"/>
  <c r="D120" i="4"/>
  <c r="D138" i="4"/>
  <c r="D118" i="4"/>
  <c r="D139" i="4"/>
  <c r="D119" i="4"/>
  <c r="D123" i="4"/>
  <c r="D137" i="4"/>
  <c r="D103" i="4"/>
  <c r="D85" i="4"/>
  <c r="D95" i="4"/>
  <c r="D98" i="4"/>
  <c r="D89" i="4"/>
  <c r="D81" i="4"/>
  <c r="D87" i="4"/>
  <c r="D90" i="4"/>
  <c r="D105" i="4"/>
  <c r="D106" i="4"/>
  <c r="D108" i="4"/>
  <c r="D84" i="4"/>
  <c r="D97" i="4"/>
  <c r="D86" i="4"/>
  <c r="D107" i="4"/>
  <c r="D104" i="4"/>
  <c r="D96" i="4"/>
  <c r="D88" i="4"/>
  <c r="C132" i="4"/>
  <c r="C133" i="4" s="1"/>
  <c r="D183" i="4"/>
  <c r="D205" i="4"/>
  <c r="D195" i="4"/>
  <c r="D187" i="4"/>
  <c r="D207" i="4"/>
  <c r="D204" i="4"/>
  <c r="D197" i="4"/>
  <c r="D196" i="4"/>
  <c r="D180" i="4"/>
  <c r="D185" i="4"/>
  <c r="D188" i="4"/>
  <c r="D194" i="4"/>
  <c r="D184" i="4"/>
  <c r="D186" i="4"/>
  <c r="D202" i="4"/>
  <c r="D189" i="4"/>
  <c r="D206" i="4"/>
  <c r="D203" i="4"/>
  <c r="C175" i="4"/>
  <c r="C176" i="4" s="1"/>
  <c r="C57" i="4"/>
  <c r="C12" i="4" s="1"/>
  <c r="R12" i="4" s="1"/>
  <c r="C56" i="4"/>
  <c r="C11" i="4" s="1"/>
  <c r="R11" i="4" s="1"/>
  <c r="C55" i="4"/>
  <c r="C10" i="4" s="1"/>
  <c r="R10" i="4" s="1"/>
  <c r="C53" i="4"/>
  <c r="C8" i="4" s="1"/>
  <c r="R8" i="4" s="1"/>
  <c r="C70" i="4"/>
  <c r="C72" i="4"/>
  <c r="C63" i="4"/>
  <c r="C71" i="4"/>
  <c r="C54" i="4"/>
  <c r="C9" i="4" s="1"/>
  <c r="R9" i="4" s="1"/>
  <c r="C52" i="4"/>
  <c r="C7" i="4" s="1"/>
  <c r="R7" i="4" s="1"/>
  <c r="C62" i="4"/>
  <c r="C51" i="4"/>
  <c r="C74" i="4"/>
  <c r="C64" i="4"/>
  <c r="C73" i="4"/>
  <c r="C28" i="4" s="1"/>
  <c r="R28" i="4" s="1"/>
  <c r="C48" i="4"/>
  <c r="C65" i="4"/>
  <c r="C75" i="4"/>
  <c r="C30" i="4" s="1"/>
  <c r="R30" i="4" s="1"/>
  <c r="C157" i="4"/>
  <c r="C158" i="4" s="1"/>
  <c r="C231" i="4"/>
  <c r="C232" i="4" s="1"/>
  <c r="C109" i="4"/>
  <c r="C110" i="4" s="1"/>
  <c r="E35" i="4"/>
  <c r="E39" i="4"/>
  <c r="E179" i="4" s="1"/>
  <c r="E40" i="4"/>
  <c r="E41" i="4"/>
  <c r="E42" i="4"/>
  <c r="E37" i="4"/>
  <c r="E113" i="4" s="1"/>
  <c r="E36" i="4"/>
  <c r="E80" i="4" s="1"/>
  <c r="E38" i="4"/>
  <c r="E146" i="4" s="1"/>
  <c r="B13" i="4"/>
  <c r="B14" i="4" s="1"/>
  <c r="Q6" i="4"/>
  <c r="Q13" i="4" s="1"/>
  <c r="C91" i="4"/>
  <c r="C92" i="4" s="1"/>
  <c r="B31" i="4"/>
  <c r="B32" i="4" s="1"/>
  <c r="Q25" i="4"/>
  <c r="Q31" i="4" s="1"/>
  <c r="C124" i="4"/>
  <c r="C125" i="4" s="1"/>
  <c r="C223" i="4"/>
  <c r="C224" i="4" s="1"/>
  <c r="C99" i="4"/>
  <c r="C100" i="4" s="1"/>
  <c r="D43" i="4"/>
  <c r="D44" i="4" s="1"/>
  <c r="D47" i="4"/>
  <c r="Q17" i="4"/>
  <c r="Q21" i="4" s="1"/>
  <c r="B21" i="4"/>
  <c r="B22" i="4" s="1"/>
  <c r="C142" i="4"/>
  <c r="C143" i="4" s="1"/>
  <c r="D212" i="4"/>
  <c r="C18" i="4" l="1"/>
  <c r="R18" i="4" s="1"/>
  <c r="E212" i="4"/>
  <c r="E235" i="4" s="1"/>
  <c r="C19" i="4"/>
  <c r="R19" i="4" s="1"/>
  <c r="D142" i="4"/>
  <c r="D143" i="4" s="1"/>
  <c r="C26" i="4"/>
  <c r="R26" i="4" s="1"/>
  <c r="C241" i="4"/>
  <c r="C242" i="4" s="1"/>
  <c r="C27" i="4"/>
  <c r="R27" i="4" s="1"/>
  <c r="D190" i="4"/>
  <c r="D191" i="4" s="1"/>
  <c r="D91" i="4"/>
  <c r="D92" i="4" s="1"/>
  <c r="C20" i="4"/>
  <c r="R20" i="4" s="1"/>
  <c r="C29" i="4"/>
  <c r="R29" i="4" s="1"/>
  <c r="D227" i="4"/>
  <c r="D235" i="4"/>
  <c r="D239" i="4"/>
  <c r="D222" i="4"/>
  <c r="D216" i="4"/>
  <c r="D213" i="4"/>
  <c r="D238" i="4"/>
  <c r="D237" i="4"/>
  <c r="D230" i="4"/>
  <c r="D217" i="4"/>
  <c r="D219" i="4"/>
  <c r="D240" i="4"/>
  <c r="D228" i="4"/>
  <c r="D236" i="4"/>
  <c r="D218" i="4"/>
  <c r="D220" i="4"/>
  <c r="D229" i="4"/>
  <c r="D221" i="4"/>
  <c r="E169" i="4"/>
  <c r="E150" i="4"/>
  <c r="E161" i="4"/>
  <c r="E173" i="4"/>
  <c r="E153" i="4"/>
  <c r="E172" i="4"/>
  <c r="E174" i="4"/>
  <c r="E162" i="4"/>
  <c r="E151" i="4"/>
  <c r="E152" i="4"/>
  <c r="E170" i="4"/>
  <c r="E171" i="4"/>
  <c r="E154" i="4"/>
  <c r="E155" i="4"/>
  <c r="E163" i="4"/>
  <c r="E156" i="4"/>
  <c r="E164" i="4"/>
  <c r="E147" i="4"/>
  <c r="C25" i="4"/>
  <c r="C76" i="4"/>
  <c r="C77" i="4" s="1"/>
  <c r="D99" i="4"/>
  <c r="D100" i="4" s="1"/>
  <c r="E47" i="4"/>
  <c r="E43" i="4"/>
  <c r="E44" i="4" s="1"/>
  <c r="E117" i="4"/>
  <c r="E128" i="4"/>
  <c r="E114" i="4"/>
  <c r="E120" i="4"/>
  <c r="E121" i="4"/>
  <c r="E138" i="4"/>
  <c r="E140" i="4"/>
  <c r="E131" i="4"/>
  <c r="E129" i="4"/>
  <c r="E123" i="4"/>
  <c r="E118" i="4"/>
  <c r="E122" i="4"/>
  <c r="E137" i="4"/>
  <c r="E119" i="4"/>
  <c r="E141" i="4"/>
  <c r="E136" i="4"/>
  <c r="E139" i="4"/>
  <c r="E130" i="4"/>
  <c r="C17" i="4"/>
  <c r="C66" i="4"/>
  <c r="C67" i="4" s="1"/>
  <c r="D109" i="4"/>
  <c r="D110" i="4" s="1"/>
  <c r="D124" i="4"/>
  <c r="D125" i="4" s="1"/>
  <c r="D157" i="4"/>
  <c r="D158" i="4" s="1"/>
  <c r="E239" i="4"/>
  <c r="E222" i="4"/>
  <c r="E219" i="4"/>
  <c r="E218" i="4"/>
  <c r="D165" i="4"/>
  <c r="D166" i="4" s="1"/>
  <c r="D75" i="4"/>
  <c r="D30" i="4" s="1"/>
  <c r="S30" i="4" s="1"/>
  <c r="D72" i="4"/>
  <c r="D70" i="4"/>
  <c r="D57" i="4"/>
  <c r="S12" i="4" s="1"/>
  <c r="D71" i="4"/>
  <c r="D56" i="4"/>
  <c r="D63" i="4"/>
  <c r="D48" i="4"/>
  <c r="D55" i="4"/>
  <c r="D65" i="4"/>
  <c r="D20" i="4" s="1"/>
  <c r="S20" i="4" s="1"/>
  <c r="D74" i="4"/>
  <c r="D29" i="4" s="1"/>
  <c r="S29" i="4" s="1"/>
  <c r="D54" i="4"/>
  <c r="D62" i="4"/>
  <c r="D64" i="4"/>
  <c r="D19" i="4" s="1"/>
  <c r="S19" i="4" s="1"/>
  <c r="D51" i="4"/>
  <c r="D73" i="4"/>
  <c r="D52" i="4"/>
  <c r="D53" i="4"/>
  <c r="D198" i="4"/>
  <c r="D199" i="4" s="1"/>
  <c r="E95" i="4"/>
  <c r="E106" i="4"/>
  <c r="E86" i="4"/>
  <c r="E108" i="4"/>
  <c r="E98" i="4"/>
  <c r="E97" i="4"/>
  <c r="E104" i="4"/>
  <c r="E84" i="4"/>
  <c r="E85" i="4"/>
  <c r="E90" i="4"/>
  <c r="E96" i="4"/>
  <c r="E103" i="4"/>
  <c r="E89" i="4"/>
  <c r="E81" i="4"/>
  <c r="E105" i="4"/>
  <c r="E88" i="4"/>
  <c r="E87" i="4"/>
  <c r="E107" i="4"/>
  <c r="C6" i="4"/>
  <c r="C58" i="4"/>
  <c r="C59" i="4" s="1"/>
  <c r="D132" i="4"/>
  <c r="D133" i="4" s="1"/>
  <c r="D175" i="4"/>
  <c r="D176" i="4" s="1"/>
  <c r="F37" i="4"/>
  <c r="F36" i="4"/>
  <c r="F42" i="4"/>
  <c r="F35" i="4"/>
  <c r="F38" i="4"/>
  <c r="F39" i="4"/>
  <c r="F40" i="4"/>
  <c r="N40" i="4" s="1"/>
  <c r="F41" i="4"/>
  <c r="N41" i="4" s="1"/>
  <c r="D208" i="4"/>
  <c r="D209" i="4" s="1"/>
  <c r="E202" i="4"/>
  <c r="E208" i="4" s="1"/>
  <c r="E209" i="4" s="1"/>
  <c r="E194" i="4"/>
  <c r="E183" i="4"/>
  <c r="E187" i="4"/>
  <c r="E185" i="4"/>
  <c r="E206" i="4"/>
  <c r="E207" i="4"/>
  <c r="E204" i="4"/>
  <c r="E180" i="4"/>
  <c r="E188" i="4"/>
  <c r="E197" i="4"/>
  <c r="E205" i="4"/>
  <c r="E203" i="4"/>
  <c r="E186" i="4"/>
  <c r="E195" i="4"/>
  <c r="E184" i="4"/>
  <c r="E189" i="4"/>
  <c r="E196" i="4"/>
  <c r="E227" i="4" l="1"/>
  <c r="E221" i="4"/>
  <c r="E165" i="4"/>
  <c r="E166" i="4" s="1"/>
  <c r="D7" i="4"/>
  <c r="S7" i="4" s="1"/>
  <c r="E213" i="4"/>
  <c r="E216" i="4"/>
  <c r="E238" i="4"/>
  <c r="S8" i="4"/>
  <c r="D28" i="4"/>
  <c r="S28" i="4" s="1"/>
  <c r="E229" i="4"/>
  <c r="E236" i="4"/>
  <c r="E230" i="4"/>
  <c r="E228" i="4"/>
  <c r="E217" i="4"/>
  <c r="E220" i="4"/>
  <c r="S11" i="4"/>
  <c r="E240" i="4"/>
  <c r="E237" i="4"/>
  <c r="D18" i="4"/>
  <c r="S18" i="4" s="1"/>
  <c r="D26" i="4"/>
  <c r="S26" i="4" s="1"/>
  <c r="S9" i="4"/>
  <c r="E55" i="4"/>
  <c r="E10" i="4" s="1"/>
  <c r="T10" i="4" s="1"/>
  <c r="E51" i="4"/>
  <c r="E57" i="4"/>
  <c r="E12" i="4" s="1"/>
  <c r="T12" i="4" s="1"/>
  <c r="E53" i="4"/>
  <c r="E8" i="4" s="1"/>
  <c r="T8" i="4" s="1"/>
  <c r="E56" i="4"/>
  <c r="E11" i="4" s="1"/>
  <c r="T11" i="4" s="1"/>
  <c r="E52" i="4"/>
  <c r="E7" i="4" s="1"/>
  <c r="T7" i="4" s="1"/>
  <c r="E70" i="4"/>
  <c r="E73" i="4"/>
  <c r="E28" i="4" s="1"/>
  <c r="T28" i="4" s="1"/>
  <c r="E65" i="4"/>
  <c r="E20" i="4" s="1"/>
  <c r="T20" i="4" s="1"/>
  <c r="E54" i="4"/>
  <c r="E9" i="4" s="1"/>
  <c r="T9" i="4" s="1"/>
  <c r="E62" i="4"/>
  <c r="E64" i="4"/>
  <c r="E19" i="4" s="1"/>
  <c r="T19" i="4" s="1"/>
  <c r="E71" i="4"/>
  <c r="E26" i="4" s="1"/>
  <c r="T26" i="4" s="1"/>
  <c r="E75" i="4"/>
  <c r="E30" i="4" s="1"/>
  <c r="T30" i="4" s="1"/>
  <c r="E74" i="4"/>
  <c r="E29" i="4" s="1"/>
  <c r="T29" i="4" s="1"/>
  <c r="E72" i="4"/>
  <c r="E27" i="4" s="1"/>
  <c r="T27" i="4" s="1"/>
  <c r="E48" i="4"/>
  <c r="E63" i="4"/>
  <c r="E18" i="4" s="1"/>
  <c r="T18" i="4" s="1"/>
  <c r="G42" i="4"/>
  <c r="G35" i="4"/>
  <c r="G38" i="4"/>
  <c r="G146" i="4" s="1"/>
  <c r="G36" i="4"/>
  <c r="G80" i="4" s="1"/>
  <c r="G39" i="4"/>
  <c r="G179" i="4" s="1"/>
  <c r="G41" i="4"/>
  <c r="G37" i="4"/>
  <c r="G113" i="4" s="1"/>
  <c r="G40" i="4"/>
  <c r="E99" i="4"/>
  <c r="E100" i="4" s="1"/>
  <c r="F212" i="4"/>
  <c r="N42" i="4"/>
  <c r="F80" i="4"/>
  <c r="N36" i="4"/>
  <c r="D27" i="4"/>
  <c r="S27" i="4" s="1"/>
  <c r="E231" i="4"/>
  <c r="E232" i="4" s="1"/>
  <c r="C31" i="4"/>
  <c r="C32" i="4" s="1"/>
  <c r="R25" i="4"/>
  <c r="R31" i="4" s="1"/>
  <c r="D223" i="4"/>
  <c r="D224" i="4" s="1"/>
  <c r="S10" i="4"/>
  <c r="E223" i="4"/>
  <c r="E224" i="4" s="1"/>
  <c r="C21" i="4"/>
  <c r="C22" i="4" s="1"/>
  <c r="R17" i="4"/>
  <c r="R21" i="4" s="1"/>
  <c r="E157" i="4"/>
  <c r="E158" i="4" s="1"/>
  <c r="D25" i="4"/>
  <c r="D76" i="4"/>
  <c r="D77" i="4" s="1"/>
  <c r="F179" i="4"/>
  <c r="N39" i="4"/>
  <c r="E132" i="4"/>
  <c r="E133" i="4" s="1"/>
  <c r="E175" i="4"/>
  <c r="E176" i="4" s="1"/>
  <c r="N37" i="4"/>
  <c r="F113" i="4"/>
  <c r="E190" i="4"/>
  <c r="E191" i="4" s="1"/>
  <c r="F146" i="4"/>
  <c r="N38" i="4"/>
  <c r="E109" i="4"/>
  <c r="E110" i="4" s="1"/>
  <c r="D6" i="4"/>
  <c r="D58" i="4"/>
  <c r="D59" i="4" s="1"/>
  <c r="E124" i="4"/>
  <c r="E125" i="4" s="1"/>
  <c r="D241" i="4"/>
  <c r="D242" i="4" s="1"/>
  <c r="D17" i="4"/>
  <c r="D66" i="4"/>
  <c r="D67" i="4" s="1"/>
  <c r="E91" i="4"/>
  <c r="E92" i="4" s="1"/>
  <c r="E198" i="4"/>
  <c r="E199" i="4" s="1"/>
  <c r="F47" i="4"/>
  <c r="F43" i="4"/>
  <c r="F44" i="4" s="1"/>
  <c r="N35" i="4"/>
  <c r="C13" i="4"/>
  <c r="C14" i="4" s="1"/>
  <c r="R6" i="4"/>
  <c r="R13" i="4" s="1"/>
  <c r="E241" i="4"/>
  <c r="E242" i="4" s="1"/>
  <c r="E142" i="4"/>
  <c r="E143" i="4" s="1"/>
  <c r="D231" i="4"/>
  <c r="D232" i="4" s="1"/>
  <c r="H35" i="4" l="1"/>
  <c r="H42" i="4"/>
  <c r="H37" i="4"/>
  <c r="H113" i="4" s="1"/>
  <c r="H39" i="4"/>
  <c r="H179" i="4" s="1"/>
  <c r="H41" i="4"/>
  <c r="H36" i="4"/>
  <c r="H80" i="4" s="1"/>
  <c r="H40" i="4"/>
  <c r="H38" i="4"/>
  <c r="H146" i="4" s="1"/>
  <c r="F63" i="4"/>
  <c r="F73" i="4"/>
  <c r="F74" i="4"/>
  <c r="F54" i="4"/>
  <c r="F56" i="4"/>
  <c r="F72" i="4"/>
  <c r="F52" i="4"/>
  <c r="F70" i="4"/>
  <c r="F65" i="4"/>
  <c r="F64" i="4"/>
  <c r="F75" i="4"/>
  <c r="F57" i="4"/>
  <c r="F53" i="4"/>
  <c r="F51" i="4"/>
  <c r="F62" i="4"/>
  <c r="F48" i="4"/>
  <c r="N47" i="4"/>
  <c r="F55" i="4"/>
  <c r="F71" i="4"/>
  <c r="S6" i="4"/>
  <c r="S13" i="4" s="1"/>
  <c r="F84" i="4"/>
  <c r="F89" i="4"/>
  <c r="N89" i="4" s="1"/>
  <c r="F90" i="4"/>
  <c r="N90" i="4" s="1"/>
  <c r="F86" i="4"/>
  <c r="N86" i="4" s="1"/>
  <c r="F81" i="4"/>
  <c r="F106" i="4"/>
  <c r="N106" i="4" s="1"/>
  <c r="F108" i="4"/>
  <c r="N108" i="4" s="1"/>
  <c r="F87" i="4"/>
  <c r="N87" i="4" s="1"/>
  <c r="F96" i="4"/>
  <c r="N96" i="4" s="1"/>
  <c r="F85" i="4"/>
  <c r="N85" i="4" s="1"/>
  <c r="F98" i="4"/>
  <c r="N98" i="4" s="1"/>
  <c r="F104" i="4"/>
  <c r="N104" i="4" s="1"/>
  <c r="F105" i="4"/>
  <c r="N105" i="4" s="1"/>
  <c r="F97" i="4"/>
  <c r="N97" i="4" s="1"/>
  <c r="F88" i="4"/>
  <c r="N88" i="4" s="1"/>
  <c r="F107" i="4"/>
  <c r="N107" i="4" s="1"/>
  <c r="F95" i="4"/>
  <c r="F103" i="4"/>
  <c r="N80" i="4"/>
  <c r="G202" i="4"/>
  <c r="G183" i="4"/>
  <c r="G194" i="4"/>
  <c r="G203" i="4"/>
  <c r="G180" i="4"/>
  <c r="G188" i="4"/>
  <c r="G206" i="4"/>
  <c r="G197" i="4"/>
  <c r="G205" i="4"/>
  <c r="G185" i="4"/>
  <c r="G189" i="4"/>
  <c r="G204" i="4"/>
  <c r="G186" i="4"/>
  <c r="G184" i="4"/>
  <c r="G195" i="4"/>
  <c r="G207" i="4"/>
  <c r="G196" i="4"/>
  <c r="G187" i="4"/>
  <c r="E76" i="4"/>
  <c r="E77" i="4" s="1"/>
  <c r="E25" i="4"/>
  <c r="F202" i="4"/>
  <c r="F194" i="4"/>
  <c r="F183" i="4"/>
  <c r="F205" i="4"/>
  <c r="N205" i="4" s="1"/>
  <c r="F204" i="4"/>
  <c r="N204" i="4" s="1"/>
  <c r="F195" i="4"/>
  <c r="N195" i="4" s="1"/>
  <c r="F197" i="4"/>
  <c r="N197" i="4" s="1"/>
  <c r="F203" i="4"/>
  <c r="N203" i="4" s="1"/>
  <c r="F188" i="4"/>
  <c r="N188" i="4" s="1"/>
  <c r="N179" i="4"/>
  <c r="F206" i="4"/>
  <c r="N206" i="4" s="1"/>
  <c r="F180" i="4"/>
  <c r="F185" i="4"/>
  <c r="N185" i="4" s="1"/>
  <c r="F184" i="4"/>
  <c r="N184" i="4" s="1"/>
  <c r="F186" i="4"/>
  <c r="N186" i="4" s="1"/>
  <c r="F207" i="4"/>
  <c r="N207" i="4" s="1"/>
  <c r="F187" i="4"/>
  <c r="N187" i="4" s="1"/>
  <c r="F189" i="4"/>
  <c r="N189" i="4" s="1"/>
  <c r="F196" i="4"/>
  <c r="N196" i="4" s="1"/>
  <c r="F216" i="4"/>
  <c r="F235" i="4"/>
  <c r="F220" i="4"/>
  <c r="N220" i="4" s="1"/>
  <c r="F240" i="4"/>
  <c r="N240" i="4" s="1"/>
  <c r="N212" i="4"/>
  <c r="F228" i="4"/>
  <c r="N228" i="4" s="1"/>
  <c r="F219" i="4"/>
  <c r="N219" i="4" s="1"/>
  <c r="F217" i="4"/>
  <c r="N217" i="4" s="1"/>
  <c r="F237" i="4"/>
  <c r="N237" i="4" s="1"/>
  <c r="F222" i="4"/>
  <c r="N222" i="4" s="1"/>
  <c r="F227" i="4"/>
  <c r="F213" i="4"/>
  <c r="F238" i="4"/>
  <c r="N238" i="4" s="1"/>
  <c r="F218" i="4"/>
  <c r="N218" i="4" s="1"/>
  <c r="F221" i="4"/>
  <c r="N221" i="4" s="1"/>
  <c r="F230" i="4"/>
  <c r="N230" i="4" s="1"/>
  <c r="F229" i="4"/>
  <c r="N229" i="4" s="1"/>
  <c r="F236" i="4"/>
  <c r="N236" i="4" s="1"/>
  <c r="F239" i="4"/>
  <c r="N239" i="4" s="1"/>
  <c r="F150" i="4"/>
  <c r="F174" i="4"/>
  <c r="N174" i="4" s="1"/>
  <c r="F171" i="4"/>
  <c r="N171" i="4" s="1"/>
  <c r="F170" i="4"/>
  <c r="N170" i="4" s="1"/>
  <c r="F172" i="4"/>
  <c r="N172" i="4" s="1"/>
  <c r="F147" i="4"/>
  <c r="F152" i="4"/>
  <c r="N152" i="4" s="1"/>
  <c r="F155" i="4"/>
  <c r="N155" i="4" s="1"/>
  <c r="F162" i="4"/>
  <c r="N162" i="4" s="1"/>
  <c r="F161" i="4"/>
  <c r="F163" i="4"/>
  <c r="N163" i="4" s="1"/>
  <c r="F153" i="4"/>
  <c r="N153" i="4" s="1"/>
  <c r="F164" i="4"/>
  <c r="N164" i="4" s="1"/>
  <c r="F156" i="4"/>
  <c r="N156" i="4" s="1"/>
  <c r="N146" i="4"/>
  <c r="F151" i="4"/>
  <c r="N151" i="4" s="1"/>
  <c r="F154" i="4"/>
  <c r="N154" i="4" s="1"/>
  <c r="F169" i="4"/>
  <c r="F173" i="4"/>
  <c r="N173" i="4" s="1"/>
  <c r="G47" i="4"/>
  <c r="G43" i="4"/>
  <c r="G44" i="4" s="1"/>
  <c r="D21" i="4"/>
  <c r="D22" i="4" s="1"/>
  <c r="S17" i="4"/>
  <c r="S21" i="4" s="1"/>
  <c r="D31" i="4"/>
  <c r="D32" i="4" s="1"/>
  <c r="S25" i="4"/>
  <c r="S31" i="4" s="1"/>
  <c r="G212" i="4"/>
  <c r="E66" i="4"/>
  <c r="E67" i="4" s="1"/>
  <c r="E17" i="4"/>
  <c r="F136" i="4"/>
  <c r="F117" i="4"/>
  <c r="N113" i="4"/>
  <c r="F122" i="4"/>
  <c r="N122" i="4" s="1"/>
  <c r="F138" i="4"/>
  <c r="N138" i="4" s="1"/>
  <c r="F123" i="4"/>
  <c r="N123" i="4" s="1"/>
  <c r="F131" i="4"/>
  <c r="N131" i="4" s="1"/>
  <c r="F141" i="4"/>
  <c r="N141" i="4" s="1"/>
  <c r="F137" i="4"/>
  <c r="N137" i="4" s="1"/>
  <c r="F140" i="4"/>
  <c r="N140" i="4" s="1"/>
  <c r="F114" i="4"/>
  <c r="F139" i="4"/>
  <c r="N139" i="4" s="1"/>
  <c r="F129" i="4"/>
  <c r="N129" i="4" s="1"/>
  <c r="F118" i="4"/>
  <c r="N118" i="4" s="1"/>
  <c r="F130" i="4"/>
  <c r="N130" i="4" s="1"/>
  <c r="F121" i="4"/>
  <c r="N121" i="4" s="1"/>
  <c r="F128" i="4"/>
  <c r="F120" i="4"/>
  <c r="N120" i="4" s="1"/>
  <c r="F119" i="4"/>
  <c r="N119" i="4" s="1"/>
  <c r="G136" i="4"/>
  <c r="G117" i="4"/>
  <c r="G131" i="4"/>
  <c r="G130" i="4"/>
  <c r="G138" i="4"/>
  <c r="G118" i="4"/>
  <c r="G141" i="4"/>
  <c r="G119" i="4"/>
  <c r="G128" i="4"/>
  <c r="G120" i="4"/>
  <c r="G129" i="4"/>
  <c r="G114" i="4"/>
  <c r="G139" i="4"/>
  <c r="G121" i="4"/>
  <c r="G140" i="4"/>
  <c r="G123" i="4"/>
  <c r="G137" i="4"/>
  <c r="G122" i="4"/>
  <c r="E6" i="4"/>
  <c r="E58" i="4"/>
  <c r="E59" i="4" s="1"/>
  <c r="G86" i="4"/>
  <c r="G107" i="4"/>
  <c r="G95" i="4"/>
  <c r="G104" i="4"/>
  <c r="G97" i="4"/>
  <c r="G88" i="4"/>
  <c r="G81" i="4"/>
  <c r="G105" i="4"/>
  <c r="G87" i="4"/>
  <c r="G84" i="4"/>
  <c r="G106" i="4"/>
  <c r="G108" i="4"/>
  <c r="G85" i="4"/>
  <c r="G89" i="4"/>
  <c r="G90" i="4"/>
  <c r="G96" i="4"/>
  <c r="G98" i="4"/>
  <c r="G103" i="4"/>
  <c r="G161" i="4"/>
  <c r="G169" i="4"/>
  <c r="G152" i="4"/>
  <c r="G172" i="4"/>
  <c r="G162" i="4"/>
  <c r="G151" i="4"/>
  <c r="G171" i="4"/>
  <c r="G147" i="4"/>
  <c r="G173" i="4"/>
  <c r="G163" i="4"/>
  <c r="G156" i="4"/>
  <c r="G174" i="4"/>
  <c r="G155" i="4"/>
  <c r="G153" i="4"/>
  <c r="G170" i="4"/>
  <c r="G150" i="4"/>
  <c r="G164" i="4"/>
  <c r="G154" i="4"/>
  <c r="G157" i="4" l="1"/>
  <c r="G158" i="4" s="1"/>
  <c r="G109" i="4"/>
  <c r="G110" i="4" s="1"/>
  <c r="G91" i="4"/>
  <c r="G92" i="4" s="1"/>
  <c r="N183" i="4"/>
  <c r="F190" i="4"/>
  <c r="F191" i="4" s="1"/>
  <c r="N103" i="4"/>
  <c r="F109" i="4"/>
  <c r="F110" i="4" s="1"/>
  <c r="F66" i="4"/>
  <c r="F67" i="4" s="1"/>
  <c r="F17" i="4"/>
  <c r="N17" i="4" s="1"/>
  <c r="N62" i="4"/>
  <c r="F7" i="4"/>
  <c r="N7" i="4" s="1"/>
  <c r="N52" i="4"/>
  <c r="I42" i="4"/>
  <c r="I37" i="4"/>
  <c r="I113" i="4" s="1"/>
  <c r="I39" i="4"/>
  <c r="I179" i="4" s="1"/>
  <c r="I35" i="4"/>
  <c r="I38" i="4"/>
  <c r="I146" i="4" s="1"/>
  <c r="I41" i="4"/>
  <c r="I40" i="4"/>
  <c r="I36" i="4"/>
  <c r="I80" i="4" s="1"/>
  <c r="E21" i="4"/>
  <c r="E22" i="4" s="1"/>
  <c r="T17" i="4"/>
  <c r="T21" i="4" s="1"/>
  <c r="G53" i="4"/>
  <c r="G72" i="4"/>
  <c r="G55" i="4"/>
  <c r="G56" i="4"/>
  <c r="G62" i="4"/>
  <c r="G74" i="4"/>
  <c r="G75" i="4"/>
  <c r="G65" i="4"/>
  <c r="G73" i="4"/>
  <c r="G63" i="4"/>
  <c r="G57" i="4"/>
  <c r="G71" i="4"/>
  <c r="G70" i="4"/>
  <c r="G48" i="4"/>
  <c r="G51" i="4"/>
  <c r="G54" i="4"/>
  <c r="G64" i="4"/>
  <c r="G52" i="4"/>
  <c r="G7" i="4" s="1"/>
  <c r="V7" i="4" s="1"/>
  <c r="F198" i="4"/>
  <c r="F199" i="4" s="1"/>
  <c r="N194" i="4"/>
  <c r="N95" i="4"/>
  <c r="F99" i="4"/>
  <c r="F100" i="4" s="1"/>
  <c r="N84" i="4"/>
  <c r="F91" i="4"/>
  <c r="F92" i="4" s="1"/>
  <c r="F6" i="4"/>
  <c r="N6" i="4" s="1"/>
  <c r="N51" i="4"/>
  <c r="F58" i="4"/>
  <c r="F59" i="4" s="1"/>
  <c r="F27" i="4"/>
  <c r="N72" i="4"/>
  <c r="G216" i="4"/>
  <c r="G235" i="4"/>
  <c r="G227" i="4"/>
  <c r="G238" i="4"/>
  <c r="G218" i="4"/>
  <c r="G230" i="4"/>
  <c r="G213" i="4"/>
  <c r="G222" i="4"/>
  <c r="G239" i="4"/>
  <c r="G219" i="4"/>
  <c r="G229" i="4"/>
  <c r="G217" i="4"/>
  <c r="G237" i="4"/>
  <c r="G240" i="4"/>
  <c r="G220" i="4"/>
  <c r="G228" i="4"/>
  <c r="G221" i="4"/>
  <c r="G236" i="4"/>
  <c r="F175" i="4"/>
  <c r="F176" i="4" s="1"/>
  <c r="N169" i="4"/>
  <c r="N161" i="4"/>
  <c r="F165" i="4"/>
  <c r="F166" i="4" s="1"/>
  <c r="E31" i="4"/>
  <c r="E32" i="4" s="1"/>
  <c r="T25" i="4"/>
  <c r="T31" i="4" s="1"/>
  <c r="F12" i="4"/>
  <c r="N12" i="4" s="1"/>
  <c r="N57" i="4"/>
  <c r="N54" i="4"/>
  <c r="F9" i="4"/>
  <c r="N9" i="4" s="1"/>
  <c r="F132" i="4"/>
  <c r="F133" i="4" s="1"/>
  <c r="N128" i="4"/>
  <c r="N136" i="4"/>
  <c r="F142" i="4"/>
  <c r="F143" i="4" s="1"/>
  <c r="F8" i="4"/>
  <c r="N8" i="4" s="1"/>
  <c r="N53" i="4"/>
  <c r="G124" i="4"/>
  <c r="G125" i="4" s="1"/>
  <c r="N150" i="4"/>
  <c r="F157" i="4"/>
  <c r="F158" i="4" s="1"/>
  <c r="G198" i="4"/>
  <c r="G199" i="4" s="1"/>
  <c r="F26" i="4"/>
  <c r="N71" i="4"/>
  <c r="F30" i="4"/>
  <c r="N75" i="4"/>
  <c r="N74" i="4"/>
  <c r="F29" i="4"/>
  <c r="H183" i="4"/>
  <c r="H202" i="4"/>
  <c r="H195" i="4"/>
  <c r="H204" i="4"/>
  <c r="H189" i="4"/>
  <c r="H184" i="4"/>
  <c r="H188" i="4"/>
  <c r="H203" i="4"/>
  <c r="H180" i="4"/>
  <c r="H197" i="4"/>
  <c r="H194" i="4"/>
  <c r="H187" i="4"/>
  <c r="H196" i="4"/>
  <c r="H186" i="4"/>
  <c r="H205" i="4"/>
  <c r="H185" i="4"/>
  <c r="H206" i="4"/>
  <c r="H207" i="4"/>
  <c r="N56" i="4"/>
  <c r="F11" i="4"/>
  <c r="N11" i="4" s="1"/>
  <c r="G132" i="4"/>
  <c r="G133" i="4" s="1"/>
  <c r="G142" i="4"/>
  <c r="G143" i="4" s="1"/>
  <c r="F231" i="4"/>
  <c r="F232" i="4" s="1"/>
  <c r="N227" i="4"/>
  <c r="G190" i="4"/>
  <c r="G191" i="4" s="1"/>
  <c r="F10" i="4"/>
  <c r="N10" i="4" s="1"/>
  <c r="N55" i="4"/>
  <c r="F19" i="4"/>
  <c r="N19" i="4" s="1"/>
  <c r="N64" i="4"/>
  <c r="N73" i="4"/>
  <c r="F28" i="4"/>
  <c r="H136" i="4"/>
  <c r="H117" i="4"/>
  <c r="H138" i="4"/>
  <c r="H141" i="4"/>
  <c r="H128" i="4"/>
  <c r="H139" i="4"/>
  <c r="H122" i="4"/>
  <c r="H129" i="4"/>
  <c r="H120" i="4"/>
  <c r="H121" i="4"/>
  <c r="H114" i="4"/>
  <c r="H119" i="4"/>
  <c r="H123" i="4"/>
  <c r="H137" i="4"/>
  <c r="H118" i="4"/>
  <c r="H131" i="4"/>
  <c r="H140" i="4"/>
  <c r="H130" i="4"/>
  <c r="E13" i="4"/>
  <c r="E14" i="4" s="1"/>
  <c r="T6" i="4"/>
  <c r="T13" i="4" s="1"/>
  <c r="G175" i="4"/>
  <c r="G176" i="4" s="1"/>
  <c r="F241" i="4"/>
  <c r="F242" i="4" s="1"/>
  <c r="N235" i="4"/>
  <c r="G208" i="4"/>
  <c r="G209" i="4" s="1"/>
  <c r="F20" i="4"/>
  <c r="N20" i="4" s="1"/>
  <c r="N65" i="4"/>
  <c r="N63" i="4"/>
  <c r="F18" i="4"/>
  <c r="N18" i="4" s="1"/>
  <c r="H212" i="4"/>
  <c r="F208" i="4"/>
  <c r="F209" i="4" s="1"/>
  <c r="N202" i="4"/>
  <c r="H103" i="4"/>
  <c r="H95" i="4"/>
  <c r="H84" i="4"/>
  <c r="H88" i="4"/>
  <c r="H90" i="4"/>
  <c r="H85" i="4"/>
  <c r="H86" i="4"/>
  <c r="H106" i="4"/>
  <c r="H105" i="4"/>
  <c r="H97" i="4"/>
  <c r="H108" i="4"/>
  <c r="H107" i="4"/>
  <c r="H87" i="4"/>
  <c r="H89" i="4"/>
  <c r="H98" i="4"/>
  <c r="H96" i="4"/>
  <c r="H104" i="4"/>
  <c r="H81" i="4"/>
  <c r="G165" i="4"/>
  <c r="G166" i="4" s="1"/>
  <c r="G99" i="4"/>
  <c r="G100" i="4" s="1"/>
  <c r="N117" i="4"/>
  <c r="F124" i="4"/>
  <c r="F125" i="4" s="1"/>
  <c r="F223" i="4"/>
  <c r="F224" i="4" s="1"/>
  <c r="N216" i="4"/>
  <c r="F76" i="4"/>
  <c r="F77" i="4" s="1"/>
  <c r="N70" i="4"/>
  <c r="F25" i="4"/>
  <c r="H150" i="4"/>
  <c r="H169" i="4"/>
  <c r="H162" i="4"/>
  <c r="H147" i="4"/>
  <c r="H172" i="4"/>
  <c r="H156" i="4"/>
  <c r="H151" i="4"/>
  <c r="H161" i="4"/>
  <c r="H153" i="4"/>
  <c r="H152" i="4"/>
  <c r="H170" i="4"/>
  <c r="H163" i="4"/>
  <c r="H174" i="4"/>
  <c r="H155" i="4"/>
  <c r="H173" i="4"/>
  <c r="H154" i="4"/>
  <c r="H171" i="4"/>
  <c r="H164" i="4"/>
  <c r="H47" i="4"/>
  <c r="H43" i="4"/>
  <c r="H44" i="4" s="1"/>
  <c r="G18" i="4" l="1"/>
  <c r="V18" i="4" s="1"/>
  <c r="H175" i="4"/>
  <c r="H176" i="4" s="1"/>
  <c r="H198" i="4"/>
  <c r="H199" i="4" s="1"/>
  <c r="G26" i="4"/>
  <c r="V26" i="4" s="1"/>
  <c r="H99" i="4"/>
  <c r="H100" i="4" s="1"/>
  <c r="G19" i="4"/>
  <c r="V19" i="4" s="1"/>
  <c r="G9" i="4"/>
  <c r="V9" i="4" s="1"/>
  <c r="H190" i="4"/>
  <c r="H191" i="4" s="1"/>
  <c r="G11" i="4"/>
  <c r="V11" i="4" s="1"/>
  <c r="G12" i="4"/>
  <c r="V12" i="4" s="1"/>
  <c r="N26" i="4"/>
  <c r="U26" i="4"/>
  <c r="U27" i="4"/>
  <c r="N27" i="4"/>
  <c r="U7" i="4"/>
  <c r="H157" i="4"/>
  <c r="H158" i="4" s="1"/>
  <c r="U10" i="4"/>
  <c r="H208" i="4"/>
  <c r="H209" i="4" s="1"/>
  <c r="G10" i="4"/>
  <c r="V10" i="4" s="1"/>
  <c r="G28" i="4"/>
  <c r="V28" i="4" s="1"/>
  <c r="G8" i="4"/>
  <c r="V8" i="4" s="1"/>
  <c r="I43" i="4"/>
  <c r="I44" i="4" s="1"/>
  <c r="I47" i="4"/>
  <c r="U18" i="4"/>
  <c r="H165" i="4"/>
  <c r="H166" i="4" s="1"/>
  <c r="H124" i="4"/>
  <c r="H125" i="4" s="1"/>
  <c r="G27" i="4"/>
  <c r="V27" i="4" s="1"/>
  <c r="U29" i="4"/>
  <c r="N29" i="4"/>
  <c r="U28" i="4"/>
  <c r="N28" i="4"/>
  <c r="G231" i="4"/>
  <c r="G232" i="4" s="1"/>
  <c r="G20" i="4"/>
  <c r="V20" i="4" s="1"/>
  <c r="I184" i="4"/>
  <c r="I204" i="4"/>
  <c r="I207" i="4"/>
  <c r="I197" i="4"/>
  <c r="I183" i="4"/>
  <c r="I189" i="4"/>
  <c r="I195" i="4"/>
  <c r="I187" i="4"/>
  <c r="I206" i="4"/>
  <c r="I194" i="4"/>
  <c r="I188" i="4"/>
  <c r="I196" i="4"/>
  <c r="I185" i="4"/>
  <c r="I203" i="4"/>
  <c r="I180" i="4"/>
  <c r="I202" i="4"/>
  <c r="I186" i="4"/>
  <c r="I205" i="4"/>
  <c r="U25" i="4"/>
  <c r="N25" i="4"/>
  <c r="F31" i="4"/>
  <c r="F32" i="4" s="1"/>
  <c r="H91" i="4"/>
  <c r="H92" i="4" s="1"/>
  <c r="F21" i="4"/>
  <c r="F22" i="4" s="1"/>
  <c r="U17" i="4"/>
  <c r="U20" i="4"/>
  <c r="U6" i="4"/>
  <c r="F13" i="4"/>
  <c r="F14" i="4" s="1"/>
  <c r="H109" i="4"/>
  <c r="H110" i="4" s="1"/>
  <c r="G241" i="4"/>
  <c r="G242" i="4" s="1"/>
  <c r="G58" i="4"/>
  <c r="G59" i="4" s="1"/>
  <c r="G6" i="4"/>
  <c r="G30" i="4"/>
  <c r="V30" i="4" s="1"/>
  <c r="I136" i="4"/>
  <c r="I138" i="4"/>
  <c r="I118" i="4"/>
  <c r="I128" i="4"/>
  <c r="I131" i="4"/>
  <c r="I120" i="4"/>
  <c r="I122" i="4"/>
  <c r="I139" i="4"/>
  <c r="I123" i="4"/>
  <c r="I121" i="4"/>
  <c r="I137" i="4"/>
  <c r="I117" i="4"/>
  <c r="I114" i="4"/>
  <c r="I130" i="4"/>
  <c r="I140" i="4"/>
  <c r="I119" i="4"/>
  <c r="I141" i="4"/>
  <c r="I129" i="4"/>
  <c r="U30" i="4"/>
  <c r="N30" i="4"/>
  <c r="U8" i="4"/>
  <c r="U12" i="4"/>
  <c r="G223" i="4"/>
  <c r="G224" i="4" s="1"/>
  <c r="G29" i="4"/>
  <c r="V29" i="4" s="1"/>
  <c r="J37" i="4"/>
  <c r="J113" i="4" s="1"/>
  <c r="J39" i="4"/>
  <c r="J179" i="4" s="1"/>
  <c r="J35" i="4"/>
  <c r="J38" i="4"/>
  <c r="J146" i="4" s="1"/>
  <c r="J40" i="4"/>
  <c r="J42" i="4"/>
  <c r="J41" i="4"/>
  <c r="J36" i="4"/>
  <c r="J80" i="4" s="1"/>
  <c r="I212" i="4"/>
  <c r="I150" i="4"/>
  <c r="I152" i="4"/>
  <c r="I161" i="4"/>
  <c r="I169" i="4"/>
  <c r="I154" i="4"/>
  <c r="I156" i="4"/>
  <c r="I147" i="4"/>
  <c r="I173" i="4"/>
  <c r="I172" i="4"/>
  <c r="I153" i="4"/>
  <c r="I155" i="4"/>
  <c r="I162" i="4"/>
  <c r="I151" i="4"/>
  <c r="I164" i="4"/>
  <c r="I171" i="4"/>
  <c r="I163" i="4"/>
  <c r="I174" i="4"/>
  <c r="I170" i="4"/>
  <c r="H142" i="4"/>
  <c r="H143" i="4" s="1"/>
  <c r="U9" i="4"/>
  <c r="H62" i="4"/>
  <c r="H53" i="4"/>
  <c r="H55" i="4"/>
  <c r="H57" i="4"/>
  <c r="H52" i="4"/>
  <c r="H56" i="4"/>
  <c r="H51" i="4"/>
  <c r="H54" i="4"/>
  <c r="H74" i="4"/>
  <c r="H73" i="4"/>
  <c r="H72" i="4"/>
  <c r="H65" i="4"/>
  <c r="H63" i="4"/>
  <c r="H64" i="4"/>
  <c r="H48" i="4"/>
  <c r="H71" i="4"/>
  <c r="H70" i="4"/>
  <c r="H75" i="4"/>
  <c r="H216" i="4"/>
  <c r="H217" i="4"/>
  <c r="H219" i="4"/>
  <c r="H218" i="4"/>
  <c r="H221" i="4"/>
  <c r="H235" i="4"/>
  <c r="H229" i="4"/>
  <c r="H238" i="4"/>
  <c r="H240" i="4"/>
  <c r="H239" i="4"/>
  <c r="H228" i="4"/>
  <c r="H213" i="4"/>
  <c r="H220" i="4"/>
  <c r="H227" i="4"/>
  <c r="H222" i="4"/>
  <c r="H236" i="4"/>
  <c r="H237" i="4"/>
  <c r="H230" i="4"/>
  <c r="H132" i="4"/>
  <c r="H133" i="4" s="1"/>
  <c r="U19" i="4"/>
  <c r="U11" i="4"/>
  <c r="G25" i="4"/>
  <c r="G76" i="4"/>
  <c r="G77" i="4" s="1"/>
  <c r="G17" i="4"/>
  <c r="G66" i="4"/>
  <c r="G67" i="4" s="1"/>
  <c r="I84" i="4"/>
  <c r="I95" i="4"/>
  <c r="I81" i="4"/>
  <c r="I88" i="4"/>
  <c r="I87" i="4"/>
  <c r="I96" i="4"/>
  <c r="I108" i="4"/>
  <c r="I107" i="4"/>
  <c r="I90" i="4"/>
  <c r="I104" i="4"/>
  <c r="I85" i="4"/>
  <c r="I97" i="4"/>
  <c r="I103" i="4"/>
  <c r="I86" i="4"/>
  <c r="I106" i="4"/>
  <c r="I98" i="4"/>
  <c r="I105" i="4"/>
  <c r="I89" i="4"/>
  <c r="H19" i="4" l="1"/>
  <c r="W19" i="4" s="1"/>
  <c r="I99" i="4"/>
  <c r="I100" i="4" s="1"/>
  <c r="H8" i="4"/>
  <c r="W8" i="4" s="1"/>
  <c r="I142" i="4"/>
  <c r="I143" i="4" s="1"/>
  <c r="H30" i="4"/>
  <c r="W30" i="4" s="1"/>
  <c r="I109" i="4"/>
  <c r="I110" i="4" s="1"/>
  <c r="H231" i="4"/>
  <c r="H232" i="4" s="1"/>
  <c r="H241" i="4"/>
  <c r="H242" i="4" s="1"/>
  <c r="H26" i="4"/>
  <c r="W26" i="4" s="1"/>
  <c r="H9" i="4"/>
  <c r="W9" i="4" s="1"/>
  <c r="I175" i="4"/>
  <c r="I176" i="4" s="1"/>
  <c r="G31" i="4"/>
  <c r="G32" i="4" s="1"/>
  <c r="V25" i="4"/>
  <c r="V31" i="4" s="1"/>
  <c r="H28" i="4"/>
  <c r="W28" i="4" s="1"/>
  <c r="J95" i="4"/>
  <c r="J84" i="4"/>
  <c r="J103" i="4"/>
  <c r="J88" i="4"/>
  <c r="J96" i="4"/>
  <c r="J107" i="4"/>
  <c r="J90" i="4"/>
  <c r="J89" i="4"/>
  <c r="J106" i="4"/>
  <c r="J81" i="4"/>
  <c r="J87" i="4"/>
  <c r="J86" i="4"/>
  <c r="J85" i="4"/>
  <c r="J105" i="4"/>
  <c r="J97" i="4"/>
  <c r="J104" i="4"/>
  <c r="J98" i="4"/>
  <c r="J108" i="4"/>
  <c r="J117" i="4"/>
  <c r="J136" i="4"/>
  <c r="J128" i="4"/>
  <c r="J118" i="4"/>
  <c r="J139" i="4"/>
  <c r="J138" i="4"/>
  <c r="J123" i="4"/>
  <c r="J130" i="4"/>
  <c r="J120" i="4"/>
  <c r="J141" i="4"/>
  <c r="J121" i="4"/>
  <c r="J119" i="4"/>
  <c r="J131" i="4"/>
  <c r="J129" i="4"/>
  <c r="J140" i="4"/>
  <c r="J114" i="4"/>
  <c r="J122" i="4"/>
  <c r="J137" i="4"/>
  <c r="H25" i="4"/>
  <c r="H76" i="4"/>
  <c r="H77" i="4" s="1"/>
  <c r="H29" i="4"/>
  <c r="W29" i="4" s="1"/>
  <c r="H66" i="4"/>
  <c r="H67" i="4" s="1"/>
  <c r="H17" i="4"/>
  <c r="K35" i="4"/>
  <c r="K42" i="4"/>
  <c r="K39" i="4"/>
  <c r="K179" i="4" s="1"/>
  <c r="K36" i="4"/>
  <c r="K80" i="4" s="1"/>
  <c r="K40" i="4"/>
  <c r="K41" i="4"/>
  <c r="K38" i="4"/>
  <c r="K146" i="4" s="1"/>
  <c r="K37" i="4"/>
  <c r="K113" i="4" s="1"/>
  <c r="O2" i="4"/>
  <c r="I190" i="4"/>
  <c r="I191" i="4" s="1"/>
  <c r="I62" i="4"/>
  <c r="I52" i="4"/>
  <c r="I51" i="4"/>
  <c r="I70" i="4"/>
  <c r="I54" i="4"/>
  <c r="I53" i="4"/>
  <c r="I55" i="4"/>
  <c r="I74" i="4"/>
  <c r="I63" i="4"/>
  <c r="I64" i="4"/>
  <c r="I48" i="4"/>
  <c r="I73" i="4"/>
  <c r="I75" i="4"/>
  <c r="I56" i="4"/>
  <c r="I57" i="4"/>
  <c r="I71" i="4"/>
  <c r="I65" i="4"/>
  <c r="I72" i="4"/>
  <c r="U13" i="4"/>
  <c r="H6" i="4"/>
  <c r="H58" i="4"/>
  <c r="H59" i="4" s="1"/>
  <c r="U31" i="4"/>
  <c r="I91" i="4"/>
  <c r="I92" i="4" s="1"/>
  <c r="H11" i="4"/>
  <c r="W11" i="4" s="1"/>
  <c r="I165" i="4"/>
  <c r="I166" i="4" s="1"/>
  <c r="G13" i="4"/>
  <c r="G14" i="4" s="1"/>
  <c r="V6" i="4"/>
  <c r="V13" i="4" s="1"/>
  <c r="I198" i="4"/>
  <c r="I199" i="4" s="1"/>
  <c r="J212" i="4"/>
  <c r="H18" i="4"/>
  <c r="W18" i="4" s="1"/>
  <c r="H7" i="4"/>
  <c r="W7" i="4" s="1"/>
  <c r="J169" i="4"/>
  <c r="J161" i="4"/>
  <c r="J150" i="4"/>
  <c r="J147" i="4"/>
  <c r="J156" i="4"/>
  <c r="J170" i="4"/>
  <c r="J171" i="4"/>
  <c r="J173" i="4"/>
  <c r="J155" i="4"/>
  <c r="J164" i="4"/>
  <c r="J174" i="4"/>
  <c r="J152" i="4"/>
  <c r="J151" i="4"/>
  <c r="J172" i="4"/>
  <c r="J163" i="4"/>
  <c r="J154" i="4"/>
  <c r="J153" i="4"/>
  <c r="J162" i="4"/>
  <c r="G21" i="4"/>
  <c r="G22" i="4" s="1"/>
  <c r="V17" i="4"/>
  <c r="V21" i="4" s="1"/>
  <c r="H20" i="4"/>
  <c r="W20" i="4" s="1"/>
  <c r="H12" i="4"/>
  <c r="W12" i="4" s="1"/>
  <c r="I157" i="4"/>
  <c r="I158" i="4" s="1"/>
  <c r="J47" i="4"/>
  <c r="J43" i="4"/>
  <c r="J44" i="4" s="1"/>
  <c r="U21" i="4"/>
  <c r="I208" i="4"/>
  <c r="I209" i="4" s="1"/>
  <c r="H223" i="4"/>
  <c r="H224" i="4" s="1"/>
  <c r="H27" i="4"/>
  <c r="W27" i="4" s="1"/>
  <c r="H10" i="4"/>
  <c r="W10" i="4" s="1"/>
  <c r="I216" i="4"/>
  <c r="I229" i="4"/>
  <c r="I228" i="4"/>
  <c r="I219" i="4"/>
  <c r="I230" i="4"/>
  <c r="I213" i="4"/>
  <c r="I227" i="4"/>
  <c r="I237" i="4"/>
  <c r="I240" i="4"/>
  <c r="I220" i="4"/>
  <c r="I238" i="4"/>
  <c r="I217" i="4"/>
  <c r="I221" i="4"/>
  <c r="I235" i="4"/>
  <c r="I239" i="4"/>
  <c r="I222" i="4"/>
  <c r="I218" i="4"/>
  <c r="I236" i="4"/>
  <c r="J194" i="4"/>
  <c r="J202" i="4"/>
  <c r="J197" i="4"/>
  <c r="J196" i="4"/>
  <c r="J207" i="4"/>
  <c r="J206" i="4"/>
  <c r="J187" i="4"/>
  <c r="J204" i="4"/>
  <c r="J203" i="4"/>
  <c r="J205" i="4"/>
  <c r="J188" i="4"/>
  <c r="J184" i="4"/>
  <c r="J195" i="4"/>
  <c r="J183" i="4"/>
  <c r="J180" i="4"/>
  <c r="J186" i="4"/>
  <c r="J185" i="4"/>
  <c r="J189" i="4"/>
  <c r="I124" i="4"/>
  <c r="I125" i="4" s="1"/>
  <c r="I132" i="4"/>
  <c r="I133" i="4" s="1"/>
  <c r="I26" i="4" l="1"/>
  <c r="X26" i="4" s="1"/>
  <c r="I29" i="4"/>
  <c r="X29" i="4" s="1"/>
  <c r="K212" i="4"/>
  <c r="J109" i="4"/>
  <c r="J110" i="4" s="1"/>
  <c r="J157" i="4"/>
  <c r="J158" i="4" s="1"/>
  <c r="I27" i="4"/>
  <c r="X27" i="4" s="1"/>
  <c r="I19" i="4"/>
  <c r="X19" i="4" s="1"/>
  <c r="I7" i="4"/>
  <c r="X7" i="4" s="1"/>
  <c r="J132" i="4"/>
  <c r="J133" i="4" s="1"/>
  <c r="K84" i="4"/>
  <c r="K103" i="4"/>
  <c r="K95" i="4"/>
  <c r="K106" i="4"/>
  <c r="K98" i="4"/>
  <c r="K86" i="4"/>
  <c r="K108" i="4"/>
  <c r="K85" i="4"/>
  <c r="K105" i="4"/>
  <c r="K88" i="4"/>
  <c r="K96" i="4"/>
  <c r="K87" i="4"/>
  <c r="K97" i="4"/>
  <c r="K81" i="4"/>
  <c r="K107" i="4"/>
  <c r="K90" i="4"/>
  <c r="K104" i="4"/>
  <c r="K89" i="4"/>
  <c r="H31" i="4"/>
  <c r="H32" i="4" s="1"/>
  <c r="W25" i="4"/>
  <c r="W31" i="4" s="1"/>
  <c r="J208" i="4"/>
  <c r="J209" i="4" s="1"/>
  <c r="J165" i="4"/>
  <c r="J166" i="4" s="1"/>
  <c r="I20" i="4"/>
  <c r="X20" i="4" s="1"/>
  <c r="I18" i="4"/>
  <c r="X18" i="4" s="1"/>
  <c r="I66" i="4"/>
  <c r="I67" i="4" s="1"/>
  <c r="I17" i="4"/>
  <c r="K202" i="4"/>
  <c r="K187" i="4"/>
  <c r="K196" i="4"/>
  <c r="K204" i="4"/>
  <c r="K195" i="4"/>
  <c r="K197" i="4"/>
  <c r="K184" i="4"/>
  <c r="K206" i="4"/>
  <c r="K183" i="4"/>
  <c r="K189" i="4"/>
  <c r="K205" i="4"/>
  <c r="K188" i="4"/>
  <c r="K180" i="4"/>
  <c r="K207" i="4"/>
  <c r="K194" i="4"/>
  <c r="K185" i="4"/>
  <c r="K203" i="4"/>
  <c r="K186" i="4"/>
  <c r="J142" i="4"/>
  <c r="J143" i="4" s="1"/>
  <c r="J198" i="4"/>
  <c r="J199" i="4" s="1"/>
  <c r="J57" i="4"/>
  <c r="J52" i="4"/>
  <c r="J56" i="4"/>
  <c r="J74" i="4"/>
  <c r="J71" i="4"/>
  <c r="J55" i="4"/>
  <c r="J53" i="4"/>
  <c r="J62" i="4"/>
  <c r="J51" i="4"/>
  <c r="J70" i="4"/>
  <c r="J65" i="4"/>
  <c r="J48" i="4"/>
  <c r="J73" i="4"/>
  <c r="J54" i="4"/>
  <c r="J75" i="4"/>
  <c r="J72" i="4"/>
  <c r="J64" i="4"/>
  <c r="J63" i="4"/>
  <c r="I12" i="4"/>
  <c r="X12" i="4" s="1"/>
  <c r="I10" i="4"/>
  <c r="X10" i="4" s="1"/>
  <c r="L41" i="4"/>
  <c r="O41" i="4" s="1"/>
  <c r="L39" i="4"/>
  <c r="L37" i="4"/>
  <c r="L40" i="4"/>
  <c r="O40" i="4" s="1"/>
  <c r="L36" i="4"/>
  <c r="O36" i="4" s="1"/>
  <c r="L38" i="4"/>
  <c r="L35" i="4"/>
  <c r="L42" i="4"/>
  <c r="K47" i="4"/>
  <c r="K43" i="4"/>
  <c r="K44" i="4" s="1"/>
  <c r="J91" i="4"/>
  <c r="J92" i="4" s="1"/>
  <c r="J124" i="4"/>
  <c r="J125" i="4" s="1"/>
  <c r="I223" i="4"/>
  <c r="I224" i="4" s="1"/>
  <c r="I11" i="4"/>
  <c r="X11" i="4" s="1"/>
  <c r="I8" i="4"/>
  <c r="X8" i="4" s="1"/>
  <c r="K117" i="4"/>
  <c r="K128" i="4"/>
  <c r="K136" i="4"/>
  <c r="K131" i="4"/>
  <c r="K122" i="4"/>
  <c r="K121" i="4"/>
  <c r="K118" i="4"/>
  <c r="K137" i="4"/>
  <c r="K130" i="4"/>
  <c r="K138" i="4"/>
  <c r="K140" i="4"/>
  <c r="K123" i="4"/>
  <c r="K139" i="4"/>
  <c r="K129" i="4"/>
  <c r="K119" i="4"/>
  <c r="K114" i="4"/>
  <c r="K120" i="4"/>
  <c r="K141" i="4"/>
  <c r="W17" i="4"/>
  <c r="W21" i="4" s="1"/>
  <c r="H21" i="4"/>
  <c r="H22" i="4" s="1"/>
  <c r="J99" i="4"/>
  <c r="J100" i="4" s="1"/>
  <c r="K220" i="4"/>
  <c r="K229" i="4"/>
  <c r="K228" i="4"/>
  <c r="K222" i="4"/>
  <c r="K216" i="4"/>
  <c r="K221" i="4"/>
  <c r="K218" i="4"/>
  <c r="K235" i="4"/>
  <c r="K238" i="4"/>
  <c r="K230" i="4"/>
  <c r="K227" i="4"/>
  <c r="K239" i="4"/>
  <c r="K240" i="4"/>
  <c r="K219" i="4"/>
  <c r="K213" i="4"/>
  <c r="K236" i="4"/>
  <c r="K237" i="4"/>
  <c r="K217" i="4"/>
  <c r="J190" i="4"/>
  <c r="J191" i="4" s="1"/>
  <c r="J235" i="4"/>
  <c r="J237" i="4"/>
  <c r="J219" i="4"/>
  <c r="J229" i="4"/>
  <c r="J227" i="4"/>
  <c r="J221" i="4"/>
  <c r="J213" i="4"/>
  <c r="J236" i="4"/>
  <c r="J238" i="4"/>
  <c r="J228" i="4"/>
  <c r="J218" i="4"/>
  <c r="J240" i="4"/>
  <c r="J239" i="4"/>
  <c r="J222" i="4"/>
  <c r="J220" i="4"/>
  <c r="J216" i="4"/>
  <c r="J230" i="4"/>
  <c r="J217" i="4"/>
  <c r="I30" i="4"/>
  <c r="X30" i="4" s="1"/>
  <c r="I9" i="4"/>
  <c r="X9" i="4" s="1"/>
  <c r="K150" i="4"/>
  <c r="K171" i="4"/>
  <c r="K170" i="4"/>
  <c r="K169" i="4"/>
  <c r="K172" i="4"/>
  <c r="K162" i="4"/>
  <c r="K161" i="4"/>
  <c r="K155" i="4"/>
  <c r="K152" i="4"/>
  <c r="K153" i="4"/>
  <c r="K151" i="4"/>
  <c r="K154" i="4"/>
  <c r="K147" i="4"/>
  <c r="K173" i="4"/>
  <c r="K174" i="4"/>
  <c r="K156" i="4"/>
  <c r="K164" i="4"/>
  <c r="K163" i="4"/>
  <c r="J175" i="4"/>
  <c r="J176" i="4" s="1"/>
  <c r="W6" i="4"/>
  <c r="W13" i="4" s="1"/>
  <c r="H13" i="4"/>
  <c r="H14" i="4" s="1"/>
  <c r="I28" i="4"/>
  <c r="X28" i="4" s="1"/>
  <c r="I25" i="4"/>
  <c r="I76" i="4"/>
  <c r="I77" i="4" s="1"/>
  <c r="I231" i="4"/>
  <c r="I232" i="4" s="1"/>
  <c r="I241" i="4"/>
  <c r="I242" i="4" s="1"/>
  <c r="I6" i="4"/>
  <c r="I58" i="4"/>
  <c r="I59" i="4" s="1"/>
  <c r="K231" i="4" l="1"/>
  <c r="K232" i="4" s="1"/>
  <c r="J18" i="4"/>
  <c r="Y18" i="4" s="1"/>
  <c r="J7" i="4"/>
  <c r="Y7" i="4" s="1"/>
  <c r="J19" i="4"/>
  <c r="Y19" i="4" s="1"/>
  <c r="J231" i="4"/>
  <c r="J232" i="4" s="1"/>
  <c r="J27" i="4"/>
  <c r="Y27" i="4" s="1"/>
  <c r="L80" i="4"/>
  <c r="K157" i="4"/>
  <c r="K158" i="4" s="1"/>
  <c r="K142" i="4"/>
  <c r="K143" i="4" s="1"/>
  <c r="L113" i="4"/>
  <c r="O37" i="4"/>
  <c r="J30" i="4"/>
  <c r="Y30" i="4" s="1"/>
  <c r="J8" i="4"/>
  <c r="Y8" i="4" s="1"/>
  <c r="J6" i="4"/>
  <c r="J58" i="4"/>
  <c r="J59" i="4" s="1"/>
  <c r="I31" i="4"/>
  <c r="I32" i="4" s="1"/>
  <c r="X25" i="4"/>
  <c r="X31" i="4" s="1"/>
  <c r="K165" i="4"/>
  <c r="K166" i="4" s="1"/>
  <c r="K223" i="4"/>
  <c r="K224" i="4" s="1"/>
  <c r="K132" i="4"/>
  <c r="K133" i="4" s="1"/>
  <c r="K63" i="4"/>
  <c r="K18" i="4" s="1"/>
  <c r="Z18" i="4" s="1"/>
  <c r="K71" i="4"/>
  <c r="K26" i="4" s="1"/>
  <c r="Z26" i="4" s="1"/>
  <c r="K75" i="4"/>
  <c r="K30" i="4" s="1"/>
  <c r="Z30" i="4" s="1"/>
  <c r="K74" i="4"/>
  <c r="K29" i="4" s="1"/>
  <c r="Z29" i="4" s="1"/>
  <c r="K57" i="4"/>
  <c r="K12" i="4" s="1"/>
  <c r="Z12" i="4" s="1"/>
  <c r="K65" i="4"/>
  <c r="K20" i="4" s="1"/>
  <c r="Z20" i="4" s="1"/>
  <c r="K64" i="4"/>
  <c r="K19" i="4" s="1"/>
  <c r="Z19" i="4" s="1"/>
  <c r="K72" i="4"/>
  <c r="K27" i="4" s="1"/>
  <c r="Z27" i="4" s="1"/>
  <c r="K73" i="4"/>
  <c r="K28" i="4" s="1"/>
  <c r="Z28" i="4" s="1"/>
  <c r="K55" i="4"/>
  <c r="K10" i="4" s="1"/>
  <c r="Z10" i="4" s="1"/>
  <c r="K52" i="4"/>
  <c r="K7" i="4" s="1"/>
  <c r="Z7" i="4" s="1"/>
  <c r="K51" i="4"/>
  <c r="K53" i="4"/>
  <c r="K8" i="4" s="1"/>
  <c r="Z8" i="4" s="1"/>
  <c r="K54" i="4"/>
  <c r="K9" i="4" s="1"/>
  <c r="Z9" i="4" s="1"/>
  <c r="K48" i="4"/>
  <c r="K70" i="4"/>
  <c r="K62" i="4"/>
  <c r="K56" i="4"/>
  <c r="K11" i="4" s="1"/>
  <c r="Z11" i="4" s="1"/>
  <c r="O39" i="4"/>
  <c r="L179" i="4"/>
  <c r="J9" i="4"/>
  <c r="Y9" i="4" s="1"/>
  <c r="J10" i="4"/>
  <c r="Y10" i="4" s="1"/>
  <c r="J25" i="4"/>
  <c r="J76" i="4"/>
  <c r="J77" i="4" s="1"/>
  <c r="K241" i="4"/>
  <c r="K242" i="4" s="1"/>
  <c r="J241" i="4"/>
  <c r="J242" i="4" s="1"/>
  <c r="K124" i="4"/>
  <c r="K125" i="4" s="1"/>
  <c r="L212" i="4"/>
  <c r="O42" i="4"/>
  <c r="J28" i="4"/>
  <c r="Y28" i="4" s="1"/>
  <c r="J26" i="4"/>
  <c r="Y26" i="4" s="1"/>
  <c r="K190" i="4"/>
  <c r="K191" i="4" s="1"/>
  <c r="K208" i="4"/>
  <c r="K209" i="4" s="1"/>
  <c r="K99" i="4"/>
  <c r="K100" i="4" s="1"/>
  <c r="J12" i="4"/>
  <c r="Y12" i="4" s="1"/>
  <c r="K175" i="4"/>
  <c r="K176" i="4" s="1"/>
  <c r="J223" i="4"/>
  <c r="J224" i="4" s="1"/>
  <c r="L43" i="4"/>
  <c r="L44" i="4" s="1"/>
  <c r="L47" i="4"/>
  <c r="O35" i="4"/>
  <c r="J29" i="4"/>
  <c r="Y29" i="4" s="1"/>
  <c r="I21" i="4"/>
  <c r="I22" i="4" s="1"/>
  <c r="X17" i="4"/>
  <c r="X21" i="4" s="1"/>
  <c r="K109" i="4"/>
  <c r="K110" i="4" s="1"/>
  <c r="J66" i="4"/>
  <c r="J67" i="4" s="1"/>
  <c r="J17" i="4"/>
  <c r="I13" i="4"/>
  <c r="I14" i="4" s="1"/>
  <c r="X6" i="4"/>
  <c r="X13" i="4" s="1"/>
  <c r="O38" i="4"/>
  <c r="L146" i="4"/>
  <c r="J20" i="4"/>
  <c r="Y20" i="4" s="1"/>
  <c r="J11" i="4"/>
  <c r="Y11" i="4" s="1"/>
  <c r="K198" i="4"/>
  <c r="K199" i="4" s="1"/>
  <c r="K91" i="4"/>
  <c r="K92" i="4" s="1"/>
  <c r="K76" i="4" l="1"/>
  <c r="K77" i="4" s="1"/>
  <c r="K25" i="4"/>
  <c r="Y25" i="4"/>
  <c r="Y31" i="4" s="1"/>
  <c r="J31" i="4"/>
  <c r="J32" i="4" s="1"/>
  <c r="L114" i="4"/>
  <c r="L131" i="4"/>
  <c r="O131" i="4" s="1"/>
  <c r="L138" i="4"/>
  <c r="O138" i="4" s="1"/>
  <c r="L118" i="4"/>
  <c r="O118" i="4" s="1"/>
  <c r="L123" i="4"/>
  <c r="O123" i="4" s="1"/>
  <c r="L137" i="4"/>
  <c r="O137" i="4" s="1"/>
  <c r="L119" i="4"/>
  <c r="O119" i="4" s="1"/>
  <c r="L117" i="4"/>
  <c r="O113" i="4"/>
  <c r="L139" i="4"/>
  <c r="O139" i="4" s="1"/>
  <c r="L121" i="4"/>
  <c r="O121" i="4" s="1"/>
  <c r="L129" i="4"/>
  <c r="O129" i="4" s="1"/>
  <c r="L128" i="4"/>
  <c r="L136" i="4"/>
  <c r="L130" i="4"/>
  <c r="O130" i="4" s="1"/>
  <c r="L140" i="4"/>
  <c r="O140" i="4" s="1"/>
  <c r="L120" i="4"/>
  <c r="O120" i="4" s="1"/>
  <c r="L122" i="4"/>
  <c r="O122" i="4" s="1"/>
  <c r="L141" i="4"/>
  <c r="O141" i="4" s="1"/>
  <c r="J21" i="4"/>
  <c r="J22" i="4" s="1"/>
  <c r="Y17" i="4"/>
  <c r="Y21" i="4" s="1"/>
  <c r="K66" i="4"/>
  <c r="K67" i="4" s="1"/>
  <c r="K17" i="4"/>
  <c r="L64" i="4"/>
  <c r="L63" i="4"/>
  <c r="L73" i="4"/>
  <c r="L71" i="4"/>
  <c r="L48" i="4"/>
  <c r="L53" i="4"/>
  <c r="L57" i="4"/>
  <c r="L54" i="4"/>
  <c r="L65" i="4"/>
  <c r="L52" i="4"/>
  <c r="L56" i="4"/>
  <c r="L74" i="4"/>
  <c r="L72" i="4"/>
  <c r="L51" i="4"/>
  <c r="L75" i="4"/>
  <c r="L55" i="4"/>
  <c r="O47" i="4"/>
  <c r="L62" i="4"/>
  <c r="L70" i="4"/>
  <c r="L228" i="4"/>
  <c r="O228" i="4" s="1"/>
  <c r="L240" i="4"/>
  <c r="O240" i="4" s="1"/>
  <c r="L237" i="4"/>
  <c r="O237" i="4" s="1"/>
  <c r="L227" i="4"/>
  <c r="O212" i="4"/>
  <c r="L219" i="4"/>
  <c r="O219" i="4" s="1"/>
  <c r="L221" i="4"/>
  <c r="O221" i="4" s="1"/>
  <c r="L238" i="4"/>
  <c r="O238" i="4" s="1"/>
  <c r="L235" i="4"/>
  <c r="L229" i="4"/>
  <c r="O229" i="4" s="1"/>
  <c r="L222" i="4"/>
  <c r="O222" i="4" s="1"/>
  <c r="L216" i="4"/>
  <c r="L239" i="4"/>
  <c r="O239" i="4" s="1"/>
  <c r="L230" i="4"/>
  <c r="O230" i="4" s="1"/>
  <c r="L236" i="4"/>
  <c r="O236" i="4" s="1"/>
  <c r="L217" i="4"/>
  <c r="O217" i="4" s="1"/>
  <c r="L218" i="4"/>
  <c r="O218" i="4" s="1"/>
  <c r="L220" i="4"/>
  <c r="O220" i="4" s="1"/>
  <c r="L213" i="4"/>
  <c r="L186" i="4"/>
  <c r="O186" i="4" s="1"/>
  <c r="L189" i="4"/>
  <c r="O189" i="4" s="1"/>
  <c r="O179" i="4"/>
  <c r="L202" i="4"/>
  <c r="L207" i="4"/>
  <c r="O207" i="4" s="1"/>
  <c r="L185" i="4"/>
  <c r="O185" i="4" s="1"/>
  <c r="L205" i="4"/>
  <c r="O205" i="4" s="1"/>
  <c r="L197" i="4"/>
  <c r="O197" i="4" s="1"/>
  <c r="L180" i="4"/>
  <c r="L194" i="4"/>
  <c r="L183" i="4"/>
  <c r="L204" i="4"/>
  <c r="O204" i="4" s="1"/>
  <c r="L184" i="4"/>
  <c r="O184" i="4" s="1"/>
  <c r="L187" i="4"/>
  <c r="O187" i="4" s="1"/>
  <c r="L188" i="4"/>
  <c r="O188" i="4" s="1"/>
  <c r="L206" i="4"/>
  <c r="O206" i="4" s="1"/>
  <c r="L196" i="4"/>
  <c r="O196" i="4" s="1"/>
  <c r="L195" i="4"/>
  <c r="O195" i="4" s="1"/>
  <c r="L203" i="4"/>
  <c r="O203" i="4" s="1"/>
  <c r="K58" i="4"/>
  <c r="K59" i="4" s="1"/>
  <c r="K6" i="4"/>
  <c r="L150" i="4"/>
  <c r="L152" i="4"/>
  <c r="O152" i="4" s="1"/>
  <c r="L155" i="4"/>
  <c r="O155" i="4" s="1"/>
  <c r="L154" i="4"/>
  <c r="O154" i="4" s="1"/>
  <c r="L163" i="4"/>
  <c r="O163" i="4" s="1"/>
  <c r="L169" i="4"/>
  <c r="L161" i="4"/>
  <c r="L162" i="4"/>
  <c r="O162" i="4" s="1"/>
  <c r="L170" i="4"/>
  <c r="O170" i="4" s="1"/>
  <c r="L153" i="4"/>
  <c r="O153" i="4" s="1"/>
  <c r="L156" i="4"/>
  <c r="O156" i="4" s="1"/>
  <c r="O146" i="4"/>
  <c r="L173" i="4"/>
  <c r="O173" i="4" s="1"/>
  <c r="L172" i="4"/>
  <c r="O172" i="4" s="1"/>
  <c r="L174" i="4"/>
  <c r="O174" i="4" s="1"/>
  <c r="L171" i="4"/>
  <c r="O171" i="4" s="1"/>
  <c r="L151" i="4"/>
  <c r="O151" i="4" s="1"/>
  <c r="L147" i="4"/>
  <c r="L164" i="4"/>
  <c r="O164" i="4" s="1"/>
  <c r="J13" i="4"/>
  <c r="J14" i="4" s="1"/>
  <c r="Y6" i="4"/>
  <c r="Y13" i="4" s="1"/>
  <c r="L95" i="4"/>
  <c r="L88" i="4"/>
  <c r="O88" i="4" s="1"/>
  <c r="L98" i="4"/>
  <c r="O98" i="4" s="1"/>
  <c r="L87" i="4"/>
  <c r="O87" i="4" s="1"/>
  <c r="L105" i="4"/>
  <c r="O105" i="4" s="1"/>
  <c r="L81" i="4"/>
  <c r="L103" i="4"/>
  <c r="L107" i="4"/>
  <c r="O107" i="4" s="1"/>
  <c r="L97" i="4"/>
  <c r="O97" i="4" s="1"/>
  <c r="L106" i="4"/>
  <c r="O106" i="4" s="1"/>
  <c r="L96" i="4"/>
  <c r="O96" i="4" s="1"/>
  <c r="O80" i="4"/>
  <c r="L85" i="4"/>
  <c r="O85" i="4" s="1"/>
  <c r="L84" i="4"/>
  <c r="L108" i="4"/>
  <c r="O108" i="4" s="1"/>
  <c r="L90" i="4"/>
  <c r="O90" i="4" s="1"/>
  <c r="L89" i="4"/>
  <c r="O89" i="4" s="1"/>
  <c r="L86" i="4"/>
  <c r="O86" i="4" s="1"/>
  <c r="L104" i="4"/>
  <c r="O104" i="4" s="1"/>
  <c r="L27" i="4" l="1"/>
  <c r="O72" i="4"/>
  <c r="L157" i="4"/>
  <c r="L158" i="4" s="1"/>
  <c r="O150" i="4"/>
  <c r="L241" i="4"/>
  <c r="L242" i="4" s="1"/>
  <c r="O235" i="4"/>
  <c r="L29" i="4"/>
  <c r="O74" i="4"/>
  <c r="L26" i="4"/>
  <c r="O71" i="4"/>
  <c r="Z6" i="4"/>
  <c r="Z13" i="4" s="1"/>
  <c r="K13" i="4"/>
  <c r="K14" i="4" s="1"/>
  <c r="O70" i="4"/>
  <c r="L76" i="4"/>
  <c r="L77" i="4" s="1"/>
  <c r="L25" i="4"/>
  <c r="L208" i="4"/>
  <c r="L209" i="4" s="1"/>
  <c r="O202" i="4"/>
  <c r="O62" i="4"/>
  <c r="L66" i="4"/>
  <c r="L67" i="4" s="1"/>
  <c r="L17" i="4"/>
  <c r="O17" i="4" s="1"/>
  <c r="L7" i="4"/>
  <c r="O7" i="4" s="1"/>
  <c r="O52" i="4"/>
  <c r="O63" i="4"/>
  <c r="L18" i="4"/>
  <c r="O18" i="4" s="1"/>
  <c r="O56" i="4"/>
  <c r="L11" i="4"/>
  <c r="O11" i="4" s="1"/>
  <c r="L28" i="4"/>
  <c r="O73" i="4"/>
  <c r="O95" i="4"/>
  <c r="L99" i="4"/>
  <c r="L100" i="4" s="1"/>
  <c r="O169" i="4"/>
  <c r="L175" i="4"/>
  <c r="L176" i="4" s="1"/>
  <c r="L190" i="4"/>
  <c r="L191" i="4" s="1"/>
  <c r="O183" i="4"/>
  <c r="O65" i="4"/>
  <c r="L20" i="4"/>
  <c r="O20" i="4" s="1"/>
  <c r="O64" i="4"/>
  <c r="L19" i="4"/>
  <c r="O19" i="4" s="1"/>
  <c r="O117" i="4"/>
  <c r="L124" i="4"/>
  <c r="L125" i="4" s="1"/>
  <c r="O194" i="4"/>
  <c r="L198" i="4"/>
  <c r="L199" i="4" s="1"/>
  <c r="L10" i="4"/>
  <c r="O10" i="4" s="1"/>
  <c r="O55" i="4"/>
  <c r="L9" i="4"/>
  <c r="O9" i="4" s="1"/>
  <c r="O54" i="4"/>
  <c r="Z17" i="4"/>
  <c r="Z21" i="4" s="1"/>
  <c r="K21" i="4"/>
  <c r="K22" i="4" s="1"/>
  <c r="O103" i="4"/>
  <c r="L109" i="4"/>
  <c r="L110" i="4" s="1"/>
  <c r="L223" i="4"/>
  <c r="L224" i="4" s="1"/>
  <c r="O216" i="4"/>
  <c r="L231" i="4"/>
  <c r="L232" i="4" s="1"/>
  <c r="O227" i="4"/>
  <c r="L30" i="4"/>
  <c r="O75" i="4"/>
  <c r="O57" i="4"/>
  <c r="L12" i="4"/>
  <c r="O12" i="4" s="1"/>
  <c r="L142" i="4"/>
  <c r="L143" i="4" s="1"/>
  <c r="O136" i="4"/>
  <c r="Z25" i="4"/>
  <c r="Z31" i="4" s="1"/>
  <c r="K31" i="4"/>
  <c r="K32" i="4" s="1"/>
  <c r="O161" i="4"/>
  <c r="L165" i="4"/>
  <c r="L166" i="4" s="1"/>
  <c r="O84" i="4"/>
  <c r="L91" i="4"/>
  <c r="L92" i="4" s="1"/>
  <c r="L6" i="4"/>
  <c r="O6" i="4" s="1"/>
  <c r="L58" i="4"/>
  <c r="L59" i="4" s="1"/>
  <c r="O51" i="4"/>
  <c r="L8" i="4"/>
  <c r="O8" i="4" s="1"/>
  <c r="O53" i="4"/>
  <c r="L132" i="4"/>
  <c r="L133" i="4" s="1"/>
  <c r="O128" i="4"/>
  <c r="AA18" i="4" l="1"/>
  <c r="O30" i="4"/>
  <c r="AA30" i="4"/>
  <c r="O25" i="4"/>
  <c r="AA25" i="4"/>
  <c r="L31" i="4"/>
  <c r="L32" i="4" s="1"/>
  <c r="O29" i="4"/>
  <c r="AA29" i="4"/>
  <c r="AA8" i="4"/>
  <c r="AA7" i="4"/>
  <c r="AA19" i="4"/>
  <c r="AA20" i="4"/>
  <c r="L21" i="4"/>
  <c r="L22" i="4" s="1"/>
  <c r="AA17" i="4"/>
  <c r="AA9" i="4"/>
  <c r="L13" i="4"/>
  <c r="L14" i="4" s="1"/>
  <c r="AA6" i="4"/>
  <c r="AA10" i="4"/>
  <c r="O28" i="4"/>
  <c r="AA28" i="4"/>
  <c r="AA12" i="4"/>
  <c r="AA11" i="4"/>
  <c r="O26" i="4"/>
  <c r="AA26" i="4"/>
  <c r="O27" i="4"/>
  <c r="AA27" i="4"/>
  <c r="AA31" i="4" l="1"/>
  <c r="AA13" i="4"/>
  <c r="AA21" i="4"/>
</calcChain>
</file>

<file path=xl/sharedStrings.xml><?xml version="1.0" encoding="utf-8"?>
<sst xmlns="http://schemas.openxmlformats.org/spreadsheetml/2006/main" count="341" uniqueCount="127">
  <si>
    <t>S.No</t>
  </si>
  <si>
    <t>Company</t>
  </si>
  <si>
    <t>Location</t>
  </si>
  <si>
    <t>Country</t>
  </si>
  <si>
    <t>Capacity m3</t>
  </si>
  <si>
    <t>Xella</t>
  </si>
  <si>
    <t>Loosdorf</t>
  </si>
  <si>
    <t>Australia</t>
  </si>
  <si>
    <t>URSA-Sustainability-Report.pdf</t>
  </si>
  <si>
    <t>BERGAMO</t>
  </si>
  <si>
    <t>Italy</t>
  </si>
  <si>
    <t>Vuren &amp; Limburg</t>
  </si>
  <si>
    <t>Nederland</t>
  </si>
  <si>
    <t> Bucuresti</t>
  </si>
  <si>
    <t>Romania</t>
  </si>
  <si>
    <t>ANTWERP</t>
  </si>
  <si>
    <t>Belgium</t>
  </si>
  <si>
    <t>Moskovskaya </t>
  </si>
  <si>
    <t>Russia Fed</t>
  </si>
  <si>
    <t>ALPES</t>
  </si>
  <si>
    <t>France</t>
  </si>
  <si>
    <t>NUEVO LEON</t>
  </si>
  <si>
    <t>Mexico</t>
  </si>
  <si>
    <t>Vreoci</t>
  </si>
  <si>
    <t>Serbia</t>
  </si>
  <si>
    <t>Warszawa, mazowieckie</t>
  </si>
  <si>
    <t>Poland</t>
  </si>
  <si>
    <t>Sofia</t>
  </si>
  <si>
    <t>Bulgaria</t>
  </si>
  <si>
    <t>kanton Bosnia</t>
  </si>
  <si>
    <t>Herzegovina</t>
  </si>
  <si>
    <t>Budapest</t>
  </si>
  <si>
    <t>Hungary</t>
  </si>
  <si>
    <t>Šaštín-Stráže</t>
  </si>
  <si>
    <t>Slovakia</t>
  </si>
  <si>
    <t>Kisovec</t>
  </si>
  <si>
    <t>Slovenia</t>
  </si>
  <si>
    <t>Germany, France</t>
  </si>
  <si>
    <t>H+H International</t>
  </si>
  <si>
    <t>Copenhagen</t>
  </si>
  <si>
    <t>Denmark</t>
  </si>
  <si>
    <t>Bauroc AS</t>
  </si>
  <si>
    <t>Virumaa</t>
  </si>
  <si>
    <t>Estonia</t>
  </si>
  <si>
    <t xml:space="preserve">Bauroc </t>
  </si>
  <si>
    <t>Riga</t>
  </si>
  <si>
    <t>Latvia</t>
  </si>
  <si>
    <t>ZAVOD ZALIZOBETONNYKH KONSTRUKTSII IM. SVITLANY KOVALSKOI, AT</t>
  </si>
  <si>
    <t>Kyiv</t>
  </si>
  <si>
    <t>Ukrain</t>
  </si>
  <si>
    <t>Tarmac</t>
  </si>
  <si>
    <t>BIRMINGHAM</t>
  </si>
  <si>
    <t>United Kingdom</t>
  </si>
  <si>
    <t>SOLBET STALOWA WOLA S A</t>
  </si>
  <si>
    <t>podkarpackie</t>
  </si>
  <si>
    <t>https://www.bimobject.com/en-au/solbet</t>
  </si>
  <si>
    <t>SOLBET LUBARTÓW S A</t>
  </si>
  <si>
    <t>lubelskie,</t>
  </si>
  <si>
    <t>SOLBET KOLBUSZOWA S A</t>
  </si>
  <si>
    <t>Kolbuszowa</t>
  </si>
  <si>
    <t>SOLBET SP Z O O</t>
  </si>
  <si>
    <t>kujawsko-pomorskie</t>
  </si>
  <si>
    <t>Celco</t>
  </si>
  <si>
    <t>Constanta</t>
  </si>
  <si>
    <t> Romania</t>
  </si>
  <si>
    <t>CSR Hebel</t>
  </si>
  <si>
    <t>SOUTH WALES</t>
  </si>
  <si>
    <t>Mannok</t>
  </si>
  <si>
    <t>Derrylin</t>
  </si>
  <si>
    <t>Ireland</t>
  </si>
  <si>
    <t>aircrete.com/aircrete-news/aircrete-europe-and-csr-hebel-to-build-worlds-most-advanced-aac-panel-plant/</t>
  </si>
  <si>
    <t>Laston Italiana S.P.A, </t>
  </si>
  <si>
    <t>Vicenza VI</t>
  </si>
  <si>
    <t xml:space="preserve"> Italy</t>
  </si>
  <si>
    <t>http://www.laston-spa.com/eng/content.asp?ContentId=676</t>
  </si>
  <si>
    <t>AKG Gazbeton</t>
  </si>
  <si>
    <t>Kovalska</t>
  </si>
  <si>
    <t>Others</t>
  </si>
  <si>
    <t>Europe Autoclaved Aerated Concrete Market</t>
  </si>
  <si>
    <t>2022E</t>
  </si>
  <si>
    <t>2023F</t>
  </si>
  <si>
    <t>2024F</t>
  </si>
  <si>
    <t>2025F</t>
  </si>
  <si>
    <t>2026F</t>
  </si>
  <si>
    <t>2027F</t>
  </si>
  <si>
    <t>CAGR (2017-2021)</t>
  </si>
  <si>
    <t>CAGR (2022E-2027F)</t>
  </si>
  <si>
    <t>Value (USD Billion)</t>
  </si>
  <si>
    <t>Y-o-Y</t>
  </si>
  <si>
    <t>Block</t>
  </si>
  <si>
    <t>2000-3500 Rs/m3</t>
  </si>
  <si>
    <t>Lintel</t>
  </si>
  <si>
    <t>Floor Elements</t>
  </si>
  <si>
    <t>Roof Panel</t>
  </si>
  <si>
    <t>Wall Panel</t>
  </si>
  <si>
    <t>Cladding Panel</t>
  </si>
  <si>
    <t>Total</t>
  </si>
  <si>
    <t>Check</t>
  </si>
  <si>
    <t>Commercial</t>
  </si>
  <si>
    <t>Residential</t>
  </si>
  <si>
    <t>Infrastructure</t>
  </si>
  <si>
    <t>Industrial</t>
  </si>
  <si>
    <t>Construction Materials</t>
  </si>
  <si>
    <t>Road Construction</t>
  </si>
  <si>
    <t>Roof Insulation</t>
  </si>
  <si>
    <t>Bridge Sub-Structure</t>
  </si>
  <si>
    <t>Void Filling</t>
  </si>
  <si>
    <t>Germany</t>
  </si>
  <si>
    <t>Spain</t>
  </si>
  <si>
    <t>Rest of Europe</t>
  </si>
  <si>
    <t>Germany Autoclaved Aerated Concrete Market</t>
  </si>
  <si>
    <t>United Kingdom Autoclaved Aerated Concrete Market</t>
  </si>
  <si>
    <t>France Autoclaved Aerated Concrete Market</t>
  </si>
  <si>
    <t>Italy Autoclaved Aerated Concrete Market</t>
  </si>
  <si>
    <t>Spain Autoclaved Aerated Concrete Market</t>
  </si>
  <si>
    <t>Rest of Europe Autoclaved Aerated Concrete Market</t>
  </si>
  <si>
    <t>H+H</t>
  </si>
  <si>
    <t>Solbet</t>
  </si>
  <si>
    <t>AKG</t>
  </si>
  <si>
    <t>Bauroc</t>
  </si>
  <si>
    <t>Russia</t>
  </si>
  <si>
    <t>Volume (Million m3)</t>
  </si>
  <si>
    <t xml:space="preserve">Volume </t>
  </si>
  <si>
    <t>By Product Type, By Volume</t>
  </si>
  <si>
    <t>By End User, By Volume</t>
  </si>
  <si>
    <t>By Application, By Volume</t>
  </si>
  <si>
    <t>By Country, By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</si>
</sst>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0.000%"/>
    <numFmt numFmtId="167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2"/>
      <color rgb="FF161919"/>
      <name val="Arial"/>
      <family val="2"/>
    </font>
    <font>
      <b/>
      <sz val="11"/>
      <color rgb="FF293849"/>
      <name val="Montserrat"/>
    </font>
    <font>
      <sz val="12"/>
      <color rgb="FF4D5254"/>
      <name val="Arial"/>
      <family val="2"/>
    </font>
    <font>
      <sz val="11"/>
      <color theme="8" tint="-0.249977111117893"/>
      <name val="Arial"/>
      <family val="2"/>
    </font>
    <font>
      <sz val="11"/>
      <color rgb="FF4D5156"/>
      <name val="Arial"/>
      <family val="2"/>
    </font>
    <font>
      <sz val="12"/>
      <color rgb="FF293849"/>
      <name val="Montserrat"/>
    </font>
    <font>
      <sz val="11"/>
      <color rgb="FF202124"/>
      <name val="Arial"/>
      <family val="2"/>
    </font>
    <font>
      <sz val="12"/>
      <color rgb="FF333333"/>
      <name val="Open_sanssemibold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5627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3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164" fontId="5" fillId="0" borderId="0" xfId="0" applyNumberFormat="1" applyFont="1"/>
    <xf numFmtId="0" fontId="4" fillId="0" borderId="0" xfId="3" applyAlignment="1">
      <alignment horizontal="center"/>
    </xf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/>
    <xf numFmtId="1" fontId="0" fillId="0" borderId="0" xfId="0" applyNumberFormat="1"/>
    <xf numFmtId="2" fontId="3" fillId="0" borderId="1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165" fontId="0" fillId="0" borderId="0" xfId="1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14" fillId="0" borderId="5" xfId="0" applyFont="1" applyBorder="1" applyAlignment="1">
      <alignment horizontal="left" vertical="center"/>
    </xf>
    <xf numFmtId="10" fontId="0" fillId="0" borderId="0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2" applyNumberFormat="1" applyFont="1" applyFill="1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0" fontId="0" fillId="5" borderId="0" xfId="0" applyNumberFormat="1" applyFill="1" applyAlignment="1">
      <alignment horizontal="center"/>
    </xf>
    <xf numFmtId="0" fontId="2" fillId="3" borderId="6" xfId="0" applyFont="1" applyFill="1" applyBorder="1" applyAlignment="1">
      <alignment horizontal="left" vertical="center"/>
    </xf>
    <xf numFmtId="2" fontId="1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0" fillId="0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0" fontId="3" fillId="5" borderId="0" xfId="0" applyNumberFormat="1" applyFont="1" applyFill="1" applyAlignment="1">
      <alignment horizontal="center"/>
    </xf>
    <xf numFmtId="166" fontId="0" fillId="0" borderId="0" xfId="2" applyNumberFormat="1" applyFont="1"/>
    <xf numFmtId="2" fontId="0" fillId="0" borderId="0" xfId="2" applyNumberFormat="1" applyFont="1" applyFill="1" applyAlignment="1">
      <alignment horizontal="center"/>
    </xf>
    <xf numFmtId="167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Volume'!$G$35</c:f>
              <c:strCache>
                <c:ptCount val="1"/>
                <c:pt idx="0">
                  <c:v>Volume (Million m3)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Volume'!$H$34:$Q$34</c:f>
              <c:strCach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2022E</c:v>
                </c:pt>
                <c:pt idx="6">
                  <c:v>2023F</c:v>
                </c:pt>
                <c:pt idx="7">
                  <c:v>2024F</c:v>
                </c:pt>
                <c:pt idx="8">
                  <c:v>2025F</c:v>
                </c:pt>
                <c:pt idx="9">
                  <c:v>2026F</c:v>
                </c:pt>
              </c:strCache>
            </c:strRef>
          </c:cat>
          <c:val>
            <c:numRef>
              <c:f>'By Volume'!$H$35:$Q$35</c:f>
              <c:numCache>
                <c:formatCode>0.00</c:formatCode>
                <c:ptCount val="10"/>
                <c:pt idx="0">
                  <c:v>22.706215834653754</c:v>
                </c:pt>
                <c:pt idx="1">
                  <c:v>24.012958555938077</c:v>
                </c:pt>
                <c:pt idx="2">
                  <c:v>23.098064834956837</c:v>
                </c:pt>
                <c:pt idx="3">
                  <c:v>25.008274796807768</c:v>
                </c:pt>
                <c:pt idx="4">
                  <c:v>27.2</c:v>
                </c:pt>
                <c:pt idx="5">
                  <c:v>29.564448223791612</c:v>
                </c:pt>
                <c:pt idx="6">
                  <c:v>31.943166380619409</c:v>
                </c:pt>
                <c:pt idx="7">
                  <c:v>34.452284338409157</c:v>
                </c:pt>
                <c:pt idx="8">
                  <c:v>37.033857278639722</c:v>
                </c:pt>
                <c:pt idx="9">
                  <c:v>39.689784260300563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0-40CB-AB5B-729F59AFF038}"/>
            </c:ext>
          </c:extLst>
        </c:ser>
        <c:ser>
          <c:idx val="1"/>
          <c:order val="1"/>
          <c:tx>
            <c:strRef>
              <c:f>'By Volume'!$G$36</c:f>
              <c:strCache>
                <c:ptCount val="1"/>
                <c:pt idx="0">
                  <c:v>Y-o-Y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Volume'!$H$34:$Q$34</c:f>
              <c:strCach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2022E</c:v>
                </c:pt>
                <c:pt idx="6">
                  <c:v>2023F</c:v>
                </c:pt>
                <c:pt idx="7">
                  <c:v>2024F</c:v>
                </c:pt>
                <c:pt idx="8">
                  <c:v>2025F</c:v>
                </c:pt>
                <c:pt idx="9">
                  <c:v>2026F</c:v>
                </c:pt>
              </c:strCache>
            </c:strRef>
          </c:cat>
          <c:val>
            <c:numRef>
              <c:f>'By Volume'!$H$36:$Q$36</c:f>
              <c:numCache>
                <c:formatCode>0.000%</c:formatCode>
                <c:ptCount val="10"/>
                <c:pt idx="0">
                  <c:v>5.7547223360113975E-2</c:v>
                </c:pt>
                <c:pt idx="1">
                  <c:v>6.3777547176944838E-2</c:v>
                </c:pt>
                <c:pt idx="2">
                  <c:v>-3.5807144798527868E-2</c:v>
                </c:pt>
                <c:pt idx="3">
                  <c:v>8.2870475002716715E-2</c:v>
                </c:pt>
                <c:pt idx="4">
                  <c:v>8.7640251218091381E-2</c:v>
                </c:pt>
                <c:pt idx="5">
                  <c:v>8.6928243521750437E-2</c:v>
                </c:pt>
                <c:pt idx="6">
                  <c:v>8.0458736751039872E-2</c:v>
                </c:pt>
                <c:pt idx="7">
                  <c:v>7.8549443968462862E-2</c:v>
                </c:pt>
                <c:pt idx="8">
                  <c:v>7.4931836590948375E-2</c:v>
                </c:pt>
                <c:pt idx="9">
                  <c:v>7.1716185588713177E-2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0-40CB-AB5B-729F59AFF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848623"/>
        <c:axId val="844840719"/>
      </c:barChart>
      <c:catAx>
        <c:axId val="84484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40719"/>
        <c:crosses val="autoZero"/>
        <c:auto val="1"/>
        <c:lblAlgn val="ctr"/>
        <c:lblOffset val="100"/>
        <c:noMultiLvlLbl val="0"/>
      </c:catAx>
      <c:valAx>
        <c:axId val="8448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4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2619375</xdr:colOff>
      <xdr:row>36</xdr:row>
      <xdr:rowOff>109537</xdr:rowOff>
    </xdr:from>
    <xdr:to>
      <xdr:col>5</xdr:col>
      <xdr:colOff>190500</xdr:colOff>
      <xdr:row>50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56CFA-315D-45D4-9870-9EF7BEBFE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nb.com/business-directory/company-profiles.zavod_zalizobetonnykh_konstruktsii_im_svitlany_kovalskoi_at.270102116ab74b0e5186322a804e5805.html" TargetMode="External"/><Relationship Id="rId1" Type="http://schemas.openxmlformats.org/officeDocument/2006/relationships/hyperlink" Target="../Content.Outlook/AppData/Desktop/Aereated%20Autoclave%20Concrete/Related%20Document/URSA-Sustainability-Report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4950-4BE3-45D0-968C-C50438504698}">
  <dimension ref="A1:V42"/>
  <sheetViews>
    <sheetView topLeftCell="C1" workbookViewId="0">
      <pane ySplit="1" topLeftCell="A32" activePane="bottomLeft" state="frozen"/>
      <selection activeCell="A20" sqref="A20"/>
      <selection pane="bottomLeft" activeCell="G46" sqref="G46"/>
    </sheetView>
  </sheetViews>
  <sheetFormatPr defaultRowHeight="15"/>
  <cols>
    <col min="2" max="2" width="46.5703125" customWidth="1"/>
    <col min="3" max="3" width="26.42578125" bestFit="1" customWidth="1"/>
    <col min="4" max="4" width="16" bestFit="1" customWidth="1"/>
    <col min="5" max="9" width="16" customWidth="1"/>
    <col min="10" max="10" width="9.5703125" bestFit="1" customWidth="1"/>
    <col min="12" max="12" width="10.42578125" customWidth="1"/>
    <col min="21" max="21" width="11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/>
    </row>
    <row r="2" spans="1:22">
      <c r="A2">
        <v>1</v>
      </c>
      <c r="B2" s="63" t="s">
        <v>5</v>
      </c>
      <c r="C2" s="2" t="s">
        <v>6</v>
      </c>
      <c r="D2" t="s">
        <v>7</v>
      </c>
      <c r="E2" s="63">
        <f>49500000/5</f>
        <v>9900000</v>
      </c>
      <c r="T2" s="3" t="s">
        <v>8</v>
      </c>
      <c r="U2">
        <f>1507*0.711</f>
        <v>1071.4769999999999</v>
      </c>
      <c r="V2">
        <f>1585*0.7</f>
        <v>1109.5</v>
      </c>
    </row>
    <row r="3" spans="1:22" ht="15.75">
      <c r="A3">
        <v>2</v>
      </c>
      <c r="B3" s="63"/>
      <c r="C3" s="4" t="s">
        <v>9</v>
      </c>
      <c r="D3" t="s">
        <v>10</v>
      </c>
      <c r="E3" s="63"/>
    </row>
    <row r="4" spans="1:22">
      <c r="A4">
        <v>3</v>
      </c>
      <c r="B4" s="63"/>
      <c r="C4" s="2" t="s">
        <v>11</v>
      </c>
      <c r="D4" t="s">
        <v>12</v>
      </c>
      <c r="E4" s="63"/>
    </row>
    <row r="5" spans="1:22" ht="15.75">
      <c r="A5">
        <v>4</v>
      </c>
      <c r="B5" s="63"/>
      <c r="C5" s="4" t="s">
        <v>13</v>
      </c>
      <c r="D5" t="s">
        <v>14</v>
      </c>
      <c r="E5" s="63"/>
      <c r="U5" s="64">
        <v>9900000</v>
      </c>
    </row>
    <row r="6" spans="1:22">
      <c r="A6">
        <v>5</v>
      </c>
      <c r="B6" s="63"/>
      <c r="C6" s="2" t="s">
        <v>15</v>
      </c>
      <c r="D6" t="s">
        <v>16</v>
      </c>
      <c r="E6" s="63"/>
      <c r="U6" s="64"/>
    </row>
    <row r="7" spans="1:22" ht="15.75">
      <c r="A7">
        <v>6</v>
      </c>
      <c r="B7" s="63"/>
      <c r="C7" s="4" t="s">
        <v>17</v>
      </c>
      <c r="D7" t="s">
        <v>18</v>
      </c>
      <c r="E7" s="63"/>
      <c r="U7" s="64"/>
    </row>
    <row r="8" spans="1:22" ht="15.75">
      <c r="A8">
        <v>7</v>
      </c>
      <c r="B8" s="63"/>
      <c r="C8" s="4" t="s">
        <v>19</v>
      </c>
      <c r="D8" t="s">
        <v>20</v>
      </c>
      <c r="E8" s="63"/>
      <c r="U8" s="64"/>
    </row>
    <row r="9" spans="1:22" ht="15.75">
      <c r="A9">
        <v>8</v>
      </c>
      <c r="B9" s="63"/>
      <c r="C9" s="4" t="s">
        <v>21</v>
      </c>
      <c r="D9" t="s">
        <v>22</v>
      </c>
      <c r="E9" s="63"/>
      <c r="U9" s="64"/>
    </row>
    <row r="10" spans="1:22" ht="15.75">
      <c r="A10">
        <v>9</v>
      </c>
      <c r="B10" s="63"/>
      <c r="C10" s="4" t="s">
        <v>23</v>
      </c>
      <c r="D10" t="s">
        <v>24</v>
      </c>
      <c r="E10" s="63"/>
      <c r="U10" s="64"/>
    </row>
    <row r="11" spans="1:22" ht="15.75">
      <c r="A11">
        <v>10</v>
      </c>
      <c r="B11" s="63"/>
      <c r="C11" s="4" t="s">
        <v>25</v>
      </c>
      <c r="D11" t="s">
        <v>26</v>
      </c>
      <c r="E11" s="63"/>
      <c r="U11" s="64"/>
    </row>
    <row r="12" spans="1:22">
      <c r="A12">
        <v>11</v>
      </c>
      <c r="B12" s="63"/>
      <c r="C12" t="s">
        <v>27</v>
      </c>
      <c r="D12" t="s">
        <v>28</v>
      </c>
      <c r="E12" s="63"/>
      <c r="U12" s="64"/>
    </row>
    <row r="13" spans="1:22" ht="15.75">
      <c r="A13">
        <v>12</v>
      </c>
      <c r="B13" s="63"/>
      <c r="C13" s="4" t="s">
        <v>29</v>
      </c>
      <c r="D13" s="4" t="s">
        <v>30</v>
      </c>
      <c r="E13" s="6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U13" s="64"/>
    </row>
    <row r="14" spans="1:22">
      <c r="A14">
        <v>13</v>
      </c>
      <c r="B14" s="63"/>
      <c r="C14" s="2" t="s">
        <v>31</v>
      </c>
      <c r="D14" s="2" t="s">
        <v>32</v>
      </c>
      <c r="E14" s="6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U14" s="64"/>
    </row>
    <row r="15" spans="1:22">
      <c r="A15">
        <v>14</v>
      </c>
      <c r="B15" s="63"/>
      <c r="C15" s="2" t="s">
        <v>33</v>
      </c>
      <c r="D15" s="2" t="s">
        <v>34</v>
      </c>
      <c r="E15" s="6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U15" s="64"/>
    </row>
    <row r="16" spans="1:22">
      <c r="A16">
        <v>15</v>
      </c>
      <c r="B16" s="63"/>
      <c r="C16" s="2" t="s">
        <v>35</v>
      </c>
      <c r="D16" s="2" t="s">
        <v>36</v>
      </c>
      <c r="E16" s="6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U16" s="64"/>
    </row>
    <row r="17" spans="1:22" ht="15.75">
      <c r="A17">
        <v>16</v>
      </c>
      <c r="B17" s="63"/>
      <c r="C17" s="4"/>
      <c r="D17" s="4" t="s">
        <v>37</v>
      </c>
      <c r="E17" s="6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U17" s="64"/>
    </row>
    <row r="18" spans="1:22" ht="18">
      <c r="A18">
        <v>17</v>
      </c>
      <c r="B18" s="6" t="s">
        <v>38</v>
      </c>
      <c r="C18" s="2" t="s">
        <v>39</v>
      </c>
      <c r="D18" s="2" t="s">
        <v>40</v>
      </c>
      <c r="E18" s="1">
        <v>2720000</v>
      </c>
      <c r="F18" s="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U18" s="64"/>
      <c r="V18">
        <f>5*U5</f>
        <v>49500000</v>
      </c>
    </row>
    <row r="19" spans="1:22">
      <c r="A19">
        <v>18</v>
      </c>
      <c r="B19" s="1" t="s">
        <v>41</v>
      </c>
      <c r="C19" s="2" t="s">
        <v>42</v>
      </c>
      <c r="D19" s="2" t="s">
        <v>43</v>
      </c>
      <c r="E19" s="63">
        <v>175000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2" ht="15.75">
      <c r="A20">
        <v>19</v>
      </c>
      <c r="B20" s="1" t="s">
        <v>44</v>
      </c>
      <c r="C20" s="4" t="s">
        <v>45</v>
      </c>
      <c r="D20" s="4" t="s">
        <v>46</v>
      </c>
      <c r="E20" s="6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22" ht="15.75">
      <c r="A21">
        <v>20</v>
      </c>
      <c r="B21" s="8" t="s">
        <v>47</v>
      </c>
      <c r="C21" s="9" t="s">
        <v>48</v>
      </c>
      <c r="D21" s="2" t="s">
        <v>49</v>
      </c>
      <c r="E21">
        <f>4000*330</f>
        <v>1320000</v>
      </c>
    </row>
    <row r="22" spans="1:22" ht="15.75">
      <c r="A22">
        <v>21</v>
      </c>
      <c r="B22" s="1" t="s">
        <v>50</v>
      </c>
      <c r="C22" s="9" t="s">
        <v>51</v>
      </c>
      <c r="D22" s="2" t="s">
        <v>52</v>
      </c>
      <c r="E22">
        <v>1500000</v>
      </c>
      <c r="F22" s="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22" ht="15.75">
      <c r="A23">
        <v>22</v>
      </c>
      <c r="B23" s="1" t="s">
        <v>53</v>
      </c>
      <c r="C23" s="4" t="s">
        <v>54</v>
      </c>
      <c r="D23" t="s">
        <v>26</v>
      </c>
      <c r="E23" s="65">
        <v>2500000</v>
      </c>
      <c r="T23" t="s">
        <v>55</v>
      </c>
    </row>
    <row r="24" spans="1:22" ht="15.75">
      <c r="A24">
        <v>23</v>
      </c>
      <c r="B24" s="1" t="s">
        <v>56</v>
      </c>
      <c r="C24" s="4" t="s">
        <v>57</v>
      </c>
      <c r="D24" t="s">
        <v>26</v>
      </c>
      <c r="E24" s="64"/>
    </row>
    <row r="25" spans="1:22" ht="15.75">
      <c r="A25">
        <v>24</v>
      </c>
      <c r="B25" s="1" t="s">
        <v>58</v>
      </c>
      <c r="C25" s="4" t="s">
        <v>59</v>
      </c>
      <c r="D25" t="s">
        <v>26</v>
      </c>
      <c r="E25" s="64"/>
    </row>
    <row r="26" spans="1:22" ht="15.75">
      <c r="A26">
        <v>25</v>
      </c>
      <c r="B26" s="1" t="s">
        <v>60</v>
      </c>
      <c r="C26" s="4" t="s">
        <v>61</v>
      </c>
      <c r="D26" t="s">
        <v>26</v>
      </c>
      <c r="E26" s="64"/>
    </row>
    <row r="27" spans="1:22">
      <c r="A27">
        <v>26</v>
      </c>
      <c r="B27" s="1" t="s">
        <v>62</v>
      </c>
      <c r="C27" t="s">
        <v>63</v>
      </c>
      <c r="D27" s="11" t="s">
        <v>64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22" ht="15.75">
      <c r="A28">
        <v>27</v>
      </c>
      <c r="B28" s="1" t="s">
        <v>65</v>
      </c>
      <c r="C28" s="4" t="s">
        <v>66</v>
      </c>
      <c r="D28" t="s">
        <v>7</v>
      </c>
      <c r="E28">
        <v>300000</v>
      </c>
    </row>
    <row r="29" spans="1:22">
      <c r="A29">
        <v>28</v>
      </c>
      <c r="B29" s="1" t="s">
        <v>67</v>
      </c>
      <c r="C29" s="11" t="s">
        <v>68</v>
      </c>
      <c r="D29" t="s">
        <v>69</v>
      </c>
      <c r="T29" t="s">
        <v>70</v>
      </c>
    </row>
    <row r="30" spans="1:22" ht="18.75">
      <c r="A30">
        <v>29</v>
      </c>
      <c r="B30" s="12" t="s">
        <v>71</v>
      </c>
      <c r="C30" s="13" t="s">
        <v>72</v>
      </c>
      <c r="D30" t="s">
        <v>73</v>
      </c>
      <c r="E30" s="1">
        <f>70*330</f>
        <v>23100</v>
      </c>
      <c r="T30" t="s">
        <v>74</v>
      </c>
    </row>
    <row r="31" spans="1:22" ht="15.75">
      <c r="A31">
        <v>30</v>
      </c>
      <c r="B31" s="14" t="s">
        <v>75</v>
      </c>
      <c r="C31" s="14" t="s">
        <v>75</v>
      </c>
      <c r="E31" s="15">
        <v>1713960</v>
      </c>
    </row>
    <row r="32" spans="1:22" ht="15.75">
      <c r="A32">
        <v>31</v>
      </c>
      <c r="B32" s="14" t="s">
        <v>76</v>
      </c>
      <c r="C32" s="14"/>
      <c r="E32" s="15">
        <v>600000</v>
      </c>
    </row>
    <row r="33" spans="1:21" ht="15.75" thickBot="1">
      <c r="A33">
        <v>32</v>
      </c>
      <c r="B33" s="1" t="s">
        <v>77</v>
      </c>
      <c r="E33" s="16">
        <v>6500000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1" ht="15.75" thickBot="1">
      <c r="G34" s="19" t="s">
        <v>78</v>
      </c>
      <c r="H34" s="21">
        <v>2017</v>
      </c>
      <c r="I34" s="21">
        <v>2018</v>
      </c>
      <c r="J34" s="21">
        <v>2019</v>
      </c>
      <c r="K34" s="21">
        <v>2020</v>
      </c>
      <c r="L34" s="22">
        <v>2021</v>
      </c>
      <c r="M34" s="21" t="s">
        <v>79</v>
      </c>
      <c r="N34" s="21" t="s">
        <v>80</v>
      </c>
      <c r="O34" s="21" t="s">
        <v>81</v>
      </c>
      <c r="P34" s="21" t="s">
        <v>82</v>
      </c>
      <c r="Q34" s="21" t="s">
        <v>83</v>
      </c>
      <c r="R34" s="21" t="s">
        <v>84</v>
      </c>
    </row>
    <row r="35" spans="1:21">
      <c r="E35">
        <f>SUM(E2:E33)</f>
        <v>27252060</v>
      </c>
      <c r="G35" s="25" t="s">
        <v>121</v>
      </c>
      <c r="H35" s="18">
        <f>I35/1.05755</f>
        <v>22.706215834653754</v>
      </c>
      <c r="I35" s="18">
        <f>J35/0.9619</f>
        <v>24.012958555938077</v>
      </c>
      <c r="J35" s="18">
        <f>K35/1.0827</f>
        <v>23.098064834956837</v>
      </c>
      <c r="K35" s="18">
        <f>L35/1.08764</f>
        <v>25.008274796807768</v>
      </c>
      <c r="L35" s="18">
        <v>27.2</v>
      </c>
      <c r="M35" s="18">
        <f>L35*(100%+M36)</f>
        <v>29.564448223791612</v>
      </c>
      <c r="N35" s="18">
        <f t="shared" ref="N35:R35" si="0">M35*(100%+N36)</f>
        <v>31.943166380619409</v>
      </c>
      <c r="O35" s="18">
        <f t="shared" si="0"/>
        <v>34.452284338409157</v>
      </c>
      <c r="P35" s="18">
        <f t="shared" si="0"/>
        <v>37.033857278639722</v>
      </c>
      <c r="Q35" s="18">
        <f t="shared" si="0"/>
        <v>39.689784260300563</v>
      </c>
      <c r="R35" s="18">
        <f t="shared" si="0"/>
        <v>42.479976093799692</v>
      </c>
    </row>
    <row r="36" spans="1:21">
      <c r="G36" s="30" t="s">
        <v>88</v>
      </c>
      <c r="H36" s="57">
        <v>5.7547223360113975E-2</v>
      </c>
      <c r="I36" s="57">
        <v>6.3777547176944838E-2</v>
      </c>
      <c r="J36" s="57">
        <v>-3.5807144798527868E-2</v>
      </c>
      <c r="K36" s="57">
        <v>8.2870475002716715E-2</v>
      </c>
      <c r="L36" s="57">
        <v>8.7640251218091381E-2</v>
      </c>
      <c r="M36" s="57">
        <v>8.6928243521750437E-2</v>
      </c>
      <c r="N36" s="57">
        <v>8.0458736751039872E-2</v>
      </c>
      <c r="O36" s="57">
        <v>7.8549443968462862E-2</v>
      </c>
      <c r="P36" s="57">
        <v>7.4931836590948375E-2</v>
      </c>
      <c r="Q36" s="57">
        <v>7.1716185588713177E-2</v>
      </c>
      <c r="R36" s="60">
        <v>7.0300000000000001E-2</v>
      </c>
    </row>
    <row r="37" spans="1:21">
      <c r="B37">
        <f>0.8</f>
        <v>0.8</v>
      </c>
    </row>
    <row r="39" spans="1:21" ht="15.75" thickBot="1"/>
    <row r="40" spans="1:21" ht="15.75" thickBot="1">
      <c r="G40" s="19" t="s">
        <v>78</v>
      </c>
      <c r="H40" s="21">
        <v>2017</v>
      </c>
      <c r="I40" s="21">
        <v>2018</v>
      </c>
      <c r="J40" s="21">
        <v>2019</v>
      </c>
      <c r="K40" s="21">
        <v>2020</v>
      </c>
      <c r="L40" s="22">
        <v>2021</v>
      </c>
      <c r="M40" s="21" t="s">
        <v>79</v>
      </c>
      <c r="N40" s="21" t="s">
        <v>80</v>
      </c>
      <c r="O40" s="21" t="s">
        <v>81</v>
      </c>
      <c r="P40" s="21" t="s">
        <v>82</v>
      </c>
      <c r="Q40" s="21" t="s">
        <v>83</v>
      </c>
      <c r="R40" s="21" t="s">
        <v>84</v>
      </c>
      <c r="S40" s="23"/>
      <c r="T40" s="24" t="s">
        <v>85</v>
      </c>
      <c r="U40" s="24" t="s">
        <v>86</v>
      </c>
    </row>
    <row r="41" spans="1:21">
      <c r="G41" s="25" t="s">
        <v>87</v>
      </c>
      <c r="H41" s="18">
        <v>2.3634936</v>
      </c>
      <c r="I41" s="18">
        <f>H41*(1+I42)</f>
        <v>2.4946674948000003</v>
      </c>
      <c r="J41" s="18">
        <f t="shared" ref="J41:R41" si="1">I41*(1+J42)</f>
        <v>2.6346183412582804</v>
      </c>
      <c r="K41" s="18">
        <f t="shared" si="1"/>
        <v>2.5139528212286515</v>
      </c>
      <c r="L41" s="18">
        <f t="shared" si="1"/>
        <v>2.5971646596113196</v>
      </c>
      <c r="M41" s="18">
        <f t="shared" si="1"/>
        <v>2.7327366548430305</v>
      </c>
      <c r="N41" s="18">
        <f t="shared" si="1"/>
        <v>2.8797578868735858</v>
      </c>
      <c r="O41" s="18">
        <f t="shared" si="1"/>
        <v>3.0369926674968837</v>
      </c>
      <c r="P41" s="18">
        <f t="shared" si="1"/>
        <v>3.2049383620094609</v>
      </c>
      <c r="Q41" s="18">
        <f t="shared" si="1"/>
        <v>3.3866583671353974</v>
      </c>
      <c r="R41" s="18">
        <f t="shared" si="1"/>
        <v>3.5824072207558237</v>
      </c>
      <c r="S41" s="26"/>
      <c r="T41" s="27">
        <f>(L41/H41)^(1/4)-1</f>
        <v>2.3849832344559285E-2</v>
      </c>
      <c r="U41" s="27">
        <f>(R41/M41)^(1/5)-1</f>
        <v>5.5639017698839055E-2</v>
      </c>
    </row>
    <row r="42" spans="1:21">
      <c r="G42" s="30" t="s">
        <v>88</v>
      </c>
      <c r="H42" s="31"/>
      <c r="I42" s="27">
        <v>5.5500000000000001E-2</v>
      </c>
      <c r="J42" s="27">
        <v>5.6100000000000004E-2</v>
      </c>
      <c r="K42" s="27">
        <v>-4.58E-2</v>
      </c>
      <c r="L42" s="27">
        <v>3.3099999999999997E-2</v>
      </c>
      <c r="M42" s="27">
        <v>5.2200000000000003E-2</v>
      </c>
      <c r="N42" s="27">
        <v>5.3800000000000008E-2</v>
      </c>
      <c r="O42" s="27">
        <v>5.4600000000000003E-2</v>
      </c>
      <c r="P42" s="27">
        <v>5.5300000000000002E-2</v>
      </c>
      <c r="Q42" s="27">
        <v>5.6700000000000007E-2</v>
      </c>
      <c r="R42" s="27">
        <v>5.7800000000000004E-2</v>
      </c>
      <c r="S42" s="32"/>
      <c r="T42" s="61"/>
      <c r="U42" s="61"/>
    </row>
  </sheetData>
  <autoFilter ref="A1:J33" xr:uid="{336198EC-E26F-42F4-AD9B-EDDA24403E65}"/>
  <mergeCells count="5">
    <mergeCell ref="B2:B17"/>
    <mergeCell ref="E2:E17"/>
    <mergeCell ref="U5:U18"/>
    <mergeCell ref="E19:E20"/>
    <mergeCell ref="E23:E26"/>
  </mergeCells>
  <hyperlinks>
    <hyperlink ref="T2" r:id="rId1" display="../Related Document/URSA-Sustainability-Report.pdf" xr:uid="{4BDCA4F9-438F-4FBC-AFD4-A85D8D760298}"/>
    <hyperlink ref="B21" r:id="rId2" display="https://www.dnb.com/business-directory/company-profiles.zavod_zalizobetonnykh_konstruktsii_im_svitlany_kovalskoi_at.270102116ab74b0e5186322a804e5805.html" xr:uid="{BA06D3B9-C9BF-4419-BF67-D614D768E7A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6938-1F15-452E-AA65-077A5AA2390B}">
  <dimension ref="A1:AR243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ColWidth="9.140625" defaultRowHeight="15"/>
  <cols>
    <col min="1" max="1" width="36.5703125" style="33" bestFit="1" customWidth="1"/>
    <col min="2" max="2" width="8.85546875" style="1" customWidth="1"/>
    <col min="3" max="3" width="9" style="1" bestFit="1" customWidth="1"/>
    <col min="4" max="4" width="9" style="28" bestFit="1" customWidth="1"/>
    <col min="5" max="9" width="9" style="1" bestFit="1" customWidth="1"/>
    <col min="10" max="12" width="9" style="28" bestFit="1" customWidth="1"/>
    <col min="13" max="13" width="1.85546875" style="28" customWidth="1"/>
    <col min="14" max="14" width="17.28515625" style="1" bestFit="1" customWidth="1"/>
    <col min="15" max="15" width="19.28515625" style="1" bestFit="1" customWidth="1"/>
    <col min="16" max="16" width="1.85546875" style="1" customWidth="1"/>
    <col min="17" max="19" width="8.5703125" style="1" bestFit="1" customWidth="1"/>
    <col min="20" max="20" width="8.5703125" style="28" bestFit="1" customWidth="1"/>
    <col min="21" max="25" width="8.5703125" style="1" bestFit="1" customWidth="1"/>
    <col min="26" max="26" width="8.5703125" style="28" bestFit="1" customWidth="1"/>
    <col min="27" max="27" width="8.5703125" style="1" bestFit="1" customWidth="1"/>
    <col min="28" max="16384" width="9.140625" style="1"/>
  </cols>
  <sheetData>
    <row r="1" spans="1:27" ht="15.75" thickBot="1">
      <c r="A1" s="19" t="s">
        <v>78</v>
      </c>
      <c r="B1" s="21">
        <v>2017</v>
      </c>
      <c r="C1" s="21">
        <v>2018</v>
      </c>
      <c r="D1" s="21">
        <v>2019</v>
      </c>
      <c r="E1" s="21">
        <v>2020</v>
      </c>
      <c r="F1" s="22">
        <v>2021</v>
      </c>
      <c r="G1" s="21" t="s">
        <v>79</v>
      </c>
      <c r="H1" s="21" t="s">
        <v>80</v>
      </c>
      <c r="I1" s="21" t="s">
        <v>81</v>
      </c>
      <c r="J1" s="21" t="s">
        <v>82</v>
      </c>
      <c r="K1" s="21" t="s">
        <v>83</v>
      </c>
      <c r="L1" s="21" t="s">
        <v>84</v>
      </c>
      <c r="M1" s="23"/>
      <c r="N1" s="24" t="s">
        <v>85</v>
      </c>
      <c r="O1" s="24" t="s">
        <v>86</v>
      </c>
      <c r="Q1" s="21">
        <v>2017</v>
      </c>
      <c r="R1" s="21">
        <v>2018</v>
      </c>
      <c r="S1" s="21">
        <v>2019</v>
      </c>
      <c r="T1" s="21">
        <v>2020</v>
      </c>
      <c r="U1" s="22">
        <v>2021</v>
      </c>
      <c r="V1" s="21" t="s">
        <v>79</v>
      </c>
      <c r="W1" s="21" t="s">
        <v>80</v>
      </c>
      <c r="X1" s="21" t="s">
        <v>81</v>
      </c>
      <c r="Y1" s="21" t="s">
        <v>82</v>
      </c>
      <c r="Z1" s="21" t="s">
        <v>83</v>
      </c>
      <c r="AA1" s="21" t="s">
        <v>84</v>
      </c>
    </row>
    <row r="2" spans="1:27">
      <c r="A2" s="25" t="s">
        <v>122</v>
      </c>
      <c r="B2" s="18">
        <f>C2/1.05755</f>
        <v>22.706215834653754</v>
      </c>
      <c r="C2" s="18">
        <f>D2/0.9619</f>
        <v>24.012958555938077</v>
      </c>
      <c r="D2" s="18">
        <f>E2/1.0827</f>
        <v>23.098064834956837</v>
      </c>
      <c r="E2" s="18">
        <f>F2/1.08764</f>
        <v>25.008274796807768</v>
      </c>
      <c r="F2" s="18">
        <v>27.2</v>
      </c>
      <c r="G2" s="18">
        <f>F2*(100%+G3)</f>
        <v>29.564448223791612</v>
      </c>
      <c r="H2" s="18">
        <f t="shared" ref="H2:L2" si="0">G2*(100%+H3)</f>
        <v>31.943166380619409</v>
      </c>
      <c r="I2" s="18">
        <f t="shared" si="0"/>
        <v>34.452284338409157</v>
      </c>
      <c r="J2" s="18">
        <f t="shared" si="0"/>
        <v>37.033857278639722</v>
      </c>
      <c r="K2" s="18">
        <f t="shared" si="0"/>
        <v>39.689784260300563</v>
      </c>
      <c r="L2" s="18">
        <f t="shared" si="0"/>
        <v>42.479976093799692</v>
      </c>
      <c r="M2" s="26"/>
      <c r="N2" s="27">
        <f>(F2/B2)^(1/4)-1</f>
        <v>4.6179090114335963E-2</v>
      </c>
      <c r="O2" s="27">
        <f>(L2/G2)^(1/5)-1</f>
        <v>7.518425796012207E-2</v>
      </c>
      <c r="U2" s="29"/>
    </row>
    <row r="3" spans="1:27">
      <c r="A3" s="30" t="s">
        <v>88</v>
      </c>
      <c r="B3" s="66">
        <v>5.7547223360113975E-2</v>
      </c>
      <c r="C3" s="66">
        <v>6.3777547176944838E-2</v>
      </c>
      <c r="D3" s="66">
        <v>-3.5807144798527868E-2</v>
      </c>
      <c r="E3" s="66">
        <v>8.2870475002716715E-2</v>
      </c>
      <c r="F3" s="66">
        <v>8.7640251218091381E-2</v>
      </c>
      <c r="G3" s="66">
        <v>8.6928243521750437E-2</v>
      </c>
      <c r="H3" s="66">
        <v>8.0458736751039872E-2</v>
      </c>
      <c r="I3" s="66">
        <v>7.8549443968462862E-2</v>
      </c>
      <c r="J3" s="66">
        <v>7.4931836590948375E-2</v>
      </c>
      <c r="K3" s="66">
        <v>7.1716185588713177E-2</v>
      </c>
      <c r="L3" s="60">
        <v>7.0300000000000001E-2</v>
      </c>
      <c r="M3" s="32"/>
      <c r="U3" s="29"/>
    </row>
    <row r="4" spans="1:27" ht="15.75" thickBot="1">
      <c r="A4" s="20" t="s">
        <v>90</v>
      </c>
      <c r="B4" s="58"/>
      <c r="C4" s="27"/>
      <c r="D4" s="27"/>
      <c r="E4" s="27"/>
      <c r="F4" s="27"/>
      <c r="G4" s="27"/>
      <c r="H4" s="27"/>
      <c r="I4" s="27"/>
      <c r="J4" s="27"/>
      <c r="K4" s="27"/>
      <c r="L4" s="27"/>
      <c r="M4" s="32"/>
      <c r="U4" s="29"/>
    </row>
    <row r="5" spans="1:27" ht="14.25" customHeight="1" thickBot="1">
      <c r="A5" s="19" t="s">
        <v>123</v>
      </c>
      <c r="D5" s="1"/>
      <c r="E5" s="35"/>
      <c r="J5" s="1"/>
      <c r="K5" s="1"/>
      <c r="L5" s="1"/>
      <c r="M5" s="1"/>
      <c r="U5" s="29"/>
    </row>
    <row r="6" spans="1:27">
      <c r="A6" s="20" t="s">
        <v>89</v>
      </c>
      <c r="B6" s="36">
        <f>SUM(B51,B84,B117,B150,B183,B216)</f>
        <v>9.5954717995745202</v>
      </c>
      <c r="C6" s="36">
        <f t="shared" ref="C6:L6" si="1">SUM(C51,C84,C117,C150,C183,C216)</f>
        <v>10.122174891851866</v>
      </c>
      <c r="D6" s="36">
        <f t="shared" si="1"/>
        <v>9.7119334677924165</v>
      </c>
      <c r="E6" s="36">
        <f t="shared" si="1"/>
        <v>10.488568357969235</v>
      </c>
      <c r="F6" s="36">
        <f t="shared" si="1"/>
        <v>11.379138261693678</v>
      </c>
      <c r="G6" s="36">
        <f t="shared" si="1"/>
        <v>12.336965204139807</v>
      </c>
      <c r="H6" s="36">
        <f t="shared" si="1"/>
        <v>13.295976282864725</v>
      </c>
      <c r="I6" s="36">
        <f t="shared" si="1"/>
        <v>14.304228613027551</v>
      </c>
      <c r="J6" s="36">
        <f t="shared" si="1"/>
        <v>15.337337202689639</v>
      </c>
      <c r="K6" s="36">
        <f t="shared" si="1"/>
        <v>16.395882634117356</v>
      </c>
      <c r="L6" s="36">
        <f t="shared" si="1"/>
        <v>17.502314284728001</v>
      </c>
      <c r="M6" s="35"/>
      <c r="N6" s="27">
        <f t="shared" ref="N6:N12" si="2">(F6/B6)^(1/4)-1</f>
        <v>4.3543987611844415E-2</v>
      </c>
      <c r="O6" s="27">
        <f t="shared" ref="O6:O12" si="3">(L6/G6)^(1/5)-1</f>
        <v>7.2450923799445288E-2</v>
      </c>
      <c r="Q6" s="27">
        <f t="shared" ref="Q6:AA12" si="4">B6/B$2</f>
        <v>0.42259229232420625</v>
      </c>
      <c r="R6" s="27">
        <f t="shared" si="4"/>
        <v>0.421529686492912</v>
      </c>
      <c r="S6" s="27">
        <f t="shared" si="4"/>
        <v>0.42046524404478602</v>
      </c>
      <c r="T6" s="27">
        <f t="shared" si="4"/>
        <v>0.41940391503167862</v>
      </c>
      <c r="U6" s="27">
        <f t="shared" si="4"/>
        <v>0.41835067138579696</v>
      </c>
      <c r="V6" s="27">
        <f t="shared" si="4"/>
        <v>0.41729056164869643</v>
      </c>
      <c r="W6" s="27">
        <f t="shared" si="4"/>
        <v>0.41623851951419799</v>
      </c>
      <c r="X6" s="27">
        <f t="shared" si="4"/>
        <v>0.41518955528532164</v>
      </c>
      <c r="Y6" s="27">
        <f t="shared" si="4"/>
        <v>0.41414366014570841</v>
      </c>
      <c r="Z6" s="27">
        <f t="shared" si="4"/>
        <v>0.41310082530524678</v>
      </c>
      <c r="AA6" s="27">
        <f t="shared" si="4"/>
        <v>0.41201328000000004</v>
      </c>
    </row>
    <row r="7" spans="1:27">
      <c r="A7" s="20" t="s">
        <v>91</v>
      </c>
      <c r="B7" s="36">
        <f t="shared" ref="B7:L7" si="5">SUM(B52,B85,B118,B151,B184,B217)</f>
        <v>1.6959717189309309</v>
      </c>
      <c r="C7" s="36">
        <f t="shared" si="5"/>
        <v>1.7743212397930765</v>
      </c>
      <c r="D7" s="36">
        <f t="shared" si="5"/>
        <v>1.6883269102664182</v>
      </c>
      <c r="E7" s="36">
        <f t="shared" si="5"/>
        <v>1.8082558090778671</v>
      </c>
      <c r="F7" s="36">
        <f t="shared" si="5"/>
        <v>1.9454497862363327</v>
      </c>
      <c r="G7" s="36">
        <f t="shared" si="5"/>
        <v>2.091889835967943</v>
      </c>
      <c r="H7" s="36">
        <f t="shared" si="5"/>
        <v>2.2358606176744544</v>
      </c>
      <c r="I7" s="36">
        <f t="shared" si="5"/>
        <v>2.3855217949636653</v>
      </c>
      <c r="J7" s="36">
        <f t="shared" si="5"/>
        <v>2.5366690060476431</v>
      </c>
      <c r="K7" s="36">
        <f t="shared" si="5"/>
        <v>2.6893292675379743</v>
      </c>
      <c r="L7" s="36">
        <f t="shared" si="5"/>
        <v>2.847415210857291</v>
      </c>
      <c r="M7" s="35"/>
      <c r="N7" s="27">
        <f t="shared" si="2"/>
        <v>3.4904689675326672E-2</v>
      </c>
      <c r="O7" s="27">
        <f t="shared" si="3"/>
        <v>6.3609966429869047E-2</v>
      </c>
      <c r="Q7" s="27">
        <f t="shared" si="4"/>
        <v>7.4691957976660034E-2</v>
      </c>
      <c r="R7" s="27">
        <f t="shared" si="4"/>
        <v>7.3890155420033035E-2</v>
      </c>
      <c r="S7" s="27">
        <f t="shared" si="4"/>
        <v>7.3093868353477295E-2</v>
      </c>
      <c r="T7" s="27">
        <f t="shared" si="4"/>
        <v>7.2306299565641594E-2</v>
      </c>
      <c r="U7" s="27">
        <f t="shared" si="4"/>
        <v>7.1523889199865173E-2</v>
      </c>
      <c r="V7" s="27">
        <f t="shared" si="4"/>
        <v>7.0756938202706635E-2</v>
      </c>
      <c r="W7" s="27">
        <f t="shared" si="4"/>
        <v>6.9994958891457862E-2</v>
      </c>
      <c r="X7" s="27">
        <f t="shared" si="4"/>
        <v>6.9241324364206658E-2</v>
      </c>
      <c r="Y7" s="27">
        <f t="shared" si="4"/>
        <v>6.8495943778201451E-2</v>
      </c>
      <c r="Z7" s="27">
        <f t="shared" si="4"/>
        <v>6.7758727281064052E-2</v>
      </c>
      <c r="AA7" s="27">
        <f t="shared" si="4"/>
        <v>6.7029586000000016E-2</v>
      </c>
    </row>
    <row r="8" spans="1:27">
      <c r="A8" s="20" t="s">
        <v>92</v>
      </c>
      <c r="B8" s="36">
        <f t="shared" ref="B8:L8" si="6">SUM(B53,B86,B119,B152,B185,B218)</f>
        <v>1.8338761561361672</v>
      </c>
      <c r="C8" s="36">
        <f t="shared" si="6"/>
        <v>1.9267195062117131</v>
      </c>
      <c r="D8" s="36">
        <f t="shared" si="6"/>
        <v>1.8411027768108832</v>
      </c>
      <c r="E8" s="36">
        <f t="shared" si="6"/>
        <v>1.9802327514865277</v>
      </c>
      <c r="F8" s="36">
        <f t="shared" si="6"/>
        <v>2.1394848804336632</v>
      </c>
      <c r="G8" s="36">
        <f t="shared" si="6"/>
        <v>2.3102756794319443</v>
      </c>
      <c r="H8" s="36">
        <f t="shared" si="6"/>
        <v>2.4797246172599525</v>
      </c>
      <c r="I8" s="36">
        <f t="shared" si="6"/>
        <v>2.6569014595584086</v>
      </c>
      <c r="J8" s="36">
        <f t="shared" si="6"/>
        <v>2.8371923838440605</v>
      </c>
      <c r="K8" s="36">
        <f t="shared" si="6"/>
        <v>3.0206573910241681</v>
      </c>
      <c r="L8" s="36">
        <f t="shared" si="6"/>
        <v>3.2117399680684375</v>
      </c>
      <c r="M8" s="35"/>
      <c r="N8" s="27">
        <f t="shared" si="2"/>
        <v>3.928534769354175E-2</v>
      </c>
      <c r="O8" s="27">
        <f t="shared" si="3"/>
        <v>6.8108359344156266E-2</v>
      </c>
      <c r="Q8" s="27">
        <f t="shared" si="4"/>
        <v>8.076538025932721E-2</v>
      </c>
      <c r="R8" s="27">
        <f t="shared" si="4"/>
        <v>8.023665645877949E-2</v>
      </c>
      <c r="S8" s="27">
        <f t="shared" si="4"/>
        <v>7.9708096326084443E-2</v>
      </c>
      <c r="T8" s="27">
        <f t="shared" si="4"/>
        <v>7.9183101096573782E-2</v>
      </c>
      <c r="U8" s="27">
        <f t="shared" si="4"/>
        <v>7.8657532368884675E-2</v>
      </c>
      <c r="V8" s="27">
        <f t="shared" si="4"/>
        <v>7.8143710376193651E-2</v>
      </c>
      <c r="W8" s="27">
        <f t="shared" si="4"/>
        <v>7.7629267797460849E-2</v>
      </c>
      <c r="X8" s="27">
        <f t="shared" si="4"/>
        <v>7.7118295944061971E-2</v>
      </c>
      <c r="Y8" s="27">
        <f t="shared" si="4"/>
        <v>7.6610771664891844E-2</v>
      </c>
      <c r="Z8" s="27">
        <f t="shared" si="4"/>
        <v>7.6106671964089267E-2</v>
      </c>
      <c r="AA8" s="27">
        <f t="shared" si="4"/>
        <v>7.5605973999999923E-2</v>
      </c>
    </row>
    <row r="9" spans="1:27">
      <c r="A9" s="20" t="s">
        <v>93</v>
      </c>
      <c r="B9" s="36">
        <f t="shared" ref="B9:L9" si="7">SUM(B54,B87,B120,B153,B186,B219)</f>
        <v>2.9147923106953018</v>
      </c>
      <c r="C9" s="36">
        <f t="shared" si="7"/>
        <v>3.1042117483760325</v>
      </c>
      <c r="D9" s="36">
        <f t="shared" si="7"/>
        <v>3.0069612831468717</v>
      </c>
      <c r="E9" s="36">
        <f t="shared" si="7"/>
        <v>3.2785322965210524</v>
      </c>
      <c r="F9" s="36">
        <f t="shared" si="7"/>
        <v>3.591075591073873</v>
      </c>
      <c r="G9" s="36">
        <f t="shared" si="7"/>
        <v>3.9304597735081828</v>
      </c>
      <c r="H9" s="36">
        <f t="shared" si="7"/>
        <v>4.2764750386844721</v>
      </c>
      <c r="I9" s="36">
        <f t="shared" si="7"/>
        <v>4.644697322896163</v>
      </c>
      <c r="J9" s="36">
        <f t="shared" si="7"/>
        <v>5.0276704355141897</v>
      </c>
      <c r="K9" s="36">
        <f t="shared" si="7"/>
        <v>5.4259041094042546</v>
      </c>
      <c r="L9" s="36">
        <f t="shared" si="7"/>
        <v>5.8479042118901683</v>
      </c>
      <c r="M9" s="35"/>
      <c r="N9" s="27">
        <f t="shared" si="2"/>
        <v>5.3547771864322691E-2</v>
      </c>
      <c r="O9" s="27">
        <f t="shared" si="3"/>
        <v>8.2708082656597348E-2</v>
      </c>
      <c r="Q9" s="27">
        <f t="shared" si="4"/>
        <v>0.12836979670768417</v>
      </c>
      <c r="R9" s="27">
        <f t="shared" si="4"/>
        <v>0.12927235688783562</v>
      </c>
      <c r="S9" s="27">
        <f t="shared" si="4"/>
        <v>0.13018238993753742</v>
      </c>
      <c r="T9" s="27">
        <f t="shared" si="4"/>
        <v>0.13109789952162343</v>
      </c>
      <c r="U9" s="27">
        <f t="shared" si="4"/>
        <v>0.13202483790712768</v>
      </c>
      <c r="V9" s="27">
        <f t="shared" si="4"/>
        <v>0.13294548045531238</v>
      </c>
      <c r="W9" s="27">
        <f t="shared" si="4"/>
        <v>0.13387761838410295</v>
      </c>
      <c r="X9" s="27">
        <f t="shared" si="4"/>
        <v>0.13481536600805358</v>
      </c>
      <c r="Y9" s="27">
        <f t="shared" si="4"/>
        <v>0.1357587571201781</v>
      </c>
      <c r="Z9" s="27">
        <f t="shared" si="4"/>
        <v>0.13670782571704423</v>
      </c>
      <c r="AA9" s="27">
        <f t="shared" si="4"/>
        <v>0.13766260600000005</v>
      </c>
    </row>
    <row r="10" spans="1:27">
      <c r="A10" s="20" t="s">
        <v>94</v>
      </c>
      <c r="B10" s="36">
        <f t="shared" ref="B10:L10" si="8">SUM(B55,B88,B121,B154,B187,B220)</f>
        <v>3.7354779782102328</v>
      </c>
      <c r="C10" s="36">
        <f t="shared" si="8"/>
        <v>3.9805211482668708</v>
      </c>
      <c r="D10" s="36">
        <f t="shared" si="8"/>
        <v>3.8580014695829794</v>
      </c>
      <c r="E10" s="36">
        <f t="shared" si="8"/>
        <v>4.2088083396008145</v>
      </c>
      <c r="F10" s="36">
        <f t="shared" si="8"/>
        <v>4.6125893094989667</v>
      </c>
      <c r="G10" s="36">
        <f t="shared" si="8"/>
        <v>5.0513895895175249</v>
      </c>
      <c r="H10" s="36">
        <f t="shared" si="8"/>
        <v>5.4991575759770104</v>
      </c>
      <c r="I10" s="36">
        <f t="shared" si="8"/>
        <v>5.9759859482321236</v>
      </c>
      <c r="J10" s="36">
        <f t="shared" si="8"/>
        <v>6.4723217721067838</v>
      </c>
      <c r="K10" s="36">
        <f t="shared" si="8"/>
        <v>6.988851165915638</v>
      </c>
      <c r="L10" s="36">
        <f t="shared" si="8"/>
        <v>7.5365666922917454</v>
      </c>
      <c r="M10" s="35"/>
      <c r="N10" s="27">
        <f t="shared" si="2"/>
        <v>5.4143297891808606E-2</v>
      </c>
      <c r="O10" s="27">
        <f t="shared" si="3"/>
        <v>8.3309461788169115E-2</v>
      </c>
      <c r="Q10" s="27">
        <f t="shared" si="4"/>
        <v>0.16451345329454783</v>
      </c>
      <c r="R10" s="27">
        <f t="shared" si="4"/>
        <v>0.16576554442445168</v>
      </c>
      <c r="S10" s="27">
        <f t="shared" si="4"/>
        <v>0.1670270430509937</v>
      </c>
      <c r="T10" s="27">
        <f t="shared" si="4"/>
        <v>0.16829662876777315</v>
      </c>
      <c r="U10" s="27">
        <f t="shared" si="4"/>
        <v>0.16958048931981495</v>
      </c>
      <c r="V10" s="27">
        <f t="shared" si="4"/>
        <v>0.17086026944526175</v>
      </c>
      <c r="W10" s="27">
        <f t="shared" si="4"/>
        <v>0.1721544292275754</v>
      </c>
      <c r="X10" s="27">
        <f t="shared" si="4"/>
        <v>0.17345688574762488</v>
      </c>
      <c r="Y10" s="27">
        <f t="shared" si="4"/>
        <v>0.1747676922608834</v>
      </c>
      <c r="Z10" s="27">
        <f t="shared" si="4"/>
        <v>0.17608690236460139</v>
      </c>
      <c r="AA10" s="27">
        <f t="shared" si="4"/>
        <v>0.17741456999999985</v>
      </c>
    </row>
    <row r="11" spans="1:27">
      <c r="A11" s="20" t="s">
        <v>95</v>
      </c>
      <c r="B11" s="36">
        <f t="shared" ref="B11:L11" si="9">SUM(B56,B89,B122,B155,B188,B221)</f>
        <v>1.9526582167878128</v>
      </c>
      <c r="C11" s="36">
        <f t="shared" si="9"/>
        <v>2.0773608122823615</v>
      </c>
      <c r="D11" s="36">
        <f t="shared" si="9"/>
        <v>2.0103061771517887</v>
      </c>
      <c r="E11" s="36">
        <f t="shared" si="9"/>
        <v>2.1897250260711525</v>
      </c>
      <c r="F11" s="36">
        <f t="shared" si="9"/>
        <v>2.3961022329468533</v>
      </c>
      <c r="G11" s="36">
        <f t="shared" si="9"/>
        <v>2.6200573643178822</v>
      </c>
      <c r="H11" s="36">
        <f t="shared" si="9"/>
        <v>2.8479668740359729</v>
      </c>
      <c r="I11" s="36">
        <f t="shared" si="9"/>
        <v>3.0902232580309534</v>
      </c>
      <c r="J11" s="36">
        <f t="shared" si="9"/>
        <v>3.3418316597010804</v>
      </c>
      <c r="K11" s="36">
        <f t="shared" si="9"/>
        <v>3.6031062928642079</v>
      </c>
      <c r="L11" s="36">
        <f t="shared" si="9"/>
        <v>3.8796652062641761</v>
      </c>
      <c r="M11" s="35"/>
      <c r="N11" s="27">
        <f t="shared" si="2"/>
        <v>5.2494360942591189E-2</v>
      </c>
      <c r="O11" s="27">
        <f t="shared" si="3"/>
        <v>8.1674745257611425E-2</v>
      </c>
      <c r="Q11" s="27">
        <f t="shared" si="4"/>
        <v>8.5996637705156767E-2</v>
      </c>
      <c r="R11" s="27">
        <f t="shared" si="4"/>
        <v>8.6509990322232014E-2</v>
      </c>
      <c r="S11" s="27">
        <f t="shared" si="4"/>
        <v>8.7033532528204338E-2</v>
      </c>
      <c r="T11" s="27">
        <f t="shared" si="4"/>
        <v>8.7560019388089272E-2</v>
      </c>
      <c r="U11" s="27">
        <f t="shared" si="4"/>
        <v>8.8091993858340198E-2</v>
      </c>
      <c r="V11" s="27">
        <f t="shared" si="4"/>
        <v>8.8621892906136646E-2</v>
      </c>
      <c r="W11" s="27">
        <f t="shared" si="4"/>
        <v>8.915731271286538E-2</v>
      </c>
      <c r="X11" s="27">
        <f t="shared" si="4"/>
        <v>8.9695743471669184E-2</v>
      </c>
      <c r="Y11" s="27">
        <f t="shared" si="4"/>
        <v>9.0237201989450122E-2</v>
      </c>
      <c r="Z11" s="27">
        <f t="shared" si="4"/>
        <v>9.0781705167094856E-2</v>
      </c>
      <c r="AA11" s="27">
        <f t="shared" si="4"/>
        <v>9.1329269999999962E-2</v>
      </c>
    </row>
    <row r="12" spans="1:27">
      <c r="A12" s="20" t="s">
        <v>77</v>
      </c>
      <c r="B12" s="36">
        <f t="shared" ref="B12:L12" si="10">SUM(B57,B90,B123,B156,B189,B222)</f>
        <v>0.97796765431878951</v>
      </c>
      <c r="C12" s="36">
        <f t="shared" si="10"/>
        <v>1.0276492091561513</v>
      </c>
      <c r="D12" s="36">
        <f t="shared" si="10"/>
        <v>0.9814327502054746</v>
      </c>
      <c r="E12" s="36">
        <f t="shared" si="10"/>
        <v>1.0541522160811243</v>
      </c>
      <c r="F12" s="36">
        <f t="shared" si="10"/>
        <v>1.1361599381166327</v>
      </c>
      <c r="G12" s="36">
        <f t="shared" si="10"/>
        <v>1.2234107769083282</v>
      </c>
      <c r="H12" s="36">
        <f t="shared" si="10"/>
        <v>1.3080053741228199</v>
      </c>
      <c r="I12" s="36">
        <f t="shared" si="10"/>
        <v>1.3947259417002873</v>
      </c>
      <c r="J12" s="36">
        <f t="shared" si="10"/>
        <v>1.4808348187363267</v>
      </c>
      <c r="K12" s="36">
        <f t="shared" si="10"/>
        <v>1.5660533994369632</v>
      </c>
      <c r="L12" s="36">
        <f t="shared" si="10"/>
        <v>1.6543705196998737</v>
      </c>
      <c r="M12" s="35"/>
      <c r="N12" s="27">
        <f t="shared" si="2"/>
        <v>3.819455105494618E-2</v>
      </c>
      <c r="O12" s="27">
        <f t="shared" si="3"/>
        <v>6.2214183447931282E-2</v>
      </c>
      <c r="Q12" s="27">
        <f t="shared" si="4"/>
        <v>4.3070481732417766E-2</v>
      </c>
      <c r="R12" s="27">
        <f t="shared" si="4"/>
        <v>4.2795609993755965E-2</v>
      </c>
      <c r="S12" s="27">
        <f t="shared" si="4"/>
        <v>4.2489825758916598E-2</v>
      </c>
      <c r="T12" s="27">
        <f t="shared" si="4"/>
        <v>4.2152136628620364E-2</v>
      </c>
      <c r="U12" s="27">
        <f t="shared" si="4"/>
        <v>4.1770585960170324E-2</v>
      </c>
      <c r="V12" s="27">
        <f t="shared" si="4"/>
        <v>4.1381146965692533E-2</v>
      </c>
      <c r="W12" s="27">
        <f t="shared" si="4"/>
        <v>4.0947893472339493E-2</v>
      </c>
      <c r="X12" s="27">
        <f t="shared" si="4"/>
        <v>4.0482829179061895E-2</v>
      </c>
      <c r="Y12" s="27">
        <f t="shared" si="4"/>
        <v>3.9985973040686698E-2</v>
      </c>
      <c r="Z12" s="27">
        <f t="shared" si="4"/>
        <v>3.9457342200859419E-2</v>
      </c>
      <c r="AA12" s="27">
        <f t="shared" si="4"/>
        <v>3.8944714000000179E-2</v>
      </c>
    </row>
    <row r="13" spans="1:27">
      <c r="A13" s="37" t="s">
        <v>96</v>
      </c>
      <c r="B13" s="38">
        <f t="shared" ref="B13:L13" si="11">SUM(B6:B12)</f>
        <v>22.706215834653758</v>
      </c>
      <c r="C13" s="38">
        <f t="shared" si="11"/>
        <v>24.01295855593807</v>
      </c>
      <c r="D13" s="38">
        <f t="shared" si="11"/>
        <v>23.098064834956833</v>
      </c>
      <c r="E13" s="38">
        <f t="shared" si="11"/>
        <v>25.008274796807772</v>
      </c>
      <c r="F13" s="38">
        <f t="shared" si="11"/>
        <v>27.200000000000003</v>
      </c>
      <c r="G13" s="38">
        <f t="shared" si="11"/>
        <v>29.564448223791615</v>
      </c>
      <c r="H13" s="38">
        <f t="shared" si="11"/>
        <v>31.943166380619406</v>
      </c>
      <c r="I13" s="38">
        <f t="shared" si="11"/>
        <v>34.45228433840915</v>
      </c>
      <c r="J13" s="38">
        <f t="shared" si="11"/>
        <v>37.033857278639715</v>
      </c>
      <c r="K13" s="38">
        <f t="shared" si="11"/>
        <v>39.689784260300563</v>
      </c>
      <c r="L13" s="38">
        <f t="shared" si="11"/>
        <v>42.479976093799692</v>
      </c>
      <c r="M13" s="39"/>
      <c r="Q13" s="40">
        <f t="shared" ref="Q13:AA13" si="12">SUM(Q6:Q12)</f>
        <v>1</v>
      </c>
      <c r="R13" s="40">
        <f t="shared" si="12"/>
        <v>0.99999999999999978</v>
      </c>
      <c r="S13" s="40">
        <f t="shared" si="12"/>
        <v>0.99999999999999978</v>
      </c>
      <c r="T13" s="40">
        <f t="shared" si="12"/>
        <v>1.0000000000000002</v>
      </c>
      <c r="U13" s="40">
        <f t="shared" si="12"/>
        <v>1</v>
      </c>
      <c r="V13" s="40">
        <f t="shared" si="12"/>
        <v>1</v>
      </c>
      <c r="W13" s="40">
        <f t="shared" si="12"/>
        <v>1</v>
      </c>
      <c r="X13" s="40">
        <f t="shared" si="12"/>
        <v>0.99999999999999978</v>
      </c>
      <c r="Y13" s="40">
        <f t="shared" si="12"/>
        <v>1</v>
      </c>
      <c r="Z13" s="40">
        <f t="shared" si="12"/>
        <v>1</v>
      </c>
      <c r="AA13" s="40">
        <f t="shared" si="12"/>
        <v>1</v>
      </c>
    </row>
    <row r="14" spans="1:27">
      <c r="A14" s="41" t="s">
        <v>97</v>
      </c>
      <c r="B14" s="42" t="b">
        <f t="shared" ref="B14:L14" si="13">B13=B2</f>
        <v>1</v>
      </c>
      <c r="C14" s="42" t="b">
        <f t="shared" si="13"/>
        <v>1</v>
      </c>
      <c r="D14" s="42" t="b">
        <f t="shared" si="13"/>
        <v>1</v>
      </c>
      <c r="E14" s="42" t="b">
        <f t="shared" si="13"/>
        <v>1</v>
      </c>
      <c r="F14" s="42" t="b">
        <f t="shared" si="13"/>
        <v>1</v>
      </c>
      <c r="G14" s="42" t="b">
        <f t="shared" si="13"/>
        <v>1</v>
      </c>
      <c r="H14" s="42" t="b">
        <f t="shared" si="13"/>
        <v>1</v>
      </c>
      <c r="I14" s="42" t="b">
        <f t="shared" si="13"/>
        <v>1</v>
      </c>
      <c r="J14" s="42" t="b">
        <f t="shared" si="13"/>
        <v>1</v>
      </c>
      <c r="K14" s="42" t="b">
        <f t="shared" si="13"/>
        <v>1</v>
      </c>
      <c r="L14" s="42" t="b">
        <f t="shared" si="13"/>
        <v>1</v>
      </c>
      <c r="U14" s="43"/>
      <c r="V14" s="32"/>
    </row>
    <row r="15" spans="1:27" ht="15.75" thickBot="1"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U15" s="43"/>
      <c r="V15" s="32"/>
    </row>
    <row r="16" spans="1:27" ht="15.75" thickBot="1">
      <c r="A16" s="44" t="s">
        <v>124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6"/>
      <c r="N16" s="34"/>
      <c r="O16" s="34"/>
      <c r="U16" s="43"/>
      <c r="V16" s="32"/>
    </row>
    <row r="17" spans="1:28">
      <c r="A17" s="20" t="s">
        <v>98</v>
      </c>
      <c r="B17" s="47">
        <f t="shared" ref="B17:L17" si="14">SUM(B62,B95,B128,B161,B194,B227)</f>
        <v>6.0715642445550539</v>
      </c>
      <c r="C17" s="47">
        <f t="shared" si="14"/>
        <v>6.4501728023108154</v>
      </c>
      <c r="D17" s="47">
        <f t="shared" si="14"/>
        <v>6.232638433674615</v>
      </c>
      <c r="E17" s="47">
        <f t="shared" si="14"/>
        <v>6.5636968531426998</v>
      </c>
      <c r="F17" s="47">
        <f t="shared" si="14"/>
        <v>7.4062630479627467</v>
      </c>
      <c r="G17" s="47">
        <f t="shared" si="14"/>
        <v>8.0854811636021129</v>
      </c>
      <c r="H17" s="47">
        <f t="shared" si="14"/>
        <v>8.7772275929057031</v>
      </c>
      <c r="I17" s="47">
        <f t="shared" si="14"/>
        <v>9.5097322298743947</v>
      </c>
      <c r="J17" s="47">
        <f t="shared" si="14"/>
        <v>10.268810163906988</v>
      </c>
      <c r="K17" s="47">
        <f t="shared" si="14"/>
        <v>11.055308536339663</v>
      </c>
      <c r="L17" s="47">
        <f t="shared" si="14"/>
        <v>11.886262638839561</v>
      </c>
      <c r="M17" s="46"/>
      <c r="N17" s="27">
        <f t="shared" ref="N17:N20" si="15">(F17/B17)^(1/4)-1</f>
        <v>5.0932044462787429E-2</v>
      </c>
      <c r="O17" s="27">
        <f t="shared" ref="O17:O20" si="16">(L17/G17)^(1/5)-1</f>
        <v>8.0109760172014655E-2</v>
      </c>
      <c r="Q17" s="27">
        <f t="shared" ref="Q17:AA20" si="17">B17/B$2</f>
        <v>0.2673965705588317</v>
      </c>
      <c r="R17" s="27">
        <f t="shared" si="17"/>
        <v>0.26861216568900359</v>
      </c>
      <c r="S17" s="27">
        <f t="shared" si="17"/>
        <v>0.26983379249339012</v>
      </c>
      <c r="T17" s="27">
        <f t="shared" si="17"/>
        <v>0.26246100166735759</v>
      </c>
      <c r="U17" s="27">
        <f t="shared" si="17"/>
        <v>0.27228908264568924</v>
      </c>
      <c r="V17" s="27">
        <f t="shared" si="17"/>
        <v>0.27348662496245829</v>
      </c>
      <c r="W17" s="27">
        <f t="shared" si="17"/>
        <v>0.27477637903270075</v>
      </c>
      <c r="X17" s="27">
        <f t="shared" si="17"/>
        <v>0.27602617395307116</v>
      </c>
      <c r="Y17" s="27">
        <f t="shared" si="17"/>
        <v>0.27728168002175135</v>
      </c>
      <c r="Z17" s="27">
        <f t="shared" si="17"/>
        <v>0.27854292338388092</v>
      </c>
      <c r="AA17" s="27">
        <f t="shared" si="17"/>
        <v>0.27980860000000002</v>
      </c>
      <c r="AB17" s="32"/>
    </row>
    <row r="18" spans="1:28">
      <c r="A18" s="20" t="s">
        <v>99</v>
      </c>
      <c r="B18" s="47">
        <f t="shared" ref="B18:L18" si="18">SUM(B63,B96,B129,B162,B195,B228)</f>
        <v>8.6799248262644291</v>
      </c>
      <c r="C18" s="47">
        <f t="shared" si="18"/>
        <v>9.1577871686904704</v>
      </c>
      <c r="D18" s="47">
        <f t="shared" si="18"/>
        <v>8.7880908142235086</v>
      </c>
      <c r="E18" s="47">
        <f t="shared" si="18"/>
        <v>9.9525694563724496</v>
      </c>
      <c r="F18" s="47">
        <f t="shared" si="18"/>
        <v>10.300650089680001</v>
      </c>
      <c r="G18" s="47">
        <f t="shared" si="18"/>
        <v>11.169543490655185</v>
      </c>
      <c r="H18" s="47">
        <f t="shared" si="18"/>
        <v>12.039097962914106</v>
      </c>
      <c r="I18" s="47">
        <f t="shared" si="18"/>
        <v>12.954136222370209</v>
      </c>
      <c r="J18" s="47">
        <f t="shared" si="18"/>
        <v>13.891972398022711</v>
      </c>
      <c r="K18" s="47">
        <f t="shared" si="18"/>
        <v>14.853140904987356</v>
      </c>
      <c r="L18" s="47">
        <f t="shared" si="18"/>
        <v>15.859831616418067</v>
      </c>
      <c r="M18" s="46"/>
      <c r="N18" s="27">
        <f t="shared" si="15"/>
        <v>4.3727599264562045E-2</v>
      </c>
      <c r="O18" s="27">
        <f t="shared" si="16"/>
        <v>7.2636644596321132E-2</v>
      </c>
      <c r="Q18" s="27">
        <f t="shared" si="17"/>
        <v>0.38227086756646206</v>
      </c>
      <c r="R18" s="27">
        <f t="shared" si="17"/>
        <v>0.38136854929214353</v>
      </c>
      <c r="S18" s="27">
        <f t="shared" si="17"/>
        <v>0.38046870493339019</v>
      </c>
      <c r="T18" s="27">
        <f t="shared" si="17"/>
        <v>0.39797105307091657</v>
      </c>
      <c r="U18" s="27">
        <f t="shared" si="17"/>
        <v>0.37870037094411768</v>
      </c>
      <c r="V18" s="27">
        <f t="shared" si="17"/>
        <v>0.37780321168539982</v>
      </c>
      <c r="W18" s="27">
        <f t="shared" si="17"/>
        <v>0.37689118916584546</v>
      </c>
      <c r="X18" s="27">
        <f t="shared" si="17"/>
        <v>0.37600224400587223</v>
      </c>
      <c r="Y18" s="27">
        <f t="shared" si="17"/>
        <v>0.37511545971300381</v>
      </c>
      <c r="Z18" s="27">
        <f t="shared" si="17"/>
        <v>0.37423082996810614</v>
      </c>
      <c r="AA18" s="27">
        <f t="shared" si="17"/>
        <v>0.37334841199999974</v>
      </c>
      <c r="AB18" s="32"/>
    </row>
    <row r="19" spans="1:28">
      <c r="A19" s="20" t="s">
        <v>100</v>
      </c>
      <c r="B19" s="47">
        <f t="shared" ref="B19:L19" si="19">SUM(B64,B97,B130,B163,B196,B229)</f>
        <v>3.1222682661890957</v>
      </c>
      <c r="C19" s="47">
        <f t="shared" si="19"/>
        <v>3.3122060275195628</v>
      </c>
      <c r="D19" s="47">
        <f t="shared" si="19"/>
        <v>3.1959051575539368</v>
      </c>
      <c r="E19" s="47">
        <f t="shared" si="19"/>
        <v>3.3609154031097095</v>
      </c>
      <c r="F19" s="47">
        <f t="shared" si="19"/>
        <v>3.7865629695101353</v>
      </c>
      <c r="G19" s="47">
        <f t="shared" si="19"/>
        <v>4.1286116536781687</v>
      </c>
      <c r="H19" s="47">
        <f t="shared" si="19"/>
        <v>4.4748885448680902</v>
      </c>
      <c r="I19" s="47">
        <f t="shared" si="19"/>
        <v>4.841374290932567</v>
      </c>
      <c r="J19" s="47">
        <f t="shared" si="19"/>
        <v>5.2203054941444096</v>
      </c>
      <c r="K19" s="47">
        <f t="shared" si="19"/>
        <v>5.6120560407456761</v>
      </c>
      <c r="L19" s="47">
        <f t="shared" si="19"/>
        <v>6.0252242130608549</v>
      </c>
      <c r="M19" s="46"/>
      <c r="N19" s="27">
        <f t="shared" si="15"/>
        <v>4.9406481188611684E-2</v>
      </c>
      <c r="O19" s="27">
        <f t="shared" si="16"/>
        <v>7.8533988193418391E-2</v>
      </c>
      <c r="Q19" s="27">
        <f t="shared" si="17"/>
        <v>0.13750720458773913</v>
      </c>
      <c r="R19" s="27">
        <f t="shared" si="17"/>
        <v>0.13793410836085832</v>
      </c>
      <c r="S19" s="27">
        <f t="shared" si="17"/>
        <v>0.13836246371242419</v>
      </c>
      <c r="T19" s="27">
        <f t="shared" si="17"/>
        <v>0.1343921334205237</v>
      </c>
      <c r="U19" s="27">
        <f t="shared" si="17"/>
        <v>0.1392118738790491</v>
      </c>
      <c r="V19" s="27">
        <f t="shared" si="17"/>
        <v>0.13964785077083636</v>
      </c>
      <c r="W19" s="27">
        <f t="shared" si="17"/>
        <v>0.14008907230884599</v>
      </c>
      <c r="X19" s="27">
        <f t="shared" si="17"/>
        <v>0.1405240431484294</v>
      </c>
      <c r="Y19" s="27">
        <f t="shared" si="17"/>
        <v>0.14096035027805115</v>
      </c>
      <c r="Z19" s="27">
        <f t="shared" si="17"/>
        <v>0.14139799813321477</v>
      </c>
      <c r="AA19" s="27">
        <f t="shared" si="17"/>
        <v>0.14183680799999995</v>
      </c>
      <c r="AB19" s="32"/>
    </row>
    <row r="20" spans="1:28">
      <c r="A20" s="20" t="s">
        <v>101</v>
      </c>
      <c r="B20" s="47">
        <f t="shared" ref="B20:L20" si="20">SUM(B65,B98,B131,B164,B197,B230)</f>
        <v>4.8324584976451774</v>
      </c>
      <c r="C20" s="47">
        <f t="shared" si="20"/>
        <v>5.0927925574172281</v>
      </c>
      <c r="D20" s="47">
        <f t="shared" si="20"/>
        <v>4.8814304295047739</v>
      </c>
      <c r="E20" s="47">
        <f t="shared" si="20"/>
        <v>5.1310930841829148</v>
      </c>
      <c r="F20" s="47">
        <f t="shared" si="20"/>
        <v>5.7065238928471143</v>
      </c>
      <c r="G20" s="47">
        <f t="shared" si="20"/>
        <v>6.180811915856145</v>
      </c>
      <c r="H20" s="47">
        <f t="shared" si="20"/>
        <v>6.6519522799315052</v>
      </c>
      <c r="I20" s="47">
        <f t="shared" si="20"/>
        <v>7.1470415952319835</v>
      </c>
      <c r="J20" s="47">
        <f t="shared" si="20"/>
        <v>7.6527692225656168</v>
      </c>
      <c r="K20" s="47">
        <f t="shared" si="20"/>
        <v>8.1692787782278682</v>
      </c>
      <c r="L20" s="47">
        <f t="shared" si="20"/>
        <v>8.7086576254812087</v>
      </c>
      <c r="M20" s="46"/>
      <c r="N20" s="27">
        <f t="shared" si="15"/>
        <v>4.2439542044820477E-2</v>
      </c>
      <c r="O20" s="27">
        <f t="shared" si="16"/>
        <v>7.0979450293536139E-2</v>
      </c>
      <c r="Q20" s="27">
        <f t="shared" si="17"/>
        <v>0.21282535728696719</v>
      </c>
      <c r="R20" s="27">
        <f t="shared" si="17"/>
        <v>0.21208517665799453</v>
      </c>
      <c r="S20" s="27">
        <f t="shared" si="17"/>
        <v>0.21133503886079535</v>
      </c>
      <c r="T20" s="27">
        <f t="shared" si="17"/>
        <v>0.2051758118412024</v>
      </c>
      <c r="U20" s="27">
        <f t="shared" si="17"/>
        <v>0.2097986725311439</v>
      </c>
      <c r="V20" s="27">
        <f t="shared" si="17"/>
        <v>0.20906231258130553</v>
      </c>
      <c r="W20" s="27">
        <f t="shared" si="17"/>
        <v>0.20824335949260761</v>
      </c>
      <c r="X20" s="27">
        <f t="shared" si="17"/>
        <v>0.20744753889262715</v>
      </c>
      <c r="Y20" s="27">
        <f t="shared" si="17"/>
        <v>0.20664250998719375</v>
      </c>
      <c r="Z20" s="27">
        <f t="shared" si="17"/>
        <v>0.20582824851479814</v>
      </c>
      <c r="AA20" s="27">
        <f t="shared" si="17"/>
        <v>0.20500618000000029</v>
      </c>
      <c r="AB20" s="32"/>
    </row>
    <row r="21" spans="1:28">
      <c r="A21" s="37" t="s">
        <v>96</v>
      </c>
      <c r="B21" s="48">
        <f t="shared" ref="B21:L21" si="21">SUM(B17:B20)</f>
        <v>22.706215834653754</v>
      </c>
      <c r="C21" s="48">
        <f t="shared" si="21"/>
        <v>24.012958555938077</v>
      </c>
      <c r="D21" s="48">
        <f t="shared" si="21"/>
        <v>23.098064834956837</v>
      </c>
      <c r="E21" s="48">
        <f t="shared" si="21"/>
        <v>25.008274796807775</v>
      </c>
      <c r="F21" s="48">
        <f t="shared" si="21"/>
        <v>27.199999999999996</v>
      </c>
      <c r="G21" s="48">
        <f t="shared" si="21"/>
        <v>29.564448223791615</v>
      </c>
      <c r="H21" s="48">
        <f t="shared" si="21"/>
        <v>31.943166380619402</v>
      </c>
      <c r="I21" s="48">
        <f t="shared" si="21"/>
        <v>34.452284338409157</v>
      </c>
      <c r="J21" s="48">
        <f t="shared" si="21"/>
        <v>37.033857278639729</v>
      </c>
      <c r="K21" s="48">
        <f t="shared" si="21"/>
        <v>39.689784260300563</v>
      </c>
      <c r="L21" s="48">
        <f t="shared" si="21"/>
        <v>42.479976093799692</v>
      </c>
      <c r="M21" s="46"/>
      <c r="N21" s="34"/>
      <c r="O21" s="34"/>
      <c r="Q21" s="40">
        <f t="shared" ref="Q21:AA21" si="22">SUM(Q17:Q20)</f>
        <v>1.0000000000000002</v>
      </c>
      <c r="R21" s="40">
        <f t="shared" si="22"/>
        <v>1</v>
      </c>
      <c r="S21" s="40">
        <f t="shared" si="22"/>
        <v>1</v>
      </c>
      <c r="T21" s="40">
        <f t="shared" si="22"/>
        <v>1.0000000000000002</v>
      </c>
      <c r="U21" s="40">
        <f t="shared" si="22"/>
        <v>0.99999999999999989</v>
      </c>
      <c r="V21" s="40">
        <f t="shared" si="22"/>
        <v>1</v>
      </c>
      <c r="W21" s="40">
        <f t="shared" si="22"/>
        <v>0.99999999999999978</v>
      </c>
      <c r="X21" s="40">
        <f t="shared" si="22"/>
        <v>0.99999999999999989</v>
      </c>
      <c r="Y21" s="40">
        <f t="shared" si="22"/>
        <v>1.0000000000000002</v>
      </c>
      <c r="Z21" s="40">
        <f t="shared" si="22"/>
        <v>1</v>
      </c>
      <c r="AA21" s="40">
        <f t="shared" si="22"/>
        <v>1</v>
      </c>
    </row>
    <row r="22" spans="1:28">
      <c r="A22" s="41" t="s">
        <v>97</v>
      </c>
      <c r="B22" s="45" t="b">
        <f t="shared" ref="B22:L22" si="23">B21=B2</f>
        <v>1</v>
      </c>
      <c r="C22" s="45" t="b">
        <f t="shared" si="23"/>
        <v>1</v>
      </c>
      <c r="D22" s="45" t="b">
        <f t="shared" si="23"/>
        <v>1</v>
      </c>
      <c r="E22" s="45" t="b">
        <f t="shared" si="23"/>
        <v>1</v>
      </c>
      <c r="F22" s="45" t="b">
        <f t="shared" si="23"/>
        <v>1</v>
      </c>
      <c r="G22" s="45" t="b">
        <f t="shared" si="23"/>
        <v>1</v>
      </c>
      <c r="H22" s="45" t="b">
        <f t="shared" si="23"/>
        <v>1</v>
      </c>
      <c r="I22" s="45" t="b">
        <f t="shared" si="23"/>
        <v>1</v>
      </c>
      <c r="J22" s="45" t="b">
        <f t="shared" si="23"/>
        <v>1</v>
      </c>
      <c r="K22" s="45" t="b">
        <f t="shared" si="23"/>
        <v>1</v>
      </c>
      <c r="L22" s="45" t="b">
        <f t="shared" si="23"/>
        <v>1</v>
      </c>
      <c r="M22" s="46"/>
      <c r="N22" s="34"/>
      <c r="O22" s="34"/>
      <c r="U22" s="43"/>
      <c r="V22" s="32"/>
    </row>
    <row r="23" spans="1:28" ht="15.75" thickBot="1">
      <c r="A23" s="41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6"/>
      <c r="N23" s="34"/>
      <c r="O23" s="34"/>
      <c r="U23" s="43"/>
      <c r="V23" s="32"/>
    </row>
    <row r="24" spans="1:28" ht="15.75" thickBot="1">
      <c r="A24" s="44" t="s">
        <v>125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6"/>
      <c r="N24" s="34"/>
      <c r="O24" s="34"/>
      <c r="U24" s="43"/>
      <c r="V24" s="32"/>
    </row>
    <row r="25" spans="1:28">
      <c r="A25" s="20" t="s">
        <v>102</v>
      </c>
      <c r="B25" s="47">
        <f t="shared" ref="B25:L25" si="24">SUM(B70,B103,B136,B169,B202,B235)</f>
        <v>12.019569929995495</v>
      </c>
      <c r="C25" s="47">
        <f t="shared" si="24"/>
        <v>12.670970692100797</v>
      </c>
      <c r="D25" s="47">
        <f t="shared" si="24"/>
        <v>12.149986918396413</v>
      </c>
      <c r="E25" s="47">
        <f t="shared" si="24"/>
        <v>13.113539220255156</v>
      </c>
      <c r="F25" s="47">
        <f t="shared" si="24"/>
        <v>14.215774512050467</v>
      </c>
      <c r="G25" s="47">
        <f t="shared" si="24"/>
        <v>15.404118612586648</v>
      </c>
      <c r="H25" s="47">
        <f t="shared" si="24"/>
        <v>16.592885884999514</v>
      </c>
      <c r="I25" s="47">
        <f t="shared" si="24"/>
        <v>17.840124097164566</v>
      </c>
      <c r="J25" s="47">
        <f t="shared" si="24"/>
        <v>19.116776630105154</v>
      </c>
      <c r="K25" s="47">
        <f t="shared" si="24"/>
        <v>20.423506601449429</v>
      </c>
      <c r="L25" s="47">
        <f t="shared" si="24"/>
        <v>21.790636945974484</v>
      </c>
      <c r="M25" s="46"/>
      <c r="N25" s="27">
        <f t="shared" ref="N25:N30" si="25">(F25/B25)^(1/4)-1</f>
        <v>4.2846527625833408E-2</v>
      </c>
      <c r="O25" s="27">
        <f t="shared" ref="O25:O30" si="26">(L25/G25)^(1/5)-1</f>
        <v>7.1831741443569186E-2</v>
      </c>
      <c r="Q25" s="27">
        <f t="shared" ref="Q25:AA30" si="27">B25/B$2</f>
        <v>0.52935152283946307</v>
      </c>
      <c r="R25" s="27">
        <f t="shared" si="27"/>
        <v>0.52767220093200218</v>
      </c>
      <c r="S25" s="27">
        <f t="shared" si="27"/>
        <v>0.52601752593613404</v>
      </c>
      <c r="T25" s="27">
        <f t="shared" si="27"/>
        <v>0.52436800726170285</v>
      </c>
      <c r="U25" s="27">
        <f t="shared" si="27"/>
        <v>0.52263876882538485</v>
      </c>
      <c r="V25" s="27">
        <f t="shared" si="27"/>
        <v>0.52103521418642207</v>
      </c>
      <c r="W25" s="27">
        <f t="shared" si="27"/>
        <v>0.51945025384417642</v>
      </c>
      <c r="X25" s="27">
        <f t="shared" si="27"/>
        <v>0.51782122549347154</v>
      </c>
      <c r="Y25" s="27">
        <f t="shared" si="27"/>
        <v>0.51619728634454909</v>
      </c>
      <c r="Z25" s="27">
        <f t="shared" si="27"/>
        <v>0.51457842319082348</v>
      </c>
      <c r="AA25" s="27">
        <f t="shared" si="27"/>
        <v>0.51296255200000007</v>
      </c>
    </row>
    <row r="26" spans="1:28">
      <c r="A26" s="20" t="s">
        <v>103</v>
      </c>
      <c r="B26" s="47">
        <f t="shared" ref="B26:L26" si="28">SUM(B71,B104,B137,B170,B203,B236)</f>
        <v>2.5342454734566147</v>
      </c>
      <c r="C26" s="47">
        <f t="shared" si="28"/>
        <v>2.688089090064592</v>
      </c>
      <c r="D26" s="47">
        <f t="shared" si="28"/>
        <v>2.5932861248730941</v>
      </c>
      <c r="E26" s="47">
        <f t="shared" si="28"/>
        <v>2.8160157162965405</v>
      </c>
      <c r="F26" s="47">
        <f t="shared" si="28"/>
        <v>3.0732663983043627</v>
      </c>
      <c r="G26" s="47">
        <f t="shared" si="28"/>
        <v>3.349081940408821</v>
      </c>
      <c r="H26" s="47">
        <f t="shared" si="28"/>
        <v>3.628746992327522</v>
      </c>
      <c r="I26" s="47">
        <f t="shared" si="28"/>
        <v>3.9252907812785574</v>
      </c>
      <c r="J26" s="47">
        <f t="shared" si="28"/>
        <v>4.2318229650387789</v>
      </c>
      <c r="K26" s="47">
        <f t="shared" si="28"/>
        <v>4.5486409401784265</v>
      </c>
      <c r="L26" s="47">
        <f t="shared" si="28"/>
        <v>4.882716929942803</v>
      </c>
      <c r="M26" s="46"/>
      <c r="N26" s="27">
        <f t="shared" si="25"/>
        <v>4.9392321346894308E-2</v>
      </c>
      <c r="O26" s="27">
        <f t="shared" si="26"/>
        <v>7.8318744835869758E-2</v>
      </c>
      <c r="Q26" s="27">
        <f t="shared" si="27"/>
        <v>0.11161020805540402</v>
      </c>
      <c r="R26" s="27">
        <f t="shared" si="27"/>
        <v>0.1119432694560606</v>
      </c>
      <c r="S26" s="27">
        <f t="shared" si="27"/>
        <v>0.11227287408720013</v>
      </c>
      <c r="T26" s="27">
        <f t="shared" si="27"/>
        <v>0.11260335785561651</v>
      </c>
      <c r="U26" s="27">
        <f t="shared" si="27"/>
        <v>0.11298773523177805</v>
      </c>
      <c r="V26" s="27">
        <f t="shared" si="27"/>
        <v>0.113280718620471</v>
      </c>
      <c r="W26" s="27">
        <f t="shared" si="27"/>
        <v>0.11360010304204404</v>
      </c>
      <c r="X26" s="27">
        <f t="shared" si="27"/>
        <v>0.11393412241470571</v>
      </c>
      <c r="Y26" s="27">
        <f t="shared" si="27"/>
        <v>0.11426903044959341</v>
      </c>
      <c r="Z26" s="27">
        <f t="shared" si="27"/>
        <v>0.11460482904988158</v>
      </c>
      <c r="AA26" s="27">
        <f t="shared" si="27"/>
        <v>0.11494161200000008</v>
      </c>
    </row>
    <row r="27" spans="1:28">
      <c r="A27" s="20" t="s">
        <v>104</v>
      </c>
      <c r="B27" s="47">
        <f t="shared" ref="B27:L27" si="29">SUM(B72,B105,B138,B171,B204,B237)</f>
        <v>3.2481720243077903</v>
      </c>
      <c r="C27" s="47">
        <f t="shared" si="29"/>
        <v>3.4535098016497607</v>
      </c>
      <c r="D27" s="47">
        <f t="shared" si="29"/>
        <v>3.3396354420676788</v>
      </c>
      <c r="E27" s="47">
        <f t="shared" si="29"/>
        <v>3.6350861861343424</v>
      </c>
      <c r="F27" s="47">
        <f t="shared" si="29"/>
        <v>3.9750055260935255</v>
      </c>
      <c r="G27" s="47">
        <f t="shared" si="29"/>
        <v>4.3437468160501824</v>
      </c>
      <c r="H27" s="47">
        <f t="shared" si="29"/>
        <v>4.7176526618466719</v>
      </c>
      <c r="I27" s="47">
        <f t="shared" si="29"/>
        <v>5.1152854357501845</v>
      </c>
      <c r="J27" s="47">
        <f t="shared" si="29"/>
        <v>5.5278181384719014</v>
      </c>
      <c r="K27" s="47">
        <f t="shared" si="29"/>
        <v>5.9557380440681973</v>
      </c>
      <c r="L27" s="47">
        <f t="shared" si="29"/>
        <v>6.4083101667538784</v>
      </c>
      <c r="M27" s="46"/>
      <c r="N27" s="27">
        <f t="shared" si="25"/>
        <v>5.1779444236925043E-2</v>
      </c>
      <c r="O27" s="27">
        <f t="shared" si="26"/>
        <v>8.0875826398171258E-2</v>
      </c>
      <c r="Q27" s="27">
        <f t="shared" si="27"/>
        <v>0.14305210731549983</v>
      </c>
      <c r="R27" s="27">
        <f t="shared" si="27"/>
        <v>0.14381858835115321</v>
      </c>
      <c r="S27" s="27">
        <f t="shared" si="27"/>
        <v>0.14458507524030506</v>
      </c>
      <c r="T27" s="27">
        <f t="shared" si="27"/>
        <v>0.1453553360105572</v>
      </c>
      <c r="U27" s="27">
        <f t="shared" si="27"/>
        <v>0.14613990904755608</v>
      </c>
      <c r="V27" s="27">
        <f t="shared" si="27"/>
        <v>0.14692467057628383</v>
      </c>
      <c r="W27" s="27">
        <f t="shared" si="27"/>
        <v>0.14768894872954647</v>
      </c>
      <c r="X27" s="27">
        <f t="shared" si="27"/>
        <v>0.14847449259111695</v>
      </c>
      <c r="Y27" s="27">
        <f t="shared" si="27"/>
        <v>0.14926390456389807</v>
      </c>
      <c r="Z27" s="27">
        <f t="shared" si="27"/>
        <v>0.15005720376327125</v>
      </c>
      <c r="AA27" s="27">
        <f t="shared" si="27"/>
        <v>0.1508548439999999</v>
      </c>
    </row>
    <row r="28" spans="1:28">
      <c r="A28" s="20" t="s">
        <v>105</v>
      </c>
      <c r="B28" s="47">
        <f t="shared" ref="B28:L28" si="30">SUM(B73,B106,B139,B172,B205,B238)</f>
        <v>2.6753439532144228</v>
      </c>
      <c r="C28" s="47">
        <f t="shared" si="30"/>
        <v>2.8394713761460086</v>
      </c>
      <c r="D28" s="47">
        <f t="shared" si="30"/>
        <v>2.7409948414763199</v>
      </c>
      <c r="E28" s="47">
        <f t="shared" si="30"/>
        <v>2.9782215536423027</v>
      </c>
      <c r="F28" s="47">
        <f t="shared" si="30"/>
        <v>3.2508944534663859</v>
      </c>
      <c r="G28" s="47">
        <f t="shared" si="30"/>
        <v>3.5463734728160352</v>
      </c>
      <c r="H28" s="47">
        <f t="shared" si="30"/>
        <v>3.844786890627816</v>
      </c>
      <c r="I28" s="47">
        <f t="shared" si="30"/>
        <v>4.1615237632153077</v>
      </c>
      <c r="J28" s="47">
        <f t="shared" si="30"/>
        <v>4.4892439117876375</v>
      </c>
      <c r="K28" s="47">
        <f t="shared" si="30"/>
        <v>4.8282832602869741</v>
      </c>
      <c r="L28" s="47">
        <f t="shared" si="30"/>
        <v>5.1861182647994584</v>
      </c>
      <c r="M28" s="46"/>
      <c r="N28" s="27">
        <f t="shared" si="25"/>
        <v>4.9919039072249261E-2</v>
      </c>
      <c r="O28" s="27">
        <f t="shared" si="26"/>
        <v>7.8975514685128312E-2</v>
      </c>
      <c r="Q28" s="27">
        <f t="shared" si="27"/>
        <v>0.11782429853993409</v>
      </c>
      <c r="R28" s="27">
        <f t="shared" si="27"/>
        <v>0.11824746082543194</v>
      </c>
      <c r="S28" s="27">
        <f t="shared" si="27"/>
        <v>0.11866772654166559</v>
      </c>
      <c r="T28" s="27">
        <f t="shared" si="27"/>
        <v>0.11908944450748213</v>
      </c>
      <c r="U28" s="27">
        <f t="shared" si="27"/>
        <v>0.11951817843626419</v>
      </c>
      <c r="V28" s="27">
        <f t="shared" si="27"/>
        <v>0.11995398818105242</v>
      </c>
      <c r="W28" s="27">
        <f t="shared" si="27"/>
        <v>0.12036336175365912</v>
      </c>
      <c r="X28" s="27">
        <f t="shared" si="27"/>
        <v>0.12079093863090609</v>
      </c>
      <c r="Y28" s="27">
        <f t="shared" si="27"/>
        <v>0.12121999277609492</v>
      </c>
      <c r="Z28" s="27">
        <f t="shared" si="27"/>
        <v>0.12165052922992156</v>
      </c>
      <c r="AA28" s="27">
        <f t="shared" si="27"/>
        <v>0.12208383200000002</v>
      </c>
    </row>
    <row r="29" spans="1:28">
      <c r="A29" s="20" t="s">
        <v>106</v>
      </c>
      <c r="B29" s="47">
        <f t="shared" ref="B29:L29" si="31">SUM(B74,B107,B140,B173,B206,B239)</f>
        <v>1.1501392386068883</v>
      </c>
      <c r="C29" s="47">
        <f t="shared" si="31"/>
        <v>1.2307338916686072</v>
      </c>
      <c r="D29" s="47">
        <f t="shared" si="31"/>
        <v>1.197830520992778</v>
      </c>
      <c r="E29" s="47">
        <f t="shared" si="31"/>
        <v>1.3122142980869667</v>
      </c>
      <c r="F29" s="47">
        <f t="shared" si="31"/>
        <v>1.4450715518848738</v>
      </c>
      <c r="G29" s="47">
        <f t="shared" si="31"/>
        <v>1.587947699559412</v>
      </c>
      <c r="H29" s="47">
        <f t="shared" si="31"/>
        <v>1.7362106399192621</v>
      </c>
      <c r="I29" s="47">
        <f t="shared" si="31"/>
        <v>1.894713087342335</v>
      </c>
      <c r="J29" s="47">
        <f t="shared" si="31"/>
        <v>2.0607497912822677</v>
      </c>
      <c r="K29" s="47">
        <f t="shared" si="31"/>
        <v>2.2346310457234964</v>
      </c>
      <c r="L29" s="47">
        <f t="shared" si="31"/>
        <v>2.4199796523626236</v>
      </c>
      <c r="M29" s="46"/>
      <c r="N29" s="27">
        <f t="shared" si="25"/>
        <v>5.8728813878564656E-2</v>
      </c>
      <c r="O29" s="27">
        <f t="shared" si="26"/>
        <v>8.7915348701430807E-2</v>
      </c>
      <c r="Q29" s="27">
        <f t="shared" si="27"/>
        <v>5.0653056721656355E-2</v>
      </c>
      <c r="R29" s="27">
        <f t="shared" si="27"/>
        <v>5.1252905334493386E-2</v>
      </c>
      <c r="S29" s="27">
        <f t="shared" si="27"/>
        <v>5.1858479467940949E-2</v>
      </c>
      <c r="T29" s="27">
        <f t="shared" si="27"/>
        <v>5.2471204381298105E-2</v>
      </c>
      <c r="U29" s="27">
        <f t="shared" si="27"/>
        <v>5.3127630584002716E-2</v>
      </c>
      <c r="V29" s="27">
        <f t="shared" si="27"/>
        <v>5.3711393073845072E-2</v>
      </c>
      <c r="W29" s="27">
        <f t="shared" si="27"/>
        <v>5.4353116382747126E-2</v>
      </c>
      <c r="X29" s="27">
        <f t="shared" si="27"/>
        <v>5.4995281843474526E-2</v>
      </c>
      <c r="Y29" s="27">
        <f t="shared" si="27"/>
        <v>5.5645021683195309E-2</v>
      </c>
      <c r="Z29" s="27">
        <f t="shared" si="27"/>
        <v>5.6302423592628867E-2</v>
      </c>
      <c r="AA29" s="27">
        <f t="shared" si="27"/>
        <v>5.6967537999999956E-2</v>
      </c>
    </row>
    <row r="30" spans="1:28">
      <c r="A30" s="20" t="s">
        <v>77</v>
      </c>
      <c r="B30" s="47">
        <f t="shared" ref="B30:L30" si="32">SUM(B75,B108,B141,B174,B207,B240)</f>
        <v>1.078745215072543</v>
      </c>
      <c r="C30" s="47">
        <f t="shared" si="32"/>
        <v>1.1301837043083114</v>
      </c>
      <c r="D30" s="47">
        <f t="shared" si="32"/>
        <v>1.076330987150552</v>
      </c>
      <c r="E30" s="47">
        <f t="shared" si="32"/>
        <v>1.1531978223924646</v>
      </c>
      <c r="F30" s="47">
        <f t="shared" si="32"/>
        <v>1.2399875582003819</v>
      </c>
      <c r="G30" s="47">
        <f t="shared" si="32"/>
        <v>1.3331796823705135</v>
      </c>
      <c r="H30" s="47">
        <f t="shared" si="32"/>
        <v>1.4228833108986181</v>
      </c>
      <c r="I30" s="47">
        <f t="shared" si="32"/>
        <v>1.5153471736582036</v>
      </c>
      <c r="J30" s="47">
        <f t="shared" si="32"/>
        <v>1.6074458419539863</v>
      </c>
      <c r="K30" s="47">
        <f t="shared" si="32"/>
        <v>1.6989843685940424</v>
      </c>
      <c r="L30" s="47">
        <f t="shared" si="32"/>
        <v>1.7922141339664455</v>
      </c>
      <c r="M30" s="46"/>
      <c r="N30" s="27">
        <f t="shared" si="25"/>
        <v>3.5439220693358475E-2</v>
      </c>
      <c r="O30" s="27">
        <f t="shared" si="26"/>
        <v>6.0963009106113963E-2</v>
      </c>
      <c r="Q30" s="27">
        <f t="shared" si="27"/>
        <v>4.7508806528042617E-2</v>
      </c>
      <c r="R30" s="27">
        <f t="shared" si="27"/>
        <v>4.7065575100858716E-2</v>
      </c>
      <c r="S30" s="27">
        <f t="shared" si="27"/>
        <v>4.6598318726754205E-2</v>
      </c>
      <c r="T30" s="27">
        <f t="shared" si="27"/>
        <v>4.6112649983343384E-2</v>
      </c>
      <c r="U30" s="27">
        <f t="shared" si="27"/>
        <v>4.5587777875014043E-2</v>
      </c>
      <c r="V30" s="27">
        <f t="shared" si="27"/>
        <v>4.5094015361925623E-2</v>
      </c>
      <c r="W30" s="27">
        <f t="shared" si="27"/>
        <v>4.454421624782668E-2</v>
      </c>
      <c r="X30" s="27">
        <f t="shared" si="27"/>
        <v>4.3983939026325101E-2</v>
      </c>
      <c r="Y30" s="27">
        <f t="shared" si="27"/>
        <v>4.3404764182669253E-2</v>
      </c>
      <c r="Z30" s="27">
        <f t="shared" si="27"/>
        <v>4.2806591173473324E-2</v>
      </c>
      <c r="AA30" s="27">
        <f t="shared" si="27"/>
        <v>4.2189621999999996E-2</v>
      </c>
    </row>
    <row r="31" spans="1:28">
      <c r="A31" s="37" t="s">
        <v>96</v>
      </c>
      <c r="B31" s="48">
        <f t="shared" ref="B31:L31" si="33">SUM(B25:B30)</f>
        <v>22.706215834653754</v>
      </c>
      <c r="C31" s="48">
        <f t="shared" si="33"/>
        <v>24.012958555938077</v>
      </c>
      <c r="D31" s="48">
        <f t="shared" si="33"/>
        <v>23.098064834956833</v>
      </c>
      <c r="E31" s="48">
        <f t="shared" si="33"/>
        <v>25.008274796807772</v>
      </c>
      <c r="F31" s="48">
        <f t="shared" si="33"/>
        <v>27.2</v>
      </c>
      <c r="G31" s="48">
        <f t="shared" si="33"/>
        <v>29.564448223791612</v>
      </c>
      <c r="H31" s="48">
        <f t="shared" si="33"/>
        <v>31.943166380619402</v>
      </c>
      <c r="I31" s="48">
        <f t="shared" si="33"/>
        <v>34.452284338409157</v>
      </c>
      <c r="J31" s="48">
        <f t="shared" si="33"/>
        <v>37.033857278639729</v>
      </c>
      <c r="K31" s="48">
        <f t="shared" si="33"/>
        <v>39.689784260300563</v>
      </c>
      <c r="L31" s="48">
        <f t="shared" si="33"/>
        <v>42.479976093799692</v>
      </c>
      <c r="M31" s="46"/>
      <c r="N31" s="34"/>
      <c r="O31" s="34"/>
      <c r="Q31" s="40">
        <f t="shared" ref="Q31:AA31" si="34">SUM(Q25:Q30)</f>
        <v>0.99999999999999989</v>
      </c>
      <c r="R31" s="40">
        <f t="shared" si="34"/>
        <v>1</v>
      </c>
      <c r="S31" s="40">
        <f t="shared" si="34"/>
        <v>1</v>
      </c>
      <c r="T31" s="40">
        <f t="shared" si="34"/>
        <v>1.0000000000000002</v>
      </c>
      <c r="U31" s="40">
        <f t="shared" si="34"/>
        <v>1</v>
      </c>
      <c r="V31" s="40">
        <f t="shared" si="34"/>
        <v>1</v>
      </c>
      <c r="W31" s="40">
        <f t="shared" si="34"/>
        <v>0.99999999999999989</v>
      </c>
      <c r="X31" s="40">
        <f t="shared" si="34"/>
        <v>1</v>
      </c>
      <c r="Y31" s="40">
        <f t="shared" si="34"/>
        <v>1</v>
      </c>
      <c r="Z31" s="40">
        <f t="shared" si="34"/>
        <v>1</v>
      </c>
      <c r="AA31" s="40">
        <f t="shared" si="34"/>
        <v>1.0000000000000002</v>
      </c>
    </row>
    <row r="32" spans="1:28">
      <c r="A32" s="41" t="s">
        <v>97</v>
      </c>
      <c r="B32" s="45" t="b">
        <f t="shared" ref="B32:L32" si="35">B31=B2</f>
        <v>1</v>
      </c>
      <c r="C32" s="45" t="b">
        <f t="shared" si="35"/>
        <v>1</v>
      </c>
      <c r="D32" s="45" t="b">
        <f t="shared" si="35"/>
        <v>1</v>
      </c>
      <c r="E32" s="45" t="b">
        <f t="shared" si="35"/>
        <v>1</v>
      </c>
      <c r="F32" s="45" t="b">
        <f t="shared" si="35"/>
        <v>1</v>
      </c>
      <c r="G32" s="45" t="b">
        <f t="shared" si="35"/>
        <v>1</v>
      </c>
      <c r="H32" s="45" t="b">
        <f t="shared" si="35"/>
        <v>1</v>
      </c>
      <c r="I32" s="45" t="b">
        <f t="shared" si="35"/>
        <v>1</v>
      </c>
      <c r="J32" s="45" t="b">
        <f t="shared" si="35"/>
        <v>1</v>
      </c>
      <c r="K32" s="45" t="b">
        <f t="shared" si="35"/>
        <v>1</v>
      </c>
      <c r="L32" s="45" t="b">
        <f t="shared" si="35"/>
        <v>1</v>
      </c>
      <c r="M32" s="46"/>
      <c r="N32" s="34"/>
      <c r="O32" s="34"/>
      <c r="U32" s="43"/>
      <c r="V32" s="32"/>
    </row>
    <row r="33" spans="1:44" ht="15.75" thickBot="1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32"/>
      <c r="U33" s="29"/>
    </row>
    <row r="34" spans="1:44" ht="15.75" thickBot="1">
      <c r="A34" s="19" t="s">
        <v>126</v>
      </c>
      <c r="E34" s="32"/>
    </row>
    <row r="35" spans="1:44">
      <c r="A35" s="20" t="s">
        <v>107</v>
      </c>
      <c r="B35" s="49">
        <f t="shared" ref="B35:L42" si="36">B$2*Q35</f>
        <v>6.1556551127746326</v>
      </c>
      <c r="C35" s="49">
        <f t="shared" si="36"/>
        <v>6.4951144301822872</v>
      </c>
      <c r="D35" s="49">
        <f t="shared" si="36"/>
        <v>6.2370962510586914</v>
      </c>
      <c r="E35" s="49">
        <f t="shared" si="36"/>
        <v>6.7414969640373412</v>
      </c>
      <c r="F35" s="49">
        <f t="shared" si="36"/>
        <v>7.3199366191270148</v>
      </c>
      <c r="G35" s="49">
        <f t="shared" si="36"/>
        <v>7.9428076730471977</v>
      </c>
      <c r="H35" s="49">
        <f t="shared" si="36"/>
        <v>8.5673819772733779</v>
      </c>
      <c r="I35" s="49">
        <f t="shared" si="36"/>
        <v>9.224739987467002</v>
      </c>
      <c r="J35" s="49">
        <f t="shared" si="36"/>
        <v>9.8992216792708003</v>
      </c>
      <c r="K35" s="49">
        <f t="shared" si="36"/>
        <v>10.591241624163807</v>
      </c>
      <c r="L35" s="49">
        <f t="shared" si="36"/>
        <v>11.316665631388242</v>
      </c>
      <c r="M35" s="50"/>
      <c r="N35" s="27">
        <f t="shared" ref="N35:N42" si="37">(F35/B35)^(1/4)-1</f>
        <v>4.425908029558201E-2</v>
      </c>
      <c r="O35" s="27">
        <f t="shared" ref="O35:O42" si="38">(L35/G35)^(1/5)-1</f>
        <v>7.3368602668225646E-2</v>
      </c>
      <c r="Q35" s="27">
        <v>0.27110000000000001</v>
      </c>
      <c r="R35" s="27">
        <v>0.27048372298864998</v>
      </c>
      <c r="S35" s="27">
        <v>0.27002678776879219</v>
      </c>
      <c r="T35" s="27">
        <v>0.26957065286638138</v>
      </c>
      <c r="U35" s="27">
        <v>0.26911531687966966</v>
      </c>
      <c r="V35" s="27">
        <v>0.26866077840936414</v>
      </c>
      <c r="W35" s="27">
        <v>0.26820703605862284</v>
      </c>
      <c r="X35" s="27">
        <v>0.26775408843305037</v>
      </c>
      <c r="Y35" s="27">
        <v>0.26730193414069359</v>
      </c>
      <c r="Z35" s="27">
        <v>0.26685057179203731</v>
      </c>
      <c r="AA35" s="27">
        <v>0.26640000000000008</v>
      </c>
      <c r="AC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R35" s="32"/>
    </row>
    <row r="36" spans="1:44">
      <c r="A36" s="20" t="s">
        <v>52</v>
      </c>
      <c r="B36" s="49">
        <f t="shared" si="36"/>
        <v>3.5839820098223569</v>
      </c>
      <c r="C36" s="49">
        <f t="shared" si="36"/>
        <v>3.781649672281052</v>
      </c>
      <c r="D36" s="49">
        <f t="shared" si="36"/>
        <v>3.6293242027690122</v>
      </c>
      <c r="E36" s="49">
        <f t="shared" si="36"/>
        <v>3.9205629464725638</v>
      </c>
      <c r="F36" s="49">
        <f t="shared" si="36"/>
        <v>4.2544959507111351</v>
      </c>
      <c r="G36" s="49">
        <f t="shared" si="36"/>
        <v>4.6138501358135322</v>
      </c>
      <c r="H36" s="49">
        <f t="shared" si="36"/>
        <v>4.9737751462612962</v>
      </c>
      <c r="I36" s="49">
        <f t="shared" si="36"/>
        <v>5.3523027160006826</v>
      </c>
      <c r="J36" s="49">
        <f t="shared" si="36"/>
        <v>5.7403191385357983</v>
      </c>
      <c r="K36" s="49">
        <f t="shared" si="36"/>
        <v>6.1380476371659496</v>
      </c>
      <c r="L36" s="49">
        <f t="shared" si="36"/>
        <v>6.5546603112732944</v>
      </c>
      <c r="M36" s="50"/>
      <c r="N36" s="27">
        <f t="shared" si="37"/>
        <v>4.3807885446359718E-2</v>
      </c>
      <c r="O36" s="27">
        <f>(L36/G36)^(1/5)-1</f>
        <v>7.2747080236603479E-2</v>
      </c>
      <c r="Q36" s="27">
        <v>0.15784144905169792</v>
      </c>
      <c r="R36" s="27">
        <v>0.15748370462022479</v>
      </c>
      <c r="S36" s="27">
        <v>0.15712676489141886</v>
      </c>
      <c r="T36" s="27">
        <v>0.15677062805519923</v>
      </c>
      <c r="U36" s="27">
        <v>0.15641529230555642</v>
      </c>
      <c r="V36" s="27">
        <v>0.15606075584054349</v>
      </c>
      <c r="W36" s="27">
        <v>0.15570701686226668</v>
      </c>
      <c r="X36" s="27">
        <v>0.15535407357687639</v>
      </c>
      <c r="Y36" s="27">
        <v>0.1550019241945581</v>
      </c>
      <c r="Z36" s="27">
        <v>0.15465056692952323</v>
      </c>
      <c r="AA36" s="27">
        <v>0.15430000000000005</v>
      </c>
      <c r="AC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R36" s="32"/>
    </row>
    <row r="37" spans="1:44">
      <c r="A37" s="20" t="s">
        <v>20</v>
      </c>
      <c r="B37" s="49">
        <f t="shared" si="36"/>
        <v>3.2560713506893482</v>
      </c>
      <c r="C37" s="49">
        <f t="shared" si="36"/>
        <v>3.4830404613421724</v>
      </c>
      <c r="D37" s="49">
        <f t="shared" si="36"/>
        <v>3.3648467740800241</v>
      </c>
      <c r="E37" s="49">
        <f t="shared" si="36"/>
        <v>3.6588970439408768</v>
      </c>
      <c r="F37" s="49">
        <f t="shared" si="36"/>
        <v>3.9967964665762126</v>
      </c>
      <c r="G37" s="49">
        <f t="shared" si="36"/>
        <v>4.3630429842144203</v>
      </c>
      <c r="H37" s="49">
        <f t="shared" si="36"/>
        <v>4.7345005925085353</v>
      </c>
      <c r="I37" s="49">
        <f t="shared" si="36"/>
        <v>5.1285033780266822</v>
      </c>
      <c r="J37" s="49">
        <f t="shared" si="36"/>
        <v>5.5366605356892737</v>
      </c>
      <c r="K37" s="49">
        <f t="shared" si="36"/>
        <v>5.9594190634287063</v>
      </c>
      <c r="L37" s="49">
        <f t="shared" si="36"/>
        <v>6.4059803949449865</v>
      </c>
      <c r="M37" s="50"/>
      <c r="N37" s="27">
        <f t="shared" si="37"/>
        <v>5.2578584974215525E-2</v>
      </c>
      <c r="O37" s="27">
        <f t="shared" si="38"/>
        <v>7.9839532346872355E-2</v>
      </c>
      <c r="Q37" s="27">
        <v>0.1434</v>
      </c>
      <c r="R37" s="27">
        <v>0.14504836849771949</v>
      </c>
      <c r="S37" s="27">
        <v>0.14567656633241552</v>
      </c>
      <c r="T37" s="27">
        <v>0.14630745517911231</v>
      </c>
      <c r="U37" s="27">
        <v>0.14694104656530194</v>
      </c>
      <c r="V37" s="27">
        <v>0.14757735206785688</v>
      </c>
      <c r="W37" s="27">
        <v>0.1482163833132415</v>
      </c>
      <c r="X37" s="27">
        <v>0.14885815197772434</v>
      </c>
      <c r="Y37" s="27">
        <v>0.14950266978759169</v>
      </c>
      <c r="Z37" s="27">
        <v>0.15014994851936181</v>
      </c>
      <c r="AA37" s="27">
        <v>0.15079999999999982</v>
      </c>
      <c r="AC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R37" s="32"/>
    </row>
    <row r="38" spans="1:44">
      <c r="A38" s="20" t="s">
        <v>10</v>
      </c>
      <c r="B38" s="49">
        <f t="shared" si="36"/>
        <v>2.1690439701774293</v>
      </c>
      <c r="C38" s="49">
        <f t="shared" si="36"/>
        <v>2.2969126374347413</v>
      </c>
      <c r="D38" s="49">
        <f t="shared" si="36"/>
        <v>2.2123284572517856</v>
      </c>
      <c r="E38" s="49">
        <f t="shared" si="36"/>
        <v>2.3984625316912567</v>
      </c>
      <c r="F38" s="49">
        <f t="shared" si="36"/>
        <v>2.612121041805874</v>
      </c>
      <c r="G38" s="49">
        <f t="shared" si="36"/>
        <v>2.8429508514684136</v>
      </c>
      <c r="H38" s="49">
        <f t="shared" si="36"/>
        <v>3.0757618769421819</v>
      </c>
      <c r="I38" s="49">
        <f t="shared" si="36"/>
        <v>3.3217575706057967</v>
      </c>
      <c r="J38" s="49">
        <f t="shared" si="36"/>
        <v>3.5753948963663946</v>
      </c>
      <c r="K38" s="49">
        <f t="shared" si="36"/>
        <v>3.836886518187582</v>
      </c>
      <c r="L38" s="49">
        <f t="shared" si="36"/>
        <v>4.1120616858798087</v>
      </c>
      <c r="M38" s="50"/>
      <c r="N38" s="27">
        <f t="shared" si="37"/>
        <v>4.7565616409855682E-2</v>
      </c>
      <c r="O38" s="27">
        <f t="shared" si="38"/>
        <v>7.6609118579368696E-2</v>
      </c>
      <c r="Q38" s="27">
        <v>9.5526440247567776E-2</v>
      </c>
      <c r="R38" s="27">
        <v>9.5653046336797429E-2</v>
      </c>
      <c r="S38" s="27">
        <v>9.5779818485210333E-2</v>
      </c>
      <c r="T38" s="27">
        <v>9.5906756910613164E-2</v>
      </c>
      <c r="U38" s="27">
        <v>9.6033861831098313E-2</v>
      </c>
      <c r="V38" s="27">
        <v>9.616113346504418E-2</v>
      </c>
      <c r="W38" s="27">
        <v>9.6288572031115585E-2</v>
      </c>
      <c r="X38" s="27">
        <v>9.641617774826422E-2</v>
      </c>
      <c r="Y38" s="27">
        <v>9.6543950835728906E-2</v>
      </c>
      <c r="Z38" s="27">
        <v>9.6671891513036054E-2</v>
      </c>
      <c r="AA38" s="27">
        <v>9.6799999999999956E-2</v>
      </c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R38" s="32"/>
    </row>
    <row r="39" spans="1:44">
      <c r="A39" s="20" t="s">
        <v>108</v>
      </c>
      <c r="B39" s="49">
        <f t="shared" si="36"/>
        <v>1.6916130796817046</v>
      </c>
      <c r="C39" s="49">
        <f t="shared" si="36"/>
        <v>1.8038338938968823</v>
      </c>
      <c r="D39" s="49">
        <f t="shared" si="36"/>
        <v>1.7411347639957269</v>
      </c>
      <c r="E39" s="49">
        <f t="shared" si="36"/>
        <v>1.8916743467606756</v>
      </c>
      <c r="F39" s="49">
        <f t="shared" si="36"/>
        <v>2.01552</v>
      </c>
      <c r="G39" s="49">
        <f t="shared" si="36"/>
        <v>2.2518731195870481</v>
      </c>
      <c r="H39" s="49">
        <f t="shared" si="36"/>
        <v>2.4415057391754851</v>
      </c>
      <c r="I39" s="49">
        <f t="shared" si="36"/>
        <v>2.6424293739222917</v>
      </c>
      <c r="J39" s="49">
        <f t="shared" si="36"/>
        <v>2.8502951028675581</v>
      </c>
      <c r="K39" s="49">
        <f t="shared" si="36"/>
        <v>3.065314657531224</v>
      </c>
      <c r="L39" s="49">
        <f t="shared" si="36"/>
        <v>3.2921981472694757</v>
      </c>
      <c r="M39" s="50"/>
      <c r="N39" s="27">
        <f t="shared" si="37"/>
        <v>4.4771986607428316E-2</v>
      </c>
      <c r="O39" s="27">
        <f t="shared" si="38"/>
        <v>7.8917928488029254E-2</v>
      </c>
      <c r="Q39" s="27">
        <v>7.4499999999999997E-2</v>
      </c>
      <c r="R39" s="27">
        <v>7.511918573860274E-2</v>
      </c>
      <c r="S39" s="27">
        <v>7.538011415400811E-2</v>
      </c>
      <c r="T39" s="27">
        <v>7.5641937004072832E-2</v>
      </c>
      <c r="U39" s="27">
        <v>7.4099999999999999E-2</v>
      </c>
      <c r="V39" s="27">
        <v>7.616827828279514E-2</v>
      </c>
      <c r="W39" s="27">
        <v>7.6432802875071204E-2</v>
      </c>
      <c r="X39" s="27">
        <v>7.6698234229315737E-2</v>
      </c>
      <c r="Y39" s="27">
        <v>7.6964575453811634E-2</v>
      </c>
      <c r="Z39" s="27">
        <v>7.7231829667496685E-2</v>
      </c>
      <c r="AA39" s="27">
        <v>7.7499999999999986E-2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R39" s="32"/>
    </row>
    <row r="40" spans="1:44" s="5" customFormat="1">
      <c r="A40" s="20" t="s">
        <v>120</v>
      </c>
      <c r="B40" s="49">
        <f t="shared" si="36"/>
        <v>1.5394814335895246</v>
      </c>
      <c r="C40" s="49">
        <f t="shared" si="36"/>
        <v>1.6352824776593828</v>
      </c>
      <c r="D40" s="49">
        <f t="shared" si="36"/>
        <v>1.5868370541615346</v>
      </c>
      <c r="E40" s="49">
        <f t="shared" si="36"/>
        <v>1.7280717884594166</v>
      </c>
      <c r="F40" s="49">
        <f t="shared" si="36"/>
        <v>1.8768</v>
      </c>
      <c r="G40" s="49">
        <f t="shared" si="36"/>
        <v>2.0340340377968631</v>
      </c>
      <c r="H40" s="49">
        <f t="shared" si="36"/>
        <v>2.207272796900801</v>
      </c>
      <c r="I40" s="49">
        <f t="shared" si="36"/>
        <v>2.3875433046517545</v>
      </c>
      <c r="J40" s="49">
        <f t="shared" si="36"/>
        <v>2.5553361522261411</v>
      </c>
      <c r="K40" s="49">
        <f t="shared" si="36"/>
        <v>2.7425640923867687</v>
      </c>
      <c r="L40" s="49">
        <f t="shared" si="36"/>
        <v>2.9311183504721789</v>
      </c>
      <c r="M40" s="50"/>
      <c r="N40" s="27">
        <f t="shared" si="37"/>
        <v>5.0777790346405949E-2</v>
      </c>
      <c r="O40" s="27">
        <f t="shared" si="38"/>
        <v>7.5808639483311291E-2</v>
      </c>
      <c r="Q40" s="27">
        <v>6.7799999999999999E-2</v>
      </c>
      <c r="R40" s="27">
        <v>6.8099999999999994E-2</v>
      </c>
      <c r="S40" s="27">
        <v>6.8699999999999997E-2</v>
      </c>
      <c r="T40" s="27">
        <v>6.9099999999999995E-2</v>
      </c>
      <c r="U40" s="27">
        <v>6.9000000000000006E-2</v>
      </c>
      <c r="V40" s="27">
        <v>6.88E-2</v>
      </c>
      <c r="W40" s="27">
        <v>6.9099999999999995E-2</v>
      </c>
      <c r="X40" s="27">
        <v>6.93E-2</v>
      </c>
      <c r="Y40" s="27">
        <v>6.9000000000000006E-2</v>
      </c>
      <c r="Z40" s="27">
        <v>6.9099999999999995E-2</v>
      </c>
      <c r="AA40" s="27">
        <v>6.9000000000000006E-2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R40" s="32"/>
    </row>
    <row r="41" spans="1:44" s="5" customFormat="1">
      <c r="A41" s="20" t="s">
        <v>26</v>
      </c>
      <c r="B41" s="49">
        <f t="shared" si="36"/>
        <v>1.257924357239818</v>
      </c>
      <c r="C41" s="49">
        <f t="shared" si="36"/>
        <v>1.3447256791325324</v>
      </c>
      <c r="D41" s="49">
        <f t="shared" si="36"/>
        <v>1.2981112437245743</v>
      </c>
      <c r="E41" s="49">
        <f t="shared" si="36"/>
        <v>1.4079658710602774</v>
      </c>
      <c r="F41" s="49">
        <f t="shared" si="36"/>
        <v>1.5313600000000001</v>
      </c>
      <c r="G41" s="49">
        <f t="shared" si="36"/>
        <v>1.6674348798218468</v>
      </c>
      <c r="H41" s="49">
        <f t="shared" si="36"/>
        <v>1.8015945838669347</v>
      </c>
      <c r="I41" s="49">
        <f t="shared" si="36"/>
        <v>1.9396636082524357</v>
      </c>
      <c r="J41" s="49">
        <f t="shared" si="36"/>
        <v>2.0887095505152802</v>
      </c>
      <c r="K41" s="49">
        <f t="shared" si="36"/>
        <v>2.2424728107069818</v>
      </c>
      <c r="L41" s="49">
        <f t="shared" si="36"/>
        <v>2.4001186492996829</v>
      </c>
      <c r="M41" s="50"/>
      <c r="N41" s="27">
        <f t="shared" si="37"/>
        <v>5.0402370322018886E-2</v>
      </c>
      <c r="O41" s="27">
        <f t="shared" si="38"/>
        <v>7.5565258855917472E-2</v>
      </c>
      <c r="Q41" s="27">
        <v>5.5399999999999998E-2</v>
      </c>
      <c r="R41" s="27">
        <v>5.6000000000000001E-2</v>
      </c>
      <c r="S41" s="27">
        <v>5.62E-2</v>
      </c>
      <c r="T41" s="27">
        <v>5.6300000000000003E-2</v>
      </c>
      <c r="U41" s="27">
        <v>5.6300000000000003E-2</v>
      </c>
      <c r="V41" s="27">
        <v>5.6399999999999999E-2</v>
      </c>
      <c r="W41" s="27">
        <v>5.6399999999999999E-2</v>
      </c>
      <c r="X41" s="27">
        <v>5.6300000000000003E-2</v>
      </c>
      <c r="Y41" s="27">
        <v>5.6399999999999999E-2</v>
      </c>
      <c r="Z41" s="27">
        <v>5.6500000000000002E-2</v>
      </c>
      <c r="AA41" s="27">
        <v>5.6500000000000002E-2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R41" s="32"/>
    </row>
    <row r="42" spans="1:44">
      <c r="A42" s="20" t="s">
        <v>109</v>
      </c>
      <c r="B42" s="49">
        <f t="shared" si="36"/>
        <v>3.0524445206789408</v>
      </c>
      <c r="C42" s="49">
        <f t="shared" si="36"/>
        <v>3.172399304009025</v>
      </c>
      <c r="D42" s="49">
        <f t="shared" si="36"/>
        <v>3.0283860879154858</v>
      </c>
      <c r="E42" s="49">
        <f t="shared" si="36"/>
        <v>3.2611433043853633</v>
      </c>
      <c r="F42" s="49">
        <f t="shared" si="36"/>
        <v>3.5929699217797624</v>
      </c>
      <c r="G42" s="49">
        <f t="shared" si="36"/>
        <v>3.8484545420422909</v>
      </c>
      <c r="H42" s="49">
        <f t="shared" si="36"/>
        <v>4.1413736676907931</v>
      </c>
      <c r="I42" s="49">
        <f t="shared" si="36"/>
        <v>4.4553443994825086</v>
      </c>
      <c r="J42" s="49">
        <f t="shared" si="36"/>
        <v>4.787920223168479</v>
      </c>
      <c r="K42" s="49">
        <f t="shared" si="36"/>
        <v>5.1138378567295426</v>
      </c>
      <c r="L42" s="49">
        <f t="shared" si="36"/>
        <v>5.4671729232720221</v>
      </c>
      <c r="M42" s="50"/>
      <c r="N42" s="27">
        <f t="shared" si="37"/>
        <v>4.1601149686187888E-2</v>
      </c>
      <c r="O42" s="27">
        <f t="shared" si="38"/>
        <v>7.2742013466829514E-2</v>
      </c>
      <c r="Q42" s="27">
        <f>1-SUM(Q35:Q41)</f>
        <v>0.13443211070073435</v>
      </c>
      <c r="R42" s="27">
        <f t="shared" ref="R42:AA42" si="39">1-SUM(R35:R41)</f>
        <v>0.13211197181800549</v>
      </c>
      <c r="S42" s="27">
        <f t="shared" si="39"/>
        <v>0.13110994836815493</v>
      </c>
      <c r="T42" s="27">
        <f t="shared" si="39"/>
        <v>0.13040256998462119</v>
      </c>
      <c r="U42" s="27">
        <f t="shared" si="39"/>
        <v>0.13209448241837363</v>
      </c>
      <c r="V42" s="27">
        <f t="shared" si="39"/>
        <v>0.1301717019343962</v>
      </c>
      <c r="W42" s="27">
        <f t="shared" si="39"/>
        <v>0.1296481888596821</v>
      </c>
      <c r="X42" s="27">
        <f t="shared" si="39"/>
        <v>0.12931927403476884</v>
      </c>
      <c r="Y42" s="27">
        <f t="shared" si="39"/>
        <v>0.12928494558761616</v>
      </c>
      <c r="Z42" s="27">
        <f t="shared" si="39"/>
        <v>0.1288451915785449</v>
      </c>
      <c r="AA42" s="27">
        <f t="shared" si="39"/>
        <v>0.12870000000000004</v>
      </c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R42" s="32"/>
    </row>
    <row r="43" spans="1:44">
      <c r="A43" s="37" t="s">
        <v>96</v>
      </c>
      <c r="B43" s="18">
        <f t="shared" ref="B43:L43" si="40">SUM(B35:B42)</f>
        <v>22.706215834653754</v>
      </c>
      <c r="C43" s="18">
        <f t="shared" si="40"/>
        <v>24.012958555938081</v>
      </c>
      <c r="D43" s="18">
        <f t="shared" si="40"/>
        <v>23.098064834956837</v>
      </c>
      <c r="E43" s="18">
        <f t="shared" si="40"/>
        <v>25.008274796807772</v>
      </c>
      <c r="F43" s="18">
        <f t="shared" si="40"/>
        <v>27.199999999999996</v>
      </c>
      <c r="G43" s="18">
        <f t="shared" si="40"/>
        <v>29.564448223791615</v>
      </c>
      <c r="H43" s="18">
        <f t="shared" si="40"/>
        <v>31.943166380619406</v>
      </c>
      <c r="I43" s="18">
        <f t="shared" si="40"/>
        <v>34.45228433840915</v>
      </c>
      <c r="J43" s="18">
        <f t="shared" si="40"/>
        <v>37.033857278639722</v>
      </c>
      <c r="K43" s="18">
        <f t="shared" si="40"/>
        <v>39.68978426030057</v>
      </c>
      <c r="L43" s="18">
        <f t="shared" si="40"/>
        <v>42.479976093799699</v>
      </c>
      <c r="M43" s="51"/>
      <c r="Q43" s="40">
        <f t="shared" ref="Q43:AA43" si="41">SUM(Q35:Q42)</f>
        <v>1</v>
      </c>
      <c r="R43" s="40">
        <f t="shared" si="41"/>
        <v>1</v>
      </c>
      <c r="S43" s="40">
        <f t="shared" si="41"/>
        <v>1</v>
      </c>
      <c r="T43" s="40">
        <f t="shared" si="41"/>
        <v>1</v>
      </c>
      <c r="U43" s="40">
        <f t="shared" si="41"/>
        <v>1</v>
      </c>
      <c r="V43" s="40">
        <f t="shared" si="41"/>
        <v>1</v>
      </c>
      <c r="W43" s="40">
        <f t="shared" si="41"/>
        <v>1</v>
      </c>
      <c r="X43" s="40">
        <f t="shared" si="41"/>
        <v>1</v>
      </c>
      <c r="Y43" s="40">
        <f t="shared" si="41"/>
        <v>1</v>
      </c>
      <c r="Z43" s="40">
        <f t="shared" si="41"/>
        <v>1</v>
      </c>
      <c r="AA43" s="40">
        <f t="shared" si="41"/>
        <v>1</v>
      </c>
    </row>
    <row r="44" spans="1:44">
      <c r="A44" s="41" t="s">
        <v>97</v>
      </c>
      <c r="B44" s="42" t="b">
        <f t="shared" ref="B44:L44" si="42">B43=B2</f>
        <v>1</v>
      </c>
      <c r="C44" s="42" t="b">
        <f t="shared" si="42"/>
        <v>1</v>
      </c>
      <c r="D44" s="42" t="b">
        <f t="shared" si="42"/>
        <v>1</v>
      </c>
      <c r="E44" s="42" t="b">
        <f t="shared" si="42"/>
        <v>1</v>
      </c>
      <c r="F44" s="42" t="b">
        <f t="shared" si="42"/>
        <v>1</v>
      </c>
      <c r="G44" s="42" t="b">
        <f t="shared" si="42"/>
        <v>1</v>
      </c>
      <c r="H44" s="42" t="b">
        <f t="shared" si="42"/>
        <v>1</v>
      </c>
      <c r="I44" s="42" t="b">
        <f t="shared" si="42"/>
        <v>1</v>
      </c>
      <c r="J44" s="42" t="b">
        <f t="shared" si="42"/>
        <v>1</v>
      </c>
      <c r="K44" s="42" t="b">
        <f t="shared" si="42"/>
        <v>1</v>
      </c>
      <c r="L44" s="42" t="b">
        <f t="shared" si="42"/>
        <v>1</v>
      </c>
      <c r="N44" s="28"/>
      <c r="T44" s="1"/>
    </row>
    <row r="45" spans="1:44" ht="15.75" thickBot="1">
      <c r="T45" s="1"/>
      <c r="U45" s="32"/>
      <c r="V45" s="32"/>
      <c r="W45" s="34"/>
      <c r="X45" s="34"/>
      <c r="Y45" s="34"/>
      <c r="Z45" s="34"/>
      <c r="AA45" s="34"/>
    </row>
    <row r="46" spans="1:44" s="53" customFormat="1" ht="15.75" thickBot="1">
      <c r="A46" s="19" t="s">
        <v>110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</row>
    <row r="47" spans="1:44">
      <c r="A47" s="25" t="s">
        <v>122</v>
      </c>
      <c r="B47" s="38">
        <f t="shared" ref="B47:L47" si="43">B35</f>
        <v>6.1556551127746326</v>
      </c>
      <c r="C47" s="38">
        <f t="shared" si="43"/>
        <v>6.4951144301822872</v>
      </c>
      <c r="D47" s="38">
        <f t="shared" si="43"/>
        <v>6.2370962510586914</v>
      </c>
      <c r="E47" s="38">
        <f t="shared" si="43"/>
        <v>6.7414969640373412</v>
      </c>
      <c r="F47" s="38">
        <f t="shared" si="43"/>
        <v>7.3199366191270148</v>
      </c>
      <c r="G47" s="38">
        <f t="shared" si="43"/>
        <v>7.9428076730471977</v>
      </c>
      <c r="H47" s="38">
        <f t="shared" si="43"/>
        <v>8.5673819772733779</v>
      </c>
      <c r="I47" s="38">
        <f t="shared" si="43"/>
        <v>9.224739987467002</v>
      </c>
      <c r="J47" s="38">
        <f t="shared" si="43"/>
        <v>9.8992216792708003</v>
      </c>
      <c r="K47" s="38">
        <f t="shared" si="43"/>
        <v>10.591241624163807</v>
      </c>
      <c r="L47" s="38">
        <f t="shared" si="43"/>
        <v>11.316665631388242</v>
      </c>
      <c r="M47" s="40"/>
      <c r="N47" s="27">
        <f>(F47/B47)^(1/4)-1</f>
        <v>4.425908029558201E-2</v>
      </c>
      <c r="O47" s="27">
        <f>(L47/G47)^(1/5)-1</f>
        <v>7.3368602668225646E-2</v>
      </c>
      <c r="U47" s="29"/>
    </row>
    <row r="48" spans="1:44">
      <c r="A48" s="37" t="s">
        <v>88</v>
      </c>
      <c r="B48" s="26"/>
      <c r="C48" s="54">
        <f t="shared" ref="C48:L48" si="44">C47/B47-1</f>
        <v>5.5145928611755046E-2</v>
      </c>
      <c r="D48" s="54">
        <f t="shared" si="44"/>
        <v>-3.9724962800440577E-2</v>
      </c>
      <c r="E48" s="54">
        <f t="shared" si="44"/>
        <v>8.0871080495676484E-2</v>
      </c>
      <c r="F48" s="54">
        <f t="shared" si="44"/>
        <v>8.5802850342493908E-2</v>
      </c>
      <c r="G48" s="54">
        <f t="shared" si="44"/>
        <v>8.509241081304153E-2</v>
      </c>
      <c r="H48" s="54">
        <f t="shared" si="44"/>
        <v>7.8633945317042597E-2</v>
      </c>
      <c r="I48" s="54">
        <f t="shared" si="44"/>
        <v>7.672799134407593E-2</v>
      </c>
      <c r="J48" s="54">
        <f t="shared" si="44"/>
        <v>7.3116607375402376E-2</v>
      </c>
      <c r="K48" s="54">
        <f t="shared" si="44"/>
        <v>6.9906500461759835E-2</v>
      </c>
      <c r="L48" s="54">
        <f t="shared" si="44"/>
        <v>6.84928201023558E-2</v>
      </c>
      <c r="M48" s="26"/>
      <c r="N48" s="32"/>
      <c r="O48" s="32"/>
      <c r="U48" s="29"/>
    </row>
    <row r="49" spans="1:29" ht="15.75" thickBot="1">
      <c r="A49" s="55"/>
      <c r="B49" s="28"/>
      <c r="C49" s="32"/>
      <c r="D49" s="32"/>
      <c r="E49" s="32"/>
      <c r="G49" s="32"/>
      <c r="H49" s="32"/>
      <c r="I49" s="32"/>
      <c r="J49" s="32"/>
      <c r="K49" s="32"/>
      <c r="L49" s="32"/>
      <c r="M49" s="32"/>
      <c r="U49" s="29"/>
    </row>
    <row r="50" spans="1:29" ht="15.75" thickBot="1">
      <c r="A50" s="19" t="s">
        <v>123</v>
      </c>
      <c r="D50" s="1"/>
      <c r="E50" s="35"/>
      <c r="J50" s="1"/>
      <c r="K50" s="1"/>
      <c r="L50" s="1"/>
      <c r="M50" s="1"/>
      <c r="U50" s="29"/>
    </row>
    <row r="51" spans="1:29">
      <c r="A51" s="20" t="s">
        <v>89</v>
      </c>
      <c r="B51" s="47">
        <f t="shared" ref="B51:L57" si="45">Q51*B$47</f>
        <v>2.6721698844554682</v>
      </c>
      <c r="C51" s="47">
        <f t="shared" si="45"/>
        <v>2.8126195018911777</v>
      </c>
      <c r="D51" s="47">
        <f t="shared" si="45"/>
        <v>2.6942724234333308</v>
      </c>
      <c r="E51" s="47">
        <f t="shared" si="45"/>
        <v>2.9050310527273315</v>
      </c>
      <c r="F51" s="47">
        <f t="shared" si="45"/>
        <v>3.1465716559053925</v>
      </c>
      <c r="G51" s="47">
        <f t="shared" si="45"/>
        <v>3.4059692048522265</v>
      </c>
      <c r="H51" s="47">
        <f t="shared" si="45"/>
        <v>3.664811665871571</v>
      </c>
      <c r="I51" s="47">
        <f t="shared" si="45"/>
        <v>3.9363619219331074</v>
      </c>
      <c r="J51" s="47">
        <f t="shared" si="45"/>
        <v>4.2138569983134833</v>
      </c>
      <c r="K51" s="47">
        <f t="shared" si="45"/>
        <v>4.4974254539529568</v>
      </c>
      <c r="L51" s="47">
        <f t="shared" si="45"/>
        <v>4.793739561456059</v>
      </c>
      <c r="M51" s="35"/>
      <c r="N51" s="27">
        <f t="shared" ref="N51:N57" si="46">(F51/B51)^(1/4)-1</f>
        <v>4.1701741655478131E-2</v>
      </c>
      <c r="O51" s="27">
        <f t="shared" ref="O51:O57" si="47">(L51/G51)^(1/5)-1</f>
        <v>7.074669787069543E-2</v>
      </c>
      <c r="Q51" s="27">
        <v>0.43410000000000004</v>
      </c>
      <c r="R51" s="27">
        <v>0.43303617390036359</v>
      </c>
      <c r="S51" s="27">
        <v>0.43197544417821071</v>
      </c>
      <c r="T51" s="27">
        <v>0.43091780182120992</v>
      </c>
      <c r="U51" s="27">
        <v>0.42986323784326108</v>
      </c>
      <c r="V51" s="27">
        <v>0.42881174328441879</v>
      </c>
      <c r="W51" s="27">
        <v>0.42776330921081679</v>
      </c>
      <c r="X51" s="27">
        <v>0.42671792671459169</v>
      </c>
      <c r="Y51" s="27">
        <v>0.42567558691380736</v>
      </c>
      <c r="Z51" s="27">
        <v>0.42463628095237932</v>
      </c>
      <c r="AA51" s="27">
        <v>0.42359999999999998</v>
      </c>
      <c r="AB51" s="32"/>
      <c r="AC51" s="32"/>
    </row>
    <row r="52" spans="1:29">
      <c r="A52" s="20" t="s">
        <v>91</v>
      </c>
      <c r="B52" s="47">
        <f t="shared" si="45"/>
        <v>0.44566943016488353</v>
      </c>
      <c r="C52" s="47">
        <f t="shared" si="45"/>
        <v>0.46499489168984515</v>
      </c>
      <c r="D52" s="47">
        <f t="shared" si="45"/>
        <v>0.44153515351775374</v>
      </c>
      <c r="E52" s="47">
        <f t="shared" si="45"/>
        <v>0.47191011841579772</v>
      </c>
      <c r="F52" s="47">
        <f t="shared" si="45"/>
        <v>0.50667444163862341</v>
      </c>
      <c r="G52" s="47">
        <f t="shared" si="45"/>
        <v>0.54364207757020933</v>
      </c>
      <c r="H52" s="47">
        <f t="shared" si="45"/>
        <v>0.57983320203527855</v>
      </c>
      <c r="I52" s="47">
        <f t="shared" si="45"/>
        <v>0.6173388276404459</v>
      </c>
      <c r="J52" s="47">
        <f t="shared" si="45"/>
        <v>0.65506376703239377</v>
      </c>
      <c r="K52" s="47">
        <f t="shared" si="45"/>
        <v>0.6930124189965774</v>
      </c>
      <c r="L52" s="47">
        <f t="shared" si="45"/>
        <v>0.73218826635081946</v>
      </c>
      <c r="M52" s="35"/>
      <c r="N52" s="27">
        <f t="shared" si="46"/>
        <v>3.2592670452281869E-2</v>
      </c>
      <c r="O52" s="27">
        <f t="shared" si="47"/>
        <v>6.135810389404095E-2</v>
      </c>
      <c r="Q52" s="27">
        <v>7.240000000000002E-2</v>
      </c>
      <c r="R52" s="27">
        <v>7.1591485675610328E-2</v>
      </c>
      <c r="S52" s="27">
        <v>7.0791781262443579E-2</v>
      </c>
      <c r="T52" s="27">
        <v>7.0000790764011653E-2</v>
      </c>
      <c r="U52" s="27">
        <v>6.9218419229844383E-2</v>
      </c>
      <c r="V52" s="27">
        <v>6.8444572744091783E-2</v>
      </c>
      <c r="W52" s="27">
        <v>6.7679158414250373E-2</v>
      </c>
      <c r="X52" s="27">
        <v>6.6922084360012346E-2</v>
      </c>
      <c r="Y52" s="27">
        <v>6.617325970223624E-2</v>
      </c>
      <c r="Z52" s="27">
        <v>6.543259455203787E-2</v>
      </c>
      <c r="AA52" s="27">
        <v>6.4700000000000021E-2</v>
      </c>
      <c r="AB52" s="32"/>
      <c r="AC52" s="32"/>
    </row>
    <row r="53" spans="1:29">
      <c r="A53" s="20" t="s">
        <v>92</v>
      </c>
      <c r="B53" s="47">
        <f t="shared" si="45"/>
        <v>0.4819877953302536</v>
      </c>
      <c r="C53" s="47">
        <f t="shared" si="45"/>
        <v>0.50508707514244577</v>
      </c>
      <c r="D53" s="47">
        <f t="shared" si="45"/>
        <v>0.48170274117563627</v>
      </c>
      <c r="E53" s="47">
        <f t="shared" si="45"/>
        <v>0.51709432468871908</v>
      </c>
      <c r="F53" s="47">
        <f t="shared" si="45"/>
        <v>0.55761832186356974</v>
      </c>
      <c r="G53" s="47">
        <f t="shared" si="45"/>
        <v>0.60092403442208764</v>
      </c>
      <c r="H53" s="47">
        <f t="shared" si="45"/>
        <v>0.64373777501118501</v>
      </c>
      <c r="I53" s="47">
        <f t="shared" si="45"/>
        <v>0.68838255300980977</v>
      </c>
      <c r="J53" s="47">
        <f t="shared" si="45"/>
        <v>0.73365375367679053</v>
      </c>
      <c r="K53" s="47">
        <f t="shared" si="45"/>
        <v>0.77956235087577586</v>
      </c>
      <c r="L53" s="47">
        <f t="shared" si="45"/>
        <v>0.82724825765447962</v>
      </c>
      <c r="M53" s="35"/>
      <c r="N53" s="27">
        <f t="shared" si="46"/>
        <v>3.7111018740249468E-2</v>
      </c>
      <c r="O53" s="27">
        <f t="shared" si="47"/>
        <v>6.6014856727495408E-2</v>
      </c>
      <c r="Q53" s="27">
        <v>7.8299999999999981E-2</v>
      </c>
      <c r="R53" s="27">
        <v>7.7764153437443043E-2</v>
      </c>
      <c r="S53" s="27">
        <v>7.7231891538289396E-2</v>
      </c>
      <c r="T53" s="27">
        <v>7.6703190322145023E-2</v>
      </c>
      <c r="U53" s="27">
        <v>7.6178025969037971E-2</v>
      </c>
      <c r="V53" s="27">
        <v>7.5656374818345279E-2</v>
      </c>
      <c r="W53" s="27">
        <v>7.51382133677269E-2</v>
      </c>
      <c r="X53" s="27">
        <v>7.4623518272066869E-2</v>
      </c>
      <c r="Y53" s="27">
        <v>7.411226634242149E-2</v>
      </c>
      <c r="Z53" s="27">
        <v>7.3604434544974645E-2</v>
      </c>
      <c r="AA53" s="27">
        <v>7.3099999999999929E-2</v>
      </c>
      <c r="AB53" s="32"/>
      <c r="AC53" s="32"/>
    </row>
    <row r="54" spans="1:29">
      <c r="A54" s="20" t="s">
        <v>93</v>
      </c>
      <c r="B54" s="47">
        <f t="shared" si="45"/>
        <v>0.76761019256299656</v>
      </c>
      <c r="C54" s="47">
        <f t="shared" si="45"/>
        <v>0.81581934258841116</v>
      </c>
      <c r="D54" s="47">
        <f t="shared" si="45"/>
        <v>0.78908998992694179</v>
      </c>
      <c r="E54" s="47">
        <f t="shared" si="45"/>
        <v>0.85907982418884132</v>
      </c>
      <c r="F54" s="47">
        <f t="shared" si="45"/>
        <v>0.93953682900551627</v>
      </c>
      <c r="G54" s="47">
        <f t="shared" si="45"/>
        <v>1.0268478580732565</v>
      </c>
      <c r="H54" s="47">
        <f t="shared" si="45"/>
        <v>1.1155833873479459</v>
      </c>
      <c r="I54" s="47">
        <f t="shared" si="45"/>
        <v>1.2098351891653827</v>
      </c>
      <c r="J54" s="47">
        <f t="shared" si="45"/>
        <v>1.3076383428501037</v>
      </c>
      <c r="K54" s="47">
        <f t="shared" si="45"/>
        <v>1.4091082882642891</v>
      </c>
      <c r="L54" s="47">
        <f t="shared" si="45"/>
        <v>1.516433194606025</v>
      </c>
      <c r="M54" s="35"/>
      <c r="N54" s="27">
        <f t="shared" si="46"/>
        <v>5.1824467127227214E-2</v>
      </c>
      <c r="O54" s="27">
        <f t="shared" si="47"/>
        <v>8.1093948096502722E-2</v>
      </c>
      <c r="Q54" s="27">
        <v>0.12469999999999998</v>
      </c>
      <c r="R54" s="27">
        <v>0.12560507614729044</v>
      </c>
      <c r="S54" s="27">
        <v>0.12651560247975985</v>
      </c>
      <c r="T54" s="27">
        <v>0.12743161181731905</v>
      </c>
      <c r="U54" s="27">
        <v>0.12835313717751379</v>
      </c>
      <c r="V54" s="27">
        <v>0.12928021177671473</v>
      </c>
      <c r="W54" s="27">
        <v>0.13021286903131488</v>
      </c>
      <c r="X54" s="27">
        <v>0.13115114255893387</v>
      </c>
      <c r="Y54" s="27">
        <v>0.13209506617962993</v>
      </c>
      <c r="Z54" s="27">
        <v>0.13304467391711877</v>
      </c>
      <c r="AA54" s="27">
        <v>0.13400000000000006</v>
      </c>
      <c r="AB54" s="32"/>
      <c r="AC54" s="32"/>
    </row>
    <row r="55" spans="1:29">
      <c r="A55" s="20" t="s">
        <v>94</v>
      </c>
      <c r="B55" s="47">
        <f t="shared" si="45"/>
        <v>0.98305812151010874</v>
      </c>
      <c r="C55" s="47">
        <f t="shared" si="45"/>
        <v>1.0454093716451982</v>
      </c>
      <c r="D55" s="47">
        <f t="shared" si="45"/>
        <v>1.011746929986006</v>
      </c>
      <c r="E55" s="47">
        <f t="shared" si="45"/>
        <v>1.102125127673439</v>
      </c>
      <c r="F55" s="47">
        <f t="shared" si="45"/>
        <v>1.2060415816398642</v>
      </c>
      <c r="G55" s="47">
        <f t="shared" si="45"/>
        <v>1.318878349560703</v>
      </c>
      <c r="H55" s="47">
        <f t="shared" si="45"/>
        <v>1.4336724113533386</v>
      </c>
      <c r="I55" s="47">
        <f t="shared" si="45"/>
        <v>1.555687824320463</v>
      </c>
      <c r="J55" s="47">
        <f t="shared" si="45"/>
        <v>1.6824080875889951</v>
      </c>
      <c r="K55" s="47">
        <f t="shared" si="45"/>
        <v>1.8139890070650768</v>
      </c>
      <c r="L55" s="47">
        <f t="shared" si="45"/>
        <v>1.9532564879776091</v>
      </c>
      <c r="M55" s="35"/>
      <c r="N55" s="27">
        <f t="shared" si="46"/>
        <v>5.2436184729747648E-2</v>
      </c>
      <c r="O55" s="27">
        <f t="shared" si="47"/>
        <v>8.1710156142652757E-2</v>
      </c>
      <c r="Q55" s="27">
        <v>0.15969999999999998</v>
      </c>
      <c r="R55" s="27">
        <v>0.16095318764320191</v>
      </c>
      <c r="S55" s="27">
        <v>0.1622144166549091</v>
      </c>
      <c r="T55" s="27">
        <v>0.16348373863442331</v>
      </c>
      <c r="U55" s="27">
        <v>0.16476120551214529</v>
      </c>
      <c r="V55" s="27">
        <v>0.16604686955169914</v>
      </c>
      <c r="W55" s="27">
        <v>0.16734078335207059</v>
      </c>
      <c r="X55" s="27">
        <v>0.16864299984975895</v>
      </c>
      <c r="Y55" s="27">
        <v>0.16995357232094283</v>
      </c>
      <c r="Z55" s="27">
        <v>0.17127255438365979</v>
      </c>
      <c r="AA55" s="27">
        <v>0.17259999999999986</v>
      </c>
      <c r="AB55" s="32"/>
      <c r="AC55" s="32"/>
    </row>
    <row r="56" spans="1:29">
      <c r="A56" s="20" t="s">
        <v>95</v>
      </c>
      <c r="B56" s="47">
        <f t="shared" si="45"/>
        <v>0.56447357384143382</v>
      </c>
      <c r="C56" s="47">
        <f t="shared" si="45"/>
        <v>0.59902212203115446</v>
      </c>
      <c r="D56" s="47">
        <f t="shared" si="45"/>
        <v>0.57852859408217627</v>
      </c>
      <c r="E56" s="47">
        <f t="shared" si="45"/>
        <v>0.62890444834245218</v>
      </c>
      <c r="F56" s="47">
        <f t="shared" si="45"/>
        <v>0.68678562838712465</v>
      </c>
      <c r="G56" s="47">
        <f t="shared" si="45"/>
        <v>0.74950251707810689</v>
      </c>
      <c r="H56" s="47">
        <f t="shared" si="45"/>
        <v>0.81307754879342176</v>
      </c>
      <c r="I56" s="47">
        <f t="shared" si="45"/>
        <v>0.8804858549989707</v>
      </c>
      <c r="J56" s="47">
        <f t="shared" si="45"/>
        <v>0.95028381686751606</v>
      </c>
      <c r="K56" s="47">
        <f t="shared" si="45"/>
        <v>1.0225459169959237</v>
      </c>
      <c r="L56" s="47">
        <f t="shared" si="45"/>
        <v>1.0988482328077978</v>
      </c>
      <c r="M56" s="35"/>
      <c r="N56" s="27">
        <f t="shared" si="46"/>
        <v>5.0254124854670623E-2</v>
      </c>
      <c r="O56" s="27">
        <f t="shared" si="47"/>
        <v>7.9525545246439178E-2</v>
      </c>
      <c r="Q56" s="27">
        <v>9.1700000000000004E-2</v>
      </c>
      <c r="R56" s="27">
        <v>9.2226569442340492E-2</v>
      </c>
      <c r="S56" s="27">
        <v>9.2756079238632272E-2</v>
      </c>
      <c r="T56" s="27">
        <v>9.3288545807756987E-2</v>
      </c>
      <c r="U56" s="27">
        <v>9.3823985660279066E-2</v>
      </c>
      <c r="V56" s="27">
        <v>9.4362415398957525E-2</v>
      </c>
      <c r="W56" s="27">
        <v>9.4903851719260995E-2</v>
      </c>
      <c r="X56" s="27">
        <v>9.5448311409885175E-2</v>
      </c>
      <c r="Y56" s="27">
        <v>9.5995811353273605E-2</v>
      </c>
      <c r="Z56" s="27">
        <v>9.6546368526141055E-2</v>
      </c>
      <c r="AA56" s="27">
        <v>9.7099999999999964E-2</v>
      </c>
      <c r="AB56" s="32"/>
      <c r="AC56" s="32"/>
    </row>
    <row r="57" spans="1:29">
      <c r="A57" s="20" t="s">
        <v>77</v>
      </c>
      <c r="B57" s="47">
        <f t="shared" si="45"/>
        <v>0.24068611490948827</v>
      </c>
      <c r="C57" s="47">
        <f t="shared" si="45"/>
        <v>0.25216212519405479</v>
      </c>
      <c r="D57" s="47">
        <f t="shared" si="45"/>
        <v>0.24022041893684581</v>
      </c>
      <c r="E57" s="47">
        <f t="shared" si="45"/>
        <v>0.25735206800076099</v>
      </c>
      <c r="F57" s="47">
        <f t="shared" si="45"/>
        <v>0.27670816068692489</v>
      </c>
      <c r="G57" s="47">
        <f t="shared" si="45"/>
        <v>0.29704363149060875</v>
      </c>
      <c r="H57" s="47">
        <f t="shared" si="45"/>
        <v>0.31666598686063774</v>
      </c>
      <c r="I57" s="47">
        <f t="shared" si="45"/>
        <v>0.33664781639882208</v>
      </c>
      <c r="J57" s="47">
        <f t="shared" si="45"/>
        <v>0.35631691294151674</v>
      </c>
      <c r="K57" s="47">
        <f t="shared" si="45"/>
        <v>0.37559818801320877</v>
      </c>
      <c r="L57" s="47">
        <f t="shared" si="45"/>
        <v>0.39495163053545135</v>
      </c>
      <c r="M57" s="35"/>
      <c r="N57" s="27">
        <f t="shared" si="46"/>
        <v>3.5482426423987024E-2</v>
      </c>
      <c r="O57" s="27">
        <f t="shared" si="47"/>
        <v>5.8631306539150829E-2</v>
      </c>
      <c r="Q57" s="27">
        <f t="shared" ref="Q57:AA57" si="48">1-SUM(Q51:Q56)</f>
        <v>3.9100000000000024E-2</v>
      </c>
      <c r="R57" s="27">
        <f t="shared" si="48"/>
        <v>3.8823353753750234E-2</v>
      </c>
      <c r="S57" s="27">
        <f t="shared" si="48"/>
        <v>3.851478464775504E-2</v>
      </c>
      <c r="T57" s="27">
        <f t="shared" si="48"/>
        <v>3.8174320833134101E-2</v>
      </c>
      <c r="U57" s="27">
        <f t="shared" si="48"/>
        <v>3.7801988607918502E-2</v>
      </c>
      <c r="V57" s="27">
        <f t="shared" si="48"/>
        <v>3.7397812425772892E-2</v>
      </c>
      <c r="W57" s="27">
        <f t="shared" si="48"/>
        <v>3.696181490455952E-2</v>
      </c>
      <c r="X57" s="27">
        <f t="shared" si="48"/>
        <v>3.6494016834751064E-2</v>
      </c>
      <c r="Y57" s="27">
        <f t="shared" si="48"/>
        <v>3.5994437187688466E-2</v>
      </c>
      <c r="Z57" s="27">
        <f t="shared" si="48"/>
        <v>3.5463093123688672E-2</v>
      </c>
      <c r="AA57" s="27">
        <f t="shared" si="48"/>
        <v>3.4900000000000153E-2</v>
      </c>
    </row>
    <row r="58" spans="1:29">
      <c r="A58" s="37" t="s">
        <v>96</v>
      </c>
      <c r="B58" s="38">
        <f t="shared" ref="B58:L58" si="49">SUM(B51:B57)</f>
        <v>6.1556551127746326</v>
      </c>
      <c r="C58" s="38">
        <f t="shared" si="49"/>
        <v>6.4951144301822872</v>
      </c>
      <c r="D58" s="38">
        <f t="shared" si="49"/>
        <v>6.2370962510586905</v>
      </c>
      <c r="E58" s="38">
        <f t="shared" si="49"/>
        <v>6.7414969640373421</v>
      </c>
      <c r="F58" s="38">
        <f t="shared" si="49"/>
        <v>7.3199366191270157</v>
      </c>
      <c r="G58" s="38">
        <f t="shared" si="49"/>
        <v>7.9428076730471977</v>
      </c>
      <c r="H58" s="38">
        <f t="shared" si="49"/>
        <v>8.5673819772733779</v>
      </c>
      <c r="I58" s="38">
        <f t="shared" si="49"/>
        <v>9.224739987467002</v>
      </c>
      <c r="J58" s="38">
        <f t="shared" si="49"/>
        <v>9.8992216792708003</v>
      </c>
      <c r="K58" s="38">
        <f t="shared" si="49"/>
        <v>10.591241624163809</v>
      </c>
      <c r="L58" s="38">
        <f t="shared" si="49"/>
        <v>11.316665631388242</v>
      </c>
      <c r="M58" s="39"/>
      <c r="Q58" s="40">
        <f t="shared" ref="Q58:AA58" si="50">SUM(Q51:Q57)</f>
        <v>1</v>
      </c>
      <c r="R58" s="40">
        <f t="shared" si="50"/>
        <v>1</v>
      </c>
      <c r="S58" s="40">
        <f t="shared" si="50"/>
        <v>1</v>
      </c>
      <c r="T58" s="40">
        <f t="shared" si="50"/>
        <v>1</v>
      </c>
      <c r="U58" s="56">
        <f t="shared" si="50"/>
        <v>1</v>
      </c>
      <c r="V58" s="40">
        <f t="shared" si="50"/>
        <v>1</v>
      </c>
      <c r="W58" s="40">
        <f t="shared" si="50"/>
        <v>1</v>
      </c>
      <c r="X58" s="40">
        <f t="shared" si="50"/>
        <v>1</v>
      </c>
      <c r="Y58" s="40">
        <f t="shared" si="50"/>
        <v>1</v>
      </c>
      <c r="Z58" s="40">
        <f t="shared" si="50"/>
        <v>1</v>
      </c>
      <c r="AA58" s="40">
        <f t="shared" si="50"/>
        <v>1</v>
      </c>
    </row>
    <row r="59" spans="1:29">
      <c r="A59" s="41" t="s">
        <v>97</v>
      </c>
      <c r="B59" s="42" t="b">
        <f t="shared" ref="B59:L59" si="51">B58=B47</f>
        <v>1</v>
      </c>
      <c r="C59" s="42" t="b">
        <f t="shared" si="51"/>
        <v>1</v>
      </c>
      <c r="D59" s="42" t="b">
        <f t="shared" si="51"/>
        <v>1</v>
      </c>
      <c r="E59" s="42" t="b">
        <f t="shared" si="51"/>
        <v>1</v>
      </c>
      <c r="F59" s="42" t="b">
        <f t="shared" si="51"/>
        <v>0</v>
      </c>
      <c r="G59" s="42" t="b">
        <f t="shared" si="51"/>
        <v>1</v>
      </c>
      <c r="H59" s="42" t="b">
        <f t="shared" si="51"/>
        <v>1</v>
      </c>
      <c r="I59" s="42" t="b">
        <f t="shared" si="51"/>
        <v>1</v>
      </c>
      <c r="J59" s="42" t="b">
        <f t="shared" si="51"/>
        <v>1</v>
      </c>
      <c r="K59" s="42" t="b">
        <f t="shared" si="51"/>
        <v>1</v>
      </c>
      <c r="L59" s="42" t="b">
        <f t="shared" si="51"/>
        <v>1</v>
      </c>
      <c r="U59" s="43"/>
      <c r="V59" s="32"/>
    </row>
    <row r="60" spans="1:29" ht="15.75" thickBot="1">
      <c r="U60" s="43"/>
      <c r="V60" s="32"/>
    </row>
    <row r="61" spans="1:29" ht="15.75" thickBot="1">
      <c r="A61" s="44" t="s">
        <v>124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6"/>
      <c r="N61" s="34"/>
      <c r="O61" s="34"/>
      <c r="U61" s="43"/>
      <c r="V61" s="32"/>
    </row>
    <row r="62" spans="1:29">
      <c r="A62" s="20" t="s">
        <v>98</v>
      </c>
      <c r="B62" s="47">
        <f t="shared" ref="B62:L65" si="52">Q62*B$47</f>
        <v>1.6619417684881403</v>
      </c>
      <c r="C62" s="47">
        <f t="shared" si="52"/>
        <v>1.7614549474557573</v>
      </c>
      <c r="D62" s="47">
        <f t="shared" si="52"/>
        <v>1.6990674078003021</v>
      </c>
      <c r="E62" s="47">
        <f t="shared" si="52"/>
        <v>1.78673335380316</v>
      </c>
      <c r="F62" s="47">
        <f t="shared" si="52"/>
        <v>2.0121198216332572</v>
      </c>
      <c r="G62" s="47">
        <f t="shared" si="52"/>
        <v>2.1926131109201106</v>
      </c>
      <c r="H62" s="47">
        <f t="shared" si="52"/>
        <v>2.3760314974484666</v>
      </c>
      <c r="I62" s="47">
        <f t="shared" si="52"/>
        <v>2.5698200339090951</v>
      </c>
      <c r="J62" s="47">
        <f t="shared" si="52"/>
        <v>2.7700930202453309</v>
      </c>
      <c r="K62" s="47">
        <f t="shared" si="52"/>
        <v>2.9770430677445181</v>
      </c>
      <c r="L62" s="47">
        <f t="shared" si="52"/>
        <v>3.1952131015601437</v>
      </c>
      <c r="M62" s="46"/>
      <c r="N62" s="27">
        <f>(F62/B62)^(1/4)-1</f>
        <v>4.8961404720475166E-2</v>
      </c>
      <c r="O62" s="27">
        <f>(L62/G62)^(1/5)-1</f>
        <v>7.82204493392471E-2</v>
      </c>
      <c r="Q62" s="27">
        <v>0.26998617337075403</v>
      </c>
      <c r="R62" s="27">
        <v>0.2711969075202762</v>
      </c>
      <c r="S62" s="27">
        <v>0.27241320951426723</v>
      </c>
      <c r="T62" s="27">
        <v>0.2650351047155442</v>
      </c>
      <c r="U62" s="27">
        <v>0.27488213714522919</v>
      </c>
      <c r="V62" s="27">
        <v>0.27605013254449495</v>
      </c>
      <c r="W62" s="27">
        <v>0.27733460510472691</v>
      </c>
      <c r="X62" s="27">
        <v>0.27857912931969103</v>
      </c>
      <c r="Y62" s="27">
        <v>0.27982937547968745</v>
      </c>
      <c r="Z62" s="27">
        <v>0.28108536972213205</v>
      </c>
      <c r="AA62" s="27">
        <v>0.28234580800000003</v>
      </c>
      <c r="AB62" s="32"/>
      <c r="AC62" s="32"/>
    </row>
    <row r="63" spans="1:29">
      <c r="A63" s="20" t="s">
        <v>99</v>
      </c>
      <c r="B63" s="47">
        <f t="shared" si="52"/>
        <v>2.3456594340859849</v>
      </c>
      <c r="C63" s="47">
        <f t="shared" si="52"/>
        <v>2.4691922788343508</v>
      </c>
      <c r="D63" s="47">
        <f t="shared" si="52"/>
        <v>2.3655278665063482</v>
      </c>
      <c r="E63" s="47">
        <f t="shared" si="52"/>
        <v>2.6748621556312187</v>
      </c>
      <c r="F63" s="47">
        <f t="shared" si="52"/>
        <v>2.7631848918881983</v>
      </c>
      <c r="G63" s="47">
        <f t="shared" si="52"/>
        <v>2.9914165361746785</v>
      </c>
      <c r="H63" s="47">
        <f t="shared" si="52"/>
        <v>3.2188796853103221</v>
      </c>
      <c r="I63" s="47">
        <f t="shared" si="52"/>
        <v>3.4577112211146384</v>
      </c>
      <c r="J63" s="47">
        <f t="shared" si="52"/>
        <v>3.7018063397126819</v>
      </c>
      <c r="K63" s="47">
        <f t="shared" si="52"/>
        <v>3.9512787349389069</v>
      </c>
      <c r="L63" s="47">
        <f t="shared" si="52"/>
        <v>4.2119924225424858</v>
      </c>
      <c r="M63" s="46"/>
      <c r="N63" s="27">
        <f>(F63/B63)^(1/4)-1</f>
        <v>4.1804543438591635E-2</v>
      </c>
      <c r="O63" s="27">
        <f>(L63/G63)^(1/5)-1</f>
        <v>7.0833966057832987E-2</v>
      </c>
      <c r="Q63" s="27">
        <v>0.38105764392454566</v>
      </c>
      <c r="R63" s="27">
        <v>0.38016147450154347</v>
      </c>
      <c r="S63" s="27">
        <v>0.37926749424539041</v>
      </c>
      <c r="T63" s="27">
        <v>0.39677569683711611</v>
      </c>
      <c r="U63" s="27">
        <v>0.3774875433576827</v>
      </c>
      <c r="V63" s="27">
        <v>0.37661953547303312</v>
      </c>
      <c r="W63" s="27">
        <v>0.37571333854951455</v>
      </c>
      <c r="X63" s="27">
        <v>0.37483020939477801</v>
      </c>
      <c r="Y63" s="27">
        <v>0.3739492315304293</v>
      </c>
      <c r="Z63" s="27">
        <v>0.37307039865128805</v>
      </c>
      <c r="AA63" s="27">
        <v>0.37219376799999976</v>
      </c>
      <c r="AB63" s="32"/>
      <c r="AC63" s="32"/>
    </row>
    <row r="64" spans="1:29">
      <c r="A64" s="20" t="s">
        <v>100</v>
      </c>
      <c r="B64" s="47">
        <f t="shared" si="52"/>
        <v>0.85054889847888371</v>
      </c>
      <c r="C64" s="47">
        <f t="shared" si="52"/>
        <v>0.90021885298497084</v>
      </c>
      <c r="D64" s="47">
        <f t="shared" si="52"/>
        <v>0.86712166003781499</v>
      </c>
      <c r="E64" s="47">
        <f t="shared" si="52"/>
        <v>0.91047242272351603</v>
      </c>
      <c r="F64" s="47">
        <f t="shared" si="52"/>
        <v>1.0239069891593744</v>
      </c>
      <c r="G64" s="47">
        <f t="shared" si="52"/>
        <v>1.1144409381618376</v>
      </c>
      <c r="H64" s="47">
        <f t="shared" si="52"/>
        <v>1.2058434161295903</v>
      </c>
      <c r="I64" s="47">
        <f t="shared" si="52"/>
        <v>1.3023665455340647</v>
      </c>
      <c r="J64" s="47">
        <f t="shared" si="52"/>
        <v>1.401898162261878</v>
      </c>
      <c r="K64" s="47">
        <f t="shared" si="52"/>
        <v>1.5045222644711058</v>
      </c>
      <c r="L64" s="47">
        <f t="shared" si="52"/>
        <v>1.6125233193487789</v>
      </c>
      <c r="M64" s="46"/>
      <c r="N64" s="27">
        <f>(F64/B64)^(1/4)-1</f>
        <v>4.7466893063487836E-2</v>
      </c>
      <c r="O64" s="27">
        <f>(L64/G64)^(1/5)-1</f>
        <v>7.668779321556074E-2</v>
      </c>
      <c r="Q64" s="27">
        <v>0.13817357907426733</v>
      </c>
      <c r="R64" s="27">
        <v>0.13859938306886857</v>
      </c>
      <c r="S64" s="27">
        <v>0.13902649969376837</v>
      </c>
      <c r="T64" s="27">
        <v>0.13505493328565607</v>
      </c>
      <c r="U64" s="27">
        <v>0.13987921514018339</v>
      </c>
      <c r="V64" s="27">
        <v>0.14030818622784189</v>
      </c>
      <c r="W64" s="27">
        <v>0.14074817947049881</v>
      </c>
      <c r="X64" s="27">
        <v>0.14118192461830875</v>
      </c>
      <c r="Y64" s="27">
        <v>0.14161700865811352</v>
      </c>
      <c r="Z64" s="27">
        <v>0.14205343602383255</v>
      </c>
      <c r="AA64" s="27">
        <v>0.14249102799999994</v>
      </c>
      <c r="AB64" s="32"/>
      <c r="AC64" s="32"/>
    </row>
    <row r="65" spans="1:29">
      <c r="A65" s="20" t="s">
        <v>101</v>
      </c>
      <c r="B65" s="47">
        <f t="shared" si="52"/>
        <v>1.2975050117216238</v>
      </c>
      <c r="C65" s="47">
        <f t="shared" si="52"/>
        <v>1.3642483509072092</v>
      </c>
      <c r="D65" s="47">
        <f t="shared" si="52"/>
        <v>1.3053793167142258</v>
      </c>
      <c r="E65" s="47">
        <f t="shared" si="52"/>
        <v>1.3694290318794466</v>
      </c>
      <c r="F65" s="47">
        <f t="shared" si="52"/>
        <v>1.5207249164461845</v>
      </c>
      <c r="G65" s="47">
        <f t="shared" si="52"/>
        <v>1.6443370877905701</v>
      </c>
      <c r="H65" s="47">
        <f t="shared" si="52"/>
        <v>1.7666273783849991</v>
      </c>
      <c r="I65" s="47">
        <f t="shared" si="52"/>
        <v>1.8948421869092036</v>
      </c>
      <c r="J65" s="47">
        <f t="shared" si="52"/>
        <v>2.0254241570509088</v>
      </c>
      <c r="K65" s="47">
        <f t="shared" si="52"/>
        <v>2.1583975570092764</v>
      </c>
      <c r="L65" s="47">
        <f t="shared" si="52"/>
        <v>2.2969367879368336</v>
      </c>
      <c r="M65" s="46"/>
      <c r="N65" s="27">
        <f>(F65/B65)^(1/4)-1</f>
        <v>4.0483995627591307E-2</v>
      </c>
      <c r="O65" s="27">
        <f>(L65/G65)^(1/5)-1</f>
        <v>6.913276240652344E-2</v>
      </c>
      <c r="Q65" s="27">
        <f t="shared" ref="Q65:AA65" si="53">1-SUM(Q62:Q64)</f>
        <v>0.210782603630433</v>
      </c>
      <c r="R65" s="27">
        <f t="shared" si="53"/>
        <v>0.21004223490931184</v>
      </c>
      <c r="S65" s="27">
        <f t="shared" si="53"/>
        <v>0.20929279654657396</v>
      </c>
      <c r="T65" s="27">
        <f t="shared" si="53"/>
        <v>0.20313426516168365</v>
      </c>
      <c r="U65" s="27">
        <f t="shared" si="53"/>
        <v>0.20775110435690469</v>
      </c>
      <c r="V65" s="27">
        <f t="shared" si="53"/>
        <v>0.20702214575462996</v>
      </c>
      <c r="W65" s="27">
        <f t="shared" si="53"/>
        <v>0.20620387687525976</v>
      </c>
      <c r="X65" s="27">
        <f t="shared" si="53"/>
        <v>0.20540873666722215</v>
      </c>
      <c r="Y65" s="27">
        <f t="shared" si="53"/>
        <v>0.20460438433176964</v>
      </c>
      <c r="Z65" s="27">
        <f t="shared" si="53"/>
        <v>0.20379079560274738</v>
      </c>
      <c r="AA65" s="27">
        <f t="shared" si="53"/>
        <v>0.2029693960000003</v>
      </c>
      <c r="AB65" s="32"/>
      <c r="AC65" s="32"/>
    </row>
    <row r="66" spans="1:29">
      <c r="A66" s="37" t="s">
        <v>96</v>
      </c>
      <c r="B66" s="48">
        <f t="shared" ref="B66:L66" si="54">SUM(B62:B65)</f>
        <v>6.1556551127746335</v>
      </c>
      <c r="C66" s="48">
        <f t="shared" si="54"/>
        <v>6.4951144301822872</v>
      </c>
      <c r="D66" s="48">
        <f t="shared" si="54"/>
        <v>6.2370962510586905</v>
      </c>
      <c r="E66" s="48">
        <f t="shared" si="54"/>
        <v>6.7414969640373412</v>
      </c>
      <c r="F66" s="48">
        <f t="shared" si="54"/>
        <v>7.3199366191270139</v>
      </c>
      <c r="G66" s="48">
        <f t="shared" si="54"/>
        <v>7.9428076730471968</v>
      </c>
      <c r="H66" s="48">
        <f t="shared" si="54"/>
        <v>8.5673819772733779</v>
      </c>
      <c r="I66" s="48">
        <f t="shared" si="54"/>
        <v>9.224739987467002</v>
      </c>
      <c r="J66" s="48">
        <f t="shared" si="54"/>
        <v>9.8992216792707985</v>
      </c>
      <c r="K66" s="48">
        <f t="shared" si="54"/>
        <v>10.591241624163807</v>
      </c>
      <c r="L66" s="48">
        <f t="shared" si="54"/>
        <v>11.31666563138824</v>
      </c>
      <c r="M66" s="46"/>
      <c r="N66" s="34"/>
      <c r="O66" s="34"/>
      <c r="Q66" s="40">
        <f t="shared" ref="Q66:AA66" si="55">SUM(Q62:Q65)</f>
        <v>1</v>
      </c>
      <c r="R66" s="40">
        <f t="shared" si="55"/>
        <v>1</v>
      </c>
      <c r="S66" s="40">
        <f t="shared" si="55"/>
        <v>1</v>
      </c>
      <c r="T66" s="40">
        <f t="shared" si="55"/>
        <v>1</v>
      </c>
      <c r="U66" s="40">
        <f t="shared" si="55"/>
        <v>1</v>
      </c>
      <c r="V66" s="40">
        <f t="shared" si="55"/>
        <v>1</v>
      </c>
      <c r="W66" s="40">
        <f t="shared" si="55"/>
        <v>1</v>
      </c>
      <c r="X66" s="40">
        <f t="shared" si="55"/>
        <v>1</v>
      </c>
      <c r="Y66" s="40">
        <f t="shared" si="55"/>
        <v>1</v>
      </c>
      <c r="Z66" s="40">
        <f t="shared" si="55"/>
        <v>1</v>
      </c>
      <c r="AA66" s="40">
        <f t="shared" si="55"/>
        <v>1</v>
      </c>
    </row>
    <row r="67" spans="1:29">
      <c r="A67" s="41" t="s">
        <v>97</v>
      </c>
      <c r="B67" s="45" t="b">
        <f t="shared" ref="B67:L67" si="56">B66=B47</f>
        <v>1</v>
      </c>
      <c r="C67" s="45" t="b">
        <f t="shared" si="56"/>
        <v>1</v>
      </c>
      <c r="D67" s="45" t="b">
        <f t="shared" si="56"/>
        <v>1</v>
      </c>
      <c r="E67" s="45" t="b">
        <f t="shared" si="56"/>
        <v>1</v>
      </c>
      <c r="F67" s="45" t="b">
        <f t="shared" si="56"/>
        <v>1</v>
      </c>
      <c r="G67" s="45" t="b">
        <f t="shared" si="56"/>
        <v>1</v>
      </c>
      <c r="H67" s="45" t="b">
        <f t="shared" si="56"/>
        <v>1</v>
      </c>
      <c r="I67" s="45" t="b">
        <f t="shared" si="56"/>
        <v>1</v>
      </c>
      <c r="J67" s="45" t="b">
        <f t="shared" si="56"/>
        <v>1</v>
      </c>
      <c r="K67" s="45" t="b">
        <f t="shared" si="56"/>
        <v>1</v>
      </c>
      <c r="L67" s="45" t="b">
        <f t="shared" si="56"/>
        <v>1</v>
      </c>
      <c r="M67" s="46"/>
      <c r="N67" s="34"/>
      <c r="O67" s="34"/>
      <c r="U67" s="43"/>
      <c r="V67" s="32"/>
    </row>
    <row r="68" spans="1:29" ht="15.75" thickBot="1">
      <c r="A68" s="41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6"/>
      <c r="N68" s="34"/>
      <c r="O68" s="34"/>
      <c r="U68" s="43"/>
      <c r="V68" s="32"/>
    </row>
    <row r="69" spans="1:29" ht="15.75" thickBot="1">
      <c r="A69" s="44" t="s">
        <v>125</v>
      </c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6"/>
      <c r="N69" s="34"/>
      <c r="O69" s="34"/>
      <c r="U69" s="43"/>
      <c r="V69" s="32"/>
    </row>
    <row r="70" spans="1:29">
      <c r="A70" s="20" t="s">
        <v>102</v>
      </c>
      <c r="B70" s="47">
        <f t="shared" ref="B70:L75" si="57">Q70*B$47</f>
        <v>3.3671075983204068</v>
      </c>
      <c r="C70" s="47">
        <f t="shared" si="57"/>
        <v>3.5421457256779796</v>
      </c>
      <c r="D70" s="47">
        <f t="shared" si="57"/>
        <v>3.3912452135357953</v>
      </c>
      <c r="E70" s="47">
        <f t="shared" si="57"/>
        <v>3.6545209201258237</v>
      </c>
      <c r="F70" s="47">
        <f t="shared" si="57"/>
        <v>3.955599189733892</v>
      </c>
      <c r="G70" s="47">
        <f t="shared" si="57"/>
        <v>4.279607633065563</v>
      </c>
      <c r="H70" s="47">
        <f t="shared" si="57"/>
        <v>4.6027325761312277</v>
      </c>
      <c r="I70" s="47">
        <f t="shared" si="57"/>
        <v>4.9410592787465051</v>
      </c>
      <c r="J70" s="47">
        <f t="shared" si="57"/>
        <v>5.2864672466879625</v>
      </c>
      <c r="K70" s="47">
        <f t="shared" si="57"/>
        <v>5.6391050925149413</v>
      </c>
      <c r="L70" s="47">
        <f t="shared" si="57"/>
        <v>6.0072979532365363</v>
      </c>
      <c r="M70" s="46"/>
      <c r="N70" s="27">
        <f t="shared" ref="N70:N75" si="58">(F70/B70)^(1/4)-1</f>
        <v>4.1091309239998264E-2</v>
      </c>
      <c r="O70" s="27">
        <f t="shared" ref="O70:O75" si="59">(L70/G70)^(1/5)-1</f>
        <v>7.0175597640646847E-2</v>
      </c>
      <c r="Q70" s="27">
        <v>0.54699419259743076</v>
      </c>
      <c r="R70" s="27">
        <v>0.54535539962435553</v>
      </c>
      <c r="S70" s="27">
        <v>0.54372180210625443</v>
      </c>
      <c r="T70" s="27">
        <v>0.542093386620352</v>
      </c>
      <c r="U70" s="27">
        <v>0.54038708195886564</v>
      </c>
      <c r="V70" s="27">
        <v>0.53880287792789072</v>
      </c>
      <c r="W70" s="27">
        <v>0.53723909921850777</v>
      </c>
      <c r="X70" s="27">
        <v>0.53563127908857822</v>
      </c>
      <c r="Y70" s="27">
        <v>0.53402857496947942</v>
      </c>
      <c r="Z70" s="27">
        <v>0.53243097387650773</v>
      </c>
      <c r="AA70" s="27">
        <v>0.53083639199999999</v>
      </c>
      <c r="AB70" s="32"/>
      <c r="AC70" s="32"/>
    </row>
    <row r="71" spans="1:29">
      <c r="A71" s="20" t="s">
        <v>103</v>
      </c>
      <c r="B71" s="47">
        <f t="shared" si="57"/>
        <v>0.67897711654567328</v>
      </c>
      <c r="C71" s="47">
        <f t="shared" si="57"/>
        <v>0.71854707457200573</v>
      </c>
      <c r="D71" s="47">
        <f t="shared" si="57"/>
        <v>0.69205084002478345</v>
      </c>
      <c r="E71" s="47">
        <f t="shared" si="57"/>
        <v>0.75023722151009176</v>
      </c>
      <c r="F71" s="47">
        <f t="shared" si="57"/>
        <v>0.81729408537406001</v>
      </c>
      <c r="G71" s="47">
        <f t="shared" si="57"/>
        <v>0.88928667389626026</v>
      </c>
      <c r="H71" s="47">
        <f t="shared" si="57"/>
        <v>0.96193996307833596</v>
      </c>
      <c r="I71" s="47">
        <f t="shared" si="57"/>
        <v>1.0388168272142138</v>
      </c>
      <c r="J71" s="47">
        <f t="shared" si="57"/>
        <v>1.1180737979467368</v>
      </c>
      <c r="K71" s="47">
        <f t="shared" si="57"/>
        <v>1.1997767642693999</v>
      </c>
      <c r="L71" s="47">
        <f t="shared" si="57"/>
        <v>1.2857488051096417</v>
      </c>
      <c r="M71" s="46"/>
      <c r="N71" s="27">
        <f t="shared" si="58"/>
        <v>4.744397888353058E-2</v>
      </c>
      <c r="O71" s="27">
        <f t="shared" si="59"/>
        <v>7.6521899430533669E-2</v>
      </c>
      <c r="Q71" s="27">
        <v>0.11030135771197025</v>
      </c>
      <c r="R71" s="27">
        <v>0.11062885531823333</v>
      </c>
      <c r="S71" s="27">
        <v>0.11095721665467549</v>
      </c>
      <c r="T71" s="27">
        <v>0.11128644357658961</v>
      </c>
      <c r="U71" s="27">
        <v>0.11165316421435512</v>
      </c>
      <c r="V71" s="27">
        <v>0.11196124978751905</v>
      </c>
      <c r="W71" s="27">
        <v>0.1122793363982213</v>
      </c>
      <c r="X71" s="27">
        <v>0.11261204420130869</v>
      </c>
      <c r="Y71" s="27">
        <v>0.11294562685549402</v>
      </c>
      <c r="Z71" s="27">
        <v>0.11328008621124476</v>
      </c>
      <c r="AA71" s="27">
        <v>0.11361551600000008</v>
      </c>
      <c r="AB71" s="32"/>
      <c r="AC71" s="32"/>
    </row>
    <row r="72" spans="1:29">
      <c r="A72" s="20" t="s">
        <v>104</v>
      </c>
      <c r="B72" s="47">
        <f t="shared" si="57"/>
        <v>0.84979255474957505</v>
      </c>
      <c r="C72" s="47">
        <f t="shared" si="57"/>
        <v>0.90156909869185564</v>
      </c>
      <c r="D72" s="47">
        <f t="shared" si="57"/>
        <v>0.8704964594235195</v>
      </c>
      <c r="E72" s="47">
        <f t="shared" si="57"/>
        <v>0.9460455524964414</v>
      </c>
      <c r="F72" s="47">
        <f t="shared" si="57"/>
        <v>1.0329860244752529</v>
      </c>
      <c r="G72" s="47">
        <f t="shared" si="57"/>
        <v>1.1269943708327277</v>
      </c>
      <c r="H72" s="47">
        <f t="shared" si="57"/>
        <v>1.222109365877909</v>
      </c>
      <c r="I72" s="47">
        <f t="shared" si="57"/>
        <v>1.3230688586957564</v>
      </c>
      <c r="J72" s="47">
        <f t="shared" si="57"/>
        <v>1.4275606203282118</v>
      </c>
      <c r="K72" s="47">
        <f t="shared" si="57"/>
        <v>1.5356930262123192</v>
      </c>
      <c r="L72" s="47">
        <f t="shared" si="57"/>
        <v>1.6498337322021905</v>
      </c>
      <c r="M72" s="46"/>
      <c r="N72" s="27">
        <f t="shared" si="58"/>
        <v>5.001470451875778E-2</v>
      </c>
      <c r="O72" s="27">
        <f t="shared" si="59"/>
        <v>7.9204348039738859E-2</v>
      </c>
      <c r="Q72" s="27">
        <v>0.13805070933652991</v>
      </c>
      <c r="R72" s="27">
        <v>0.13880726943044064</v>
      </c>
      <c r="S72" s="27">
        <v>0.13956758471953362</v>
      </c>
      <c r="T72" s="27">
        <v>0.14033167374295968</v>
      </c>
      <c r="U72" s="27">
        <v>0.14111953125059273</v>
      </c>
      <c r="V72" s="27">
        <v>0.1418886642134147</v>
      </c>
      <c r="W72" s="27">
        <v>0.14264676993739606</v>
      </c>
      <c r="X72" s="27">
        <v>0.14342614106124574</v>
      </c>
      <c r="Y72" s="27">
        <v>0.14420937994726968</v>
      </c>
      <c r="Z72" s="27">
        <v>0.14499650567018049</v>
      </c>
      <c r="AA72" s="27">
        <v>0.14578797199999993</v>
      </c>
      <c r="AB72" s="32"/>
      <c r="AC72" s="32"/>
    </row>
    <row r="73" spans="1:29">
      <c r="A73" s="20" t="s">
        <v>105</v>
      </c>
      <c r="B73" s="47">
        <f t="shared" si="57"/>
        <v>0.6846179874741275</v>
      </c>
      <c r="C73" s="47">
        <f t="shared" si="57"/>
        <v>0.72503875181762578</v>
      </c>
      <c r="D73" s="47">
        <f t="shared" si="57"/>
        <v>0.69880658398250339</v>
      </c>
      <c r="E73" s="47">
        <f t="shared" si="57"/>
        <v>0.75810743889116217</v>
      </c>
      <c r="F73" s="47">
        <f t="shared" si="57"/>
        <v>0.82634989903937339</v>
      </c>
      <c r="G73" s="47">
        <f t="shared" si="57"/>
        <v>0.89993589475508695</v>
      </c>
      <c r="H73" s="47">
        <f t="shared" si="57"/>
        <v>0.97413831681291363</v>
      </c>
      <c r="I73" s="47">
        <f t="shared" si="57"/>
        <v>1.0527505525484229</v>
      </c>
      <c r="J73" s="47">
        <f t="shared" si="57"/>
        <v>1.1338901606035261</v>
      </c>
      <c r="K73" s="47">
        <f t="shared" si="57"/>
        <v>1.2176294680117792</v>
      </c>
      <c r="L73" s="47">
        <f t="shared" si="57"/>
        <v>1.3058390552717321</v>
      </c>
      <c r="M73" s="46"/>
      <c r="N73" s="27">
        <f t="shared" si="58"/>
        <v>4.8163224728041909E-2</v>
      </c>
      <c r="O73" s="27">
        <f t="shared" si="59"/>
        <v>7.7297410185519722E-2</v>
      </c>
      <c r="Q73" s="27">
        <v>0.11121772986491103</v>
      </c>
      <c r="R73" s="27">
        <v>0.11162832612285128</v>
      </c>
      <c r="S73" s="27">
        <v>0.11204037197019162</v>
      </c>
      <c r="T73" s="27">
        <v>0.11245387232765992</v>
      </c>
      <c r="U73" s="27">
        <v>0.1128903079406615</v>
      </c>
      <c r="V73" s="27">
        <v>0.11330198738273532</v>
      </c>
      <c r="W73" s="27">
        <v>0.11370314985336269</v>
      </c>
      <c r="X73" s="27">
        <v>0.11412251770550932</v>
      </c>
      <c r="Y73" s="27">
        <v>0.11454336485644304</v>
      </c>
      <c r="Z73" s="27">
        <v>0.11496569630077839</v>
      </c>
      <c r="AA73" s="27">
        <v>0.11539079600000002</v>
      </c>
      <c r="AB73" s="32"/>
      <c r="AC73" s="32"/>
    </row>
    <row r="74" spans="1:29">
      <c r="A74" s="20" t="s">
        <v>106</v>
      </c>
      <c r="B74" s="47">
        <f t="shared" si="57"/>
        <v>0.31611721260338327</v>
      </c>
      <c r="C74" s="47">
        <f t="shared" si="57"/>
        <v>0.33744416175986203</v>
      </c>
      <c r="D74" s="47">
        <f t="shared" si="57"/>
        <v>0.32782291611247777</v>
      </c>
      <c r="E74" s="47">
        <f t="shared" si="57"/>
        <v>0.35847216980176488</v>
      </c>
      <c r="F74" s="47">
        <f t="shared" si="57"/>
        <v>0.39395618229931129</v>
      </c>
      <c r="G74" s="47">
        <f t="shared" si="57"/>
        <v>0.43221794443730083</v>
      </c>
      <c r="H74" s="47">
        <f t="shared" si="57"/>
        <v>0.47171176237711365</v>
      </c>
      <c r="I74" s="47">
        <f t="shared" si="57"/>
        <v>0.51383860984189045</v>
      </c>
      <c r="J74" s="47">
        <f t="shared" si="57"/>
        <v>0.55785082894021554</v>
      </c>
      <c r="K74" s="47">
        <f t="shared" si="57"/>
        <v>0.60382172503664355</v>
      </c>
      <c r="L74" s="47">
        <f t="shared" si="57"/>
        <v>0.6527175025210139</v>
      </c>
      <c r="M74" s="46"/>
      <c r="N74" s="27">
        <f t="shared" si="58"/>
        <v>5.6574059972678059E-2</v>
      </c>
      <c r="O74" s="27">
        <f t="shared" si="59"/>
        <v>8.5936655739391687E-2</v>
      </c>
      <c r="Q74" s="27">
        <v>5.1353951254896557E-2</v>
      </c>
      <c r="R74" s="27">
        <v>5.1953536059624363E-2</v>
      </c>
      <c r="S74" s="27">
        <v>5.2560182321514243E-2</v>
      </c>
      <c r="T74" s="27">
        <v>5.3173971851362134E-2</v>
      </c>
      <c r="U74" s="27">
        <v>5.3819616589288861E-2</v>
      </c>
      <c r="V74" s="27">
        <v>5.4416267172623572E-2</v>
      </c>
      <c r="W74" s="27">
        <v>5.5059032459206264E-2</v>
      </c>
      <c r="X74" s="27">
        <v>5.5702232316575472E-2</v>
      </c>
      <c r="Y74" s="27">
        <v>5.6352998954288309E-2</v>
      </c>
      <c r="Z74" s="27">
        <v>5.7011420045316556E-2</v>
      </c>
      <c r="AA74" s="27">
        <v>5.7677545999999962E-2</v>
      </c>
      <c r="AB74" s="32"/>
      <c r="AC74" s="32"/>
    </row>
    <row r="75" spans="1:29">
      <c r="A75" s="20" t="s">
        <v>77</v>
      </c>
      <c r="B75" s="47">
        <f t="shared" si="57"/>
        <v>0.25904264308146641</v>
      </c>
      <c r="C75" s="47">
        <f t="shared" si="57"/>
        <v>0.27036961766295897</v>
      </c>
      <c r="D75" s="47">
        <f t="shared" si="57"/>
        <v>0.25667423797961109</v>
      </c>
      <c r="E75" s="47">
        <f t="shared" si="57"/>
        <v>0.27411366121205855</v>
      </c>
      <c r="F75" s="47">
        <f t="shared" si="57"/>
        <v>0.29375123820512516</v>
      </c>
      <c r="G75" s="47">
        <f t="shared" si="57"/>
        <v>0.31476515606025818</v>
      </c>
      <c r="H75" s="47">
        <f t="shared" si="57"/>
        <v>0.33474999299587832</v>
      </c>
      <c r="I75" s="47">
        <f t="shared" si="57"/>
        <v>0.35520586042021396</v>
      </c>
      <c r="J75" s="47">
        <f t="shared" si="57"/>
        <v>0.37537902476414736</v>
      </c>
      <c r="K75" s="47">
        <f t="shared" si="57"/>
        <v>0.39521554811872422</v>
      </c>
      <c r="L75" s="47">
        <f t="shared" si="57"/>
        <v>0.41522858304712729</v>
      </c>
      <c r="M75" s="46"/>
      <c r="N75" s="27">
        <f t="shared" si="58"/>
        <v>3.193444921724975E-2</v>
      </c>
      <c r="O75" s="27">
        <f t="shared" si="59"/>
        <v>5.6963811522555252E-2</v>
      </c>
      <c r="Q75" s="27">
        <f t="shared" ref="Q75:AA75" si="60">1-SUM(Q70:Q74)</f>
        <v>4.2082059234261449E-2</v>
      </c>
      <c r="R75" s="27">
        <f t="shared" si="60"/>
        <v>4.162661344449492E-2</v>
      </c>
      <c r="S75" s="27">
        <f t="shared" si="60"/>
        <v>4.1152842227830444E-2</v>
      </c>
      <c r="T75" s="27">
        <f t="shared" si="60"/>
        <v>4.0660651881076815E-2</v>
      </c>
      <c r="U75" s="27">
        <f t="shared" si="60"/>
        <v>4.0130298046236135E-2</v>
      </c>
      <c r="V75" s="27">
        <f t="shared" si="60"/>
        <v>3.9628953515816523E-2</v>
      </c>
      <c r="W75" s="27">
        <f t="shared" si="60"/>
        <v>3.9072612133305928E-2</v>
      </c>
      <c r="X75" s="27">
        <f t="shared" si="60"/>
        <v>3.850578562678264E-2</v>
      </c>
      <c r="Y75" s="27">
        <f t="shared" si="60"/>
        <v>3.7920054417025506E-2</v>
      </c>
      <c r="Z75" s="27">
        <f t="shared" si="60"/>
        <v>3.7315317895972089E-2</v>
      </c>
      <c r="AA75" s="27">
        <f t="shared" si="60"/>
        <v>3.6691778000000008E-2</v>
      </c>
      <c r="AB75" s="32"/>
      <c r="AC75" s="32"/>
    </row>
    <row r="76" spans="1:29">
      <c r="A76" s="37" t="s">
        <v>96</v>
      </c>
      <c r="B76" s="48">
        <f t="shared" ref="B76:L76" si="61">SUM(B70:B75)</f>
        <v>6.1556551127746317</v>
      </c>
      <c r="C76" s="48">
        <f t="shared" si="61"/>
        <v>6.4951144301822872</v>
      </c>
      <c r="D76" s="48">
        <f t="shared" si="61"/>
        <v>6.2370962510586914</v>
      </c>
      <c r="E76" s="48">
        <f t="shared" si="61"/>
        <v>6.7414969640373421</v>
      </c>
      <c r="F76" s="48">
        <f t="shared" si="61"/>
        <v>7.3199366191270148</v>
      </c>
      <c r="G76" s="48">
        <f t="shared" si="61"/>
        <v>7.9428076730471968</v>
      </c>
      <c r="H76" s="48">
        <f t="shared" si="61"/>
        <v>8.5673819772733779</v>
      </c>
      <c r="I76" s="48">
        <f t="shared" si="61"/>
        <v>9.2247399874670037</v>
      </c>
      <c r="J76" s="48">
        <f t="shared" si="61"/>
        <v>9.8992216792708003</v>
      </c>
      <c r="K76" s="48">
        <f t="shared" si="61"/>
        <v>10.591241624163807</v>
      </c>
      <c r="L76" s="48">
        <f t="shared" si="61"/>
        <v>11.316665631388243</v>
      </c>
      <c r="M76" s="46"/>
      <c r="N76" s="34"/>
      <c r="O76" s="34"/>
      <c r="Q76" s="40">
        <f t="shared" ref="Q76:AA76" si="62">SUM(Q70:Q75)</f>
        <v>1</v>
      </c>
      <c r="R76" s="40">
        <f t="shared" si="62"/>
        <v>1</v>
      </c>
      <c r="S76" s="40">
        <f t="shared" si="62"/>
        <v>1</v>
      </c>
      <c r="T76" s="40">
        <f t="shared" si="62"/>
        <v>1</v>
      </c>
      <c r="U76" s="40">
        <f t="shared" si="62"/>
        <v>1</v>
      </c>
      <c r="V76" s="40">
        <f t="shared" si="62"/>
        <v>1</v>
      </c>
      <c r="W76" s="40">
        <f t="shared" si="62"/>
        <v>1</v>
      </c>
      <c r="X76" s="40">
        <f t="shared" si="62"/>
        <v>1</v>
      </c>
      <c r="Y76" s="40">
        <f t="shared" si="62"/>
        <v>1</v>
      </c>
      <c r="Z76" s="40">
        <f t="shared" si="62"/>
        <v>1</v>
      </c>
      <c r="AA76" s="40">
        <f t="shared" si="62"/>
        <v>1</v>
      </c>
    </row>
    <row r="77" spans="1:29">
      <c r="A77" s="41" t="s">
        <v>97</v>
      </c>
      <c r="B77" s="45" t="b">
        <f t="shared" ref="B77:L77" si="63">B76=B47</f>
        <v>1</v>
      </c>
      <c r="C77" s="45" t="b">
        <f t="shared" si="63"/>
        <v>1</v>
      </c>
      <c r="D77" s="45" t="b">
        <f t="shared" si="63"/>
        <v>1</v>
      </c>
      <c r="E77" s="45" t="b">
        <f t="shared" si="63"/>
        <v>1</v>
      </c>
      <c r="F77" s="45" t="b">
        <f t="shared" si="63"/>
        <v>1</v>
      </c>
      <c r="G77" s="45" t="b">
        <f t="shared" si="63"/>
        <v>1</v>
      </c>
      <c r="H77" s="45" t="b">
        <f t="shared" si="63"/>
        <v>1</v>
      </c>
      <c r="I77" s="45" t="b">
        <f t="shared" si="63"/>
        <v>1</v>
      </c>
      <c r="J77" s="45" t="b">
        <f t="shared" si="63"/>
        <v>1</v>
      </c>
      <c r="K77" s="45" t="b">
        <f t="shared" si="63"/>
        <v>1</v>
      </c>
      <c r="L77" s="45" t="b">
        <f t="shared" si="63"/>
        <v>1</v>
      </c>
      <c r="M77" s="46"/>
      <c r="N77" s="34"/>
      <c r="O77" s="34"/>
      <c r="U77" s="43"/>
      <c r="V77" s="32"/>
    </row>
    <row r="78" spans="1:29" ht="15.75" thickBot="1">
      <c r="A78" s="55"/>
      <c r="B78" s="28"/>
      <c r="C78" s="32"/>
      <c r="D78" s="32"/>
      <c r="E78" s="32"/>
      <c r="G78" s="32"/>
      <c r="H78" s="32"/>
      <c r="I78" s="32"/>
      <c r="J78" s="32"/>
      <c r="K78" s="32"/>
      <c r="L78" s="32"/>
      <c r="M78" s="32"/>
      <c r="U78" s="29"/>
    </row>
    <row r="79" spans="1:29" s="53" customFormat="1" ht="15.75" thickBot="1">
      <c r="A79" s="19" t="s">
        <v>111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</row>
    <row r="80" spans="1:29">
      <c r="A80" s="37" t="s">
        <v>122</v>
      </c>
      <c r="B80" s="38">
        <f t="shared" ref="B80:L80" si="64">B36</f>
        <v>3.5839820098223569</v>
      </c>
      <c r="C80" s="38">
        <f t="shared" si="64"/>
        <v>3.781649672281052</v>
      </c>
      <c r="D80" s="38">
        <f t="shared" si="64"/>
        <v>3.6293242027690122</v>
      </c>
      <c r="E80" s="38">
        <f t="shared" si="64"/>
        <v>3.9205629464725638</v>
      </c>
      <c r="F80" s="38">
        <f t="shared" si="64"/>
        <v>4.2544959507111351</v>
      </c>
      <c r="G80" s="38">
        <f t="shared" si="64"/>
        <v>4.6138501358135322</v>
      </c>
      <c r="H80" s="38">
        <f t="shared" si="64"/>
        <v>4.9737751462612962</v>
      </c>
      <c r="I80" s="38">
        <f t="shared" si="64"/>
        <v>5.3523027160006826</v>
      </c>
      <c r="J80" s="38">
        <f t="shared" si="64"/>
        <v>5.7403191385357983</v>
      </c>
      <c r="K80" s="38">
        <f t="shared" si="64"/>
        <v>6.1380476371659496</v>
      </c>
      <c r="L80" s="38">
        <f t="shared" si="64"/>
        <v>6.5546603112732944</v>
      </c>
      <c r="M80" s="40"/>
      <c r="N80" s="27">
        <f>(F80/B80)^(1/4)-1</f>
        <v>4.3807885446359718E-2</v>
      </c>
      <c r="O80" s="27">
        <f>(L80/G80)^(1/5)-1</f>
        <v>7.2747080236603479E-2</v>
      </c>
      <c r="U80" s="29"/>
    </row>
    <row r="81" spans="1:29">
      <c r="A81" s="37" t="s">
        <v>88</v>
      </c>
      <c r="B81" s="26"/>
      <c r="C81" s="54">
        <f t="shared" ref="C81:L81" si="65">C80/B80-1</f>
        <v>5.515308445102729E-2</v>
      </c>
      <c r="D81" s="54">
        <f t="shared" si="65"/>
        <v>-4.0280164138038366E-2</v>
      </c>
      <c r="E81" s="54">
        <f t="shared" si="65"/>
        <v>8.0245998271895713E-2</v>
      </c>
      <c r="F81" s="54">
        <f t="shared" si="65"/>
        <v>8.5174759032760727E-2</v>
      </c>
      <c r="G81" s="54">
        <f t="shared" si="65"/>
        <v>8.4464573304466661E-2</v>
      </c>
      <c r="H81" s="54">
        <f t="shared" si="65"/>
        <v>7.8009688189471404E-2</v>
      </c>
      <c r="I81" s="54">
        <f t="shared" si="65"/>
        <v>7.6104680772294042E-2</v>
      </c>
      <c r="J81" s="54">
        <f t="shared" si="65"/>
        <v>7.2495231141382011E-2</v>
      </c>
      <c r="K81" s="54">
        <f t="shared" si="65"/>
        <v>6.9286826922239975E-2</v>
      </c>
      <c r="L81" s="54">
        <f t="shared" si="65"/>
        <v>6.7873809187265044E-2</v>
      </c>
      <c r="M81" s="26"/>
      <c r="N81" s="32"/>
      <c r="O81" s="32"/>
      <c r="U81" s="29"/>
    </row>
    <row r="82" spans="1:29" ht="15.75" thickBot="1">
      <c r="A82" s="55"/>
      <c r="B82" s="28"/>
      <c r="C82" s="32"/>
      <c r="D82" s="32"/>
      <c r="E82" s="32"/>
      <c r="G82" s="32"/>
      <c r="H82" s="32"/>
      <c r="I82" s="32"/>
      <c r="J82" s="32"/>
      <c r="K82" s="32"/>
      <c r="L82" s="32"/>
      <c r="M82" s="32"/>
      <c r="U82" s="29"/>
    </row>
    <row r="83" spans="1:29" ht="15.75" thickBot="1">
      <c r="A83" s="19" t="s">
        <v>123</v>
      </c>
      <c r="D83" s="1"/>
      <c r="E83" s="35"/>
      <c r="J83" s="1"/>
      <c r="K83" s="1"/>
      <c r="L83" s="1"/>
      <c r="M83" s="1"/>
      <c r="U83" s="29"/>
    </row>
    <row r="84" spans="1:29">
      <c r="A84" s="20" t="s">
        <v>89</v>
      </c>
      <c r="B84" s="47">
        <f t="shared" ref="B84:L90" si="66">Q84*B$80</f>
        <v>1.4970292855027985</v>
      </c>
      <c r="C84" s="47">
        <f t="shared" si="66"/>
        <v>1.5755720504907413</v>
      </c>
      <c r="D84" s="47">
        <f t="shared" si="66"/>
        <v>1.5082580176324627</v>
      </c>
      <c r="E84" s="47">
        <f t="shared" si="66"/>
        <v>1.625143134473493</v>
      </c>
      <c r="F84" s="47">
        <f t="shared" si="66"/>
        <v>1.759077671172069</v>
      </c>
      <c r="G84" s="47">
        <f t="shared" si="66"/>
        <v>1.902805977763911</v>
      </c>
      <c r="H84" s="47">
        <f t="shared" si="66"/>
        <v>2.0460286034365609</v>
      </c>
      <c r="I84" s="47">
        <f t="shared" si="66"/>
        <v>2.196145753578278</v>
      </c>
      <c r="J84" s="47">
        <f t="shared" si="66"/>
        <v>2.3493724844967998</v>
      </c>
      <c r="K84" s="47">
        <f t="shared" si="66"/>
        <v>2.5057737397051665</v>
      </c>
      <c r="L84" s="47">
        <f t="shared" si="66"/>
        <v>2.6690576787504852</v>
      </c>
      <c r="M84" s="35"/>
      <c r="N84" s="27">
        <f t="shared" ref="N84:N90" si="67">(F84/B84)^(1/4)-1</f>
        <v>4.1150902492814279E-2</v>
      </c>
      <c r="O84" s="27">
        <f t="shared" ref="O84:O90" si="68">(L84/G84)^(1/5)-1</f>
        <v>7.0021959045455828E-2</v>
      </c>
      <c r="Q84" s="27">
        <v>0.41770000000000002</v>
      </c>
      <c r="R84" s="27">
        <v>0.41663617390036356</v>
      </c>
      <c r="S84" s="27">
        <v>0.41557544417821068</v>
      </c>
      <c r="T84" s="27">
        <v>0.4145178018212099</v>
      </c>
      <c r="U84" s="27">
        <v>0.41346323784326106</v>
      </c>
      <c r="V84" s="27">
        <v>0.41241174328441876</v>
      </c>
      <c r="W84" s="27">
        <v>0.41136330921081676</v>
      </c>
      <c r="X84" s="27">
        <v>0.41031792671459166</v>
      </c>
      <c r="Y84" s="27">
        <v>0.40927558691380733</v>
      </c>
      <c r="Z84" s="27">
        <v>0.40823628095237929</v>
      </c>
      <c r="AA84" s="27">
        <v>0.40719999999999995</v>
      </c>
      <c r="AB84" s="32"/>
      <c r="AC84" s="32"/>
    </row>
    <row r="85" spans="1:29">
      <c r="A85" s="20" t="s">
        <v>91</v>
      </c>
      <c r="B85" s="47">
        <f t="shared" si="66"/>
        <v>0.26593146512881893</v>
      </c>
      <c r="C85" s="47">
        <f t="shared" si="66"/>
        <v>0.27754088775339131</v>
      </c>
      <c r="D85" s="47">
        <f t="shared" si="66"/>
        <v>0.26345910865790056</v>
      </c>
      <c r="E85" s="47">
        <f t="shared" si="66"/>
        <v>0.28149951979681354</v>
      </c>
      <c r="F85" s="47">
        <f t="shared" si="66"/>
        <v>0.30214757703927869</v>
      </c>
      <c r="G85" s="47">
        <f t="shared" si="66"/>
        <v>0.32409793149549138</v>
      </c>
      <c r="H85" s="47">
        <f t="shared" si="66"/>
        <v>0.34557371130394993</v>
      </c>
      <c r="I85" s="47">
        <f t="shared" si="66"/>
        <v>0.36782139876932207</v>
      </c>
      <c r="J85" s="47">
        <f t="shared" si="66"/>
        <v>0.3901882035774108</v>
      </c>
      <c r="K85" s="47">
        <f t="shared" si="66"/>
        <v>0.41267686813067234</v>
      </c>
      <c r="L85" s="47">
        <f t="shared" si="66"/>
        <v>0.43588491069967417</v>
      </c>
      <c r="M85" s="35"/>
      <c r="N85" s="27">
        <f t="shared" si="67"/>
        <v>3.2434116884441977E-2</v>
      </c>
      <c r="O85" s="27">
        <f t="shared" si="68"/>
        <v>6.1057978069237961E-2</v>
      </c>
      <c r="Q85" s="27">
        <v>7.4200000000000016E-2</v>
      </c>
      <c r="R85" s="27">
        <v>7.3391485675610324E-2</v>
      </c>
      <c r="S85" s="27">
        <v>7.2591781262443575E-2</v>
      </c>
      <c r="T85" s="27">
        <v>7.1800790764011649E-2</v>
      </c>
      <c r="U85" s="27">
        <v>7.1018419229844379E-2</v>
      </c>
      <c r="V85" s="27">
        <v>7.0244572744091779E-2</v>
      </c>
      <c r="W85" s="27">
        <v>6.9479158414250369E-2</v>
      </c>
      <c r="X85" s="27">
        <v>6.8722084360012342E-2</v>
      </c>
      <c r="Y85" s="27">
        <v>6.7973259702236236E-2</v>
      </c>
      <c r="Z85" s="27">
        <v>6.7232594552037866E-2</v>
      </c>
      <c r="AA85" s="27">
        <v>6.6500000000000017E-2</v>
      </c>
      <c r="AB85" s="32"/>
      <c r="AC85" s="32"/>
    </row>
    <row r="86" spans="1:29">
      <c r="A86" s="20" t="s">
        <v>92</v>
      </c>
      <c r="B86" s="47">
        <f t="shared" si="66"/>
        <v>0.28707695898677071</v>
      </c>
      <c r="C86" s="47">
        <f t="shared" si="66"/>
        <v>0.30088375477202578</v>
      </c>
      <c r="D86" s="47">
        <f t="shared" si="66"/>
        <v>0.2868323567505292</v>
      </c>
      <c r="E86" s="47">
        <f t="shared" si="66"/>
        <v>0.30777669915688532</v>
      </c>
      <c r="F86" s="47">
        <f t="shared" si="66"/>
        <v>0.33175719572971979</v>
      </c>
      <c r="G86" s="47">
        <f t="shared" si="66"/>
        <v>0.35737210547524623</v>
      </c>
      <c r="H86" s="47">
        <f t="shared" si="66"/>
        <v>0.38267337344614866</v>
      </c>
      <c r="I86" s="47">
        <f t="shared" si="66"/>
        <v>0.4090418044139113</v>
      </c>
      <c r="J86" s="47">
        <f t="shared" si="66"/>
        <v>0.43576063533502896</v>
      </c>
      <c r="K86" s="47">
        <f t="shared" si="66"/>
        <v>0.46283601129061608</v>
      </c>
      <c r="L86" s="47">
        <f t="shared" si="66"/>
        <v>0.49094405731436924</v>
      </c>
      <c r="M86" s="35"/>
      <c r="N86" s="27">
        <f t="shared" si="67"/>
        <v>3.6825103081987054E-2</v>
      </c>
      <c r="O86" s="27">
        <f t="shared" si="68"/>
        <v>6.5570702765470168E-2</v>
      </c>
      <c r="Q86" s="27">
        <v>8.0099999999999977E-2</v>
      </c>
      <c r="R86" s="27">
        <v>7.9564153437443039E-2</v>
      </c>
      <c r="S86" s="27">
        <v>7.9031891538289392E-2</v>
      </c>
      <c r="T86" s="27">
        <v>7.8503190322145019E-2</v>
      </c>
      <c r="U86" s="27">
        <v>7.7978025969037967E-2</v>
      </c>
      <c r="V86" s="27">
        <v>7.7456374818345275E-2</v>
      </c>
      <c r="W86" s="27">
        <v>7.6938213367726896E-2</v>
      </c>
      <c r="X86" s="27">
        <v>7.6423518272066865E-2</v>
      </c>
      <c r="Y86" s="27">
        <v>7.5912266342421486E-2</v>
      </c>
      <c r="Z86" s="27">
        <v>7.5404434544974641E-2</v>
      </c>
      <c r="AA86" s="27">
        <v>7.4899999999999925E-2</v>
      </c>
      <c r="AB86" s="32"/>
      <c r="AC86" s="32"/>
    </row>
    <row r="87" spans="1:29">
      <c r="A87" s="20" t="s">
        <v>93</v>
      </c>
      <c r="B87" s="47">
        <f t="shared" si="66"/>
        <v>0.47487761630146219</v>
      </c>
      <c r="C87" s="47">
        <f t="shared" si="66"/>
        <v>0.50449126249302967</v>
      </c>
      <c r="D87" s="47">
        <f t="shared" si="66"/>
        <v>0.48747486688929398</v>
      </c>
      <c r="E87" s="47">
        <f t="shared" si="66"/>
        <v>0.53018404648274231</v>
      </c>
      <c r="F87" s="47">
        <f t="shared" si="66"/>
        <v>0.5792629707983501</v>
      </c>
      <c r="G87" s="47">
        <f t="shared" si="66"/>
        <v>0.63246755372334296</v>
      </c>
      <c r="H87" s="47">
        <f t="shared" si="66"/>
        <v>0.68644497785216929</v>
      </c>
      <c r="I87" s="47">
        <f t="shared" si="66"/>
        <v>0.74370857770957977</v>
      </c>
      <c r="J87" s="47">
        <f t="shared" si="66"/>
        <v>0.80304232577766177</v>
      </c>
      <c r="K87" s="47">
        <f t="shared" si="66"/>
        <v>0.86451131794437952</v>
      </c>
      <c r="L87" s="47">
        <f t="shared" si="66"/>
        <v>0.92945083213855362</v>
      </c>
      <c r="M87" s="35"/>
      <c r="N87" s="27">
        <f t="shared" si="67"/>
        <v>5.0929340213356156E-2</v>
      </c>
      <c r="O87" s="27">
        <f t="shared" si="68"/>
        <v>8.0034513495749193E-2</v>
      </c>
      <c r="Q87" s="27">
        <v>0.13249999999999998</v>
      </c>
      <c r="R87" s="27">
        <v>0.13340507614729044</v>
      </c>
      <c r="S87" s="27">
        <v>0.13431560247975985</v>
      </c>
      <c r="T87" s="27">
        <v>0.13523161181731905</v>
      </c>
      <c r="U87" s="27">
        <v>0.13615313717751379</v>
      </c>
      <c r="V87" s="27">
        <v>0.13708021177671473</v>
      </c>
      <c r="W87" s="27">
        <v>0.13801286903131488</v>
      </c>
      <c r="X87" s="27">
        <v>0.13895114255893387</v>
      </c>
      <c r="Y87" s="27">
        <v>0.13989506617962993</v>
      </c>
      <c r="Z87" s="27">
        <v>0.14084467391711877</v>
      </c>
      <c r="AA87" s="27">
        <v>0.14180000000000006</v>
      </c>
      <c r="AB87" s="32"/>
      <c r="AC87" s="32"/>
    </row>
    <row r="88" spans="1:29">
      <c r="A88" s="20" t="s">
        <v>94</v>
      </c>
      <c r="B88" s="47">
        <f t="shared" si="66"/>
        <v>0.60676815426292496</v>
      </c>
      <c r="C88" s="47">
        <f t="shared" si="66"/>
        <v>0.64497240615740326</v>
      </c>
      <c r="D88" s="47">
        <f t="shared" si="66"/>
        <v>0.62357022075030089</v>
      </c>
      <c r="E88" s="47">
        <f t="shared" si="66"/>
        <v>0.67858569232706178</v>
      </c>
      <c r="F88" s="47">
        <f t="shared" si="66"/>
        <v>0.74181904281253419</v>
      </c>
      <c r="G88" s="47">
        <f t="shared" si="66"/>
        <v>0.81040833293632886</v>
      </c>
      <c r="H88" s="47">
        <f t="shared" si="66"/>
        <v>0.88006367059653323</v>
      </c>
      <c r="I88" s="47">
        <f t="shared" si="66"/>
        <v>0.95401049220397405</v>
      </c>
      <c r="J88" s="47">
        <f t="shared" si="66"/>
        <v>1.0306948075863798</v>
      </c>
      <c r="K88" s="47">
        <f t="shared" si="66"/>
        <v>1.1102043550627927</v>
      </c>
      <c r="L88" s="47">
        <f t="shared" si="66"/>
        <v>1.1942591087139933</v>
      </c>
      <c r="M88" s="35"/>
      <c r="N88" s="27">
        <f t="shared" si="67"/>
        <v>5.1523056102225517E-2</v>
      </c>
      <c r="O88" s="27">
        <f t="shared" si="68"/>
        <v>8.0634759541491352E-2</v>
      </c>
      <c r="Q88" s="27">
        <v>0.16929999999999998</v>
      </c>
      <c r="R88" s="27">
        <v>0.1705531876432019</v>
      </c>
      <c r="S88" s="27">
        <v>0.1718144166549091</v>
      </c>
      <c r="T88" s="27">
        <v>0.17308373863442331</v>
      </c>
      <c r="U88" s="27">
        <v>0.17436120551214529</v>
      </c>
      <c r="V88" s="27">
        <v>0.17564686955169914</v>
      </c>
      <c r="W88" s="27">
        <v>0.17694078335207059</v>
      </c>
      <c r="X88" s="27">
        <v>0.17824299984975894</v>
      </c>
      <c r="Y88" s="27">
        <v>0.17955357232094282</v>
      </c>
      <c r="Z88" s="27">
        <v>0.18087255438365979</v>
      </c>
      <c r="AA88" s="27">
        <v>0.18219999999999986</v>
      </c>
      <c r="AB88" s="32"/>
      <c r="AC88" s="32"/>
    </row>
    <row r="89" spans="1:29">
      <c r="A89" s="20" t="s">
        <v>95</v>
      </c>
      <c r="B89" s="47">
        <f t="shared" si="66"/>
        <v>0.29926249782016684</v>
      </c>
      <c r="C89" s="47">
        <f t="shared" si="66"/>
        <v>0.31775904879452799</v>
      </c>
      <c r="D89" s="47">
        <f t="shared" si="66"/>
        <v>0.30688142487202252</v>
      </c>
      <c r="E89" s="47">
        <f t="shared" si="66"/>
        <v>0.33359499986312546</v>
      </c>
      <c r="F89" s="47">
        <f t="shared" si="66"/>
        <v>0.36428690027540561</v>
      </c>
      <c r="G89" s="47">
        <f t="shared" si="66"/>
        <v>0.39754047199050219</v>
      </c>
      <c r="H89" s="47">
        <f t="shared" si="66"/>
        <v>0.43124546276638509</v>
      </c>
      <c r="I89" s="47">
        <f t="shared" si="66"/>
        <v>0.46697937412560175</v>
      </c>
      <c r="J89" s="47">
        <f t="shared" si="66"/>
        <v>0.50397597619447498</v>
      </c>
      <c r="K89" s="47">
        <f t="shared" si="66"/>
        <v>0.54227421858407232</v>
      </c>
      <c r="L89" s="47">
        <f t="shared" si="66"/>
        <v>0.58270930167219559</v>
      </c>
      <c r="M89" s="35"/>
      <c r="N89" s="27">
        <f t="shared" si="67"/>
        <v>5.0383314882492591E-2</v>
      </c>
      <c r="O89" s="27">
        <f t="shared" si="68"/>
        <v>7.9478806810577618E-2</v>
      </c>
      <c r="Q89" s="27">
        <v>8.3500000000000005E-2</v>
      </c>
      <c r="R89" s="27">
        <v>8.4026569442340493E-2</v>
      </c>
      <c r="S89" s="27">
        <v>8.4556079238632273E-2</v>
      </c>
      <c r="T89" s="27">
        <v>8.5088545807756988E-2</v>
      </c>
      <c r="U89" s="27">
        <v>8.5623985660279067E-2</v>
      </c>
      <c r="V89" s="27">
        <v>8.6162415398957526E-2</v>
      </c>
      <c r="W89" s="27">
        <v>8.6703851719260996E-2</v>
      </c>
      <c r="X89" s="27">
        <v>8.7248311409885176E-2</v>
      </c>
      <c r="Y89" s="27">
        <v>8.7795811353273606E-2</v>
      </c>
      <c r="Z89" s="27">
        <v>8.8346368526141056E-2</v>
      </c>
      <c r="AA89" s="27">
        <v>8.8899999999999965E-2</v>
      </c>
      <c r="AB89" s="32"/>
      <c r="AC89" s="32"/>
    </row>
    <row r="90" spans="1:29">
      <c r="A90" s="20" t="s">
        <v>77</v>
      </c>
      <c r="B90" s="47">
        <f t="shared" si="66"/>
        <v>0.15303603181941489</v>
      </c>
      <c r="C90" s="47">
        <f t="shared" si="66"/>
        <v>0.16043026181993247</v>
      </c>
      <c r="D90" s="47">
        <f t="shared" si="66"/>
        <v>0.15284820721650236</v>
      </c>
      <c r="E90" s="47">
        <f t="shared" si="66"/>
        <v>0.16377885437244305</v>
      </c>
      <c r="F90" s="47">
        <f t="shared" si="66"/>
        <v>0.17614459288377801</v>
      </c>
      <c r="G90" s="47">
        <f t="shared" si="66"/>
        <v>0.18915776242870916</v>
      </c>
      <c r="H90" s="47">
        <f t="shared" si="66"/>
        <v>0.2017453468595494</v>
      </c>
      <c r="I90" s="47">
        <f t="shared" si="66"/>
        <v>0.21459531520001487</v>
      </c>
      <c r="J90" s="47">
        <f t="shared" si="66"/>
        <v>0.22728470556804253</v>
      </c>
      <c r="K90" s="47">
        <f t="shared" si="66"/>
        <v>0.23977112644824963</v>
      </c>
      <c r="L90" s="47">
        <f t="shared" si="66"/>
        <v>0.25235442198402314</v>
      </c>
      <c r="M90" s="35"/>
      <c r="N90" s="27">
        <f t="shared" si="67"/>
        <v>3.5783301081419694E-2</v>
      </c>
      <c r="O90" s="27">
        <f t="shared" si="68"/>
        <v>5.9344827141248224E-2</v>
      </c>
      <c r="Q90" s="27">
        <f t="shared" ref="Q90:AA90" si="69">1-SUM(Q84:Q89)</f>
        <v>4.2700000000000071E-2</v>
      </c>
      <c r="R90" s="27">
        <f t="shared" si="69"/>
        <v>4.242335375375017E-2</v>
      </c>
      <c r="S90" s="27">
        <f t="shared" si="69"/>
        <v>4.2114784647755088E-2</v>
      </c>
      <c r="T90" s="27">
        <f t="shared" si="69"/>
        <v>4.177432083313426E-2</v>
      </c>
      <c r="U90" s="27">
        <f t="shared" si="69"/>
        <v>4.140198860791855E-2</v>
      </c>
      <c r="V90" s="27">
        <f t="shared" si="69"/>
        <v>4.0997812425772717E-2</v>
      </c>
      <c r="W90" s="27">
        <f t="shared" si="69"/>
        <v>4.0561814904559568E-2</v>
      </c>
      <c r="X90" s="27">
        <f t="shared" si="69"/>
        <v>4.0094016834751001E-2</v>
      </c>
      <c r="Y90" s="27">
        <f t="shared" si="69"/>
        <v>3.9594437187688625E-2</v>
      </c>
      <c r="Z90" s="27">
        <f t="shared" si="69"/>
        <v>3.9063093123688497E-2</v>
      </c>
      <c r="AA90" s="27">
        <f t="shared" si="69"/>
        <v>3.8500000000000201E-2</v>
      </c>
    </row>
    <row r="91" spans="1:29">
      <c r="A91" s="37" t="s">
        <v>96</v>
      </c>
      <c r="B91" s="38">
        <f t="shared" ref="B91:L91" si="70">SUM(B84:B90)</f>
        <v>3.5839820098223569</v>
      </c>
      <c r="C91" s="38">
        <f t="shared" si="70"/>
        <v>3.781649672281052</v>
      </c>
      <c r="D91" s="38">
        <f t="shared" si="70"/>
        <v>3.6293242027690118</v>
      </c>
      <c r="E91" s="38">
        <f t="shared" si="70"/>
        <v>3.9205629464725646</v>
      </c>
      <c r="F91" s="38">
        <f t="shared" si="70"/>
        <v>4.2544959507111351</v>
      </c>
      <c r="G91" s="38">
        <f t="shared" si="70"/>
        <v>4.6138501358135313</v>
      </c>
      <c r="H91" s="38">
        <f t="shared" si="70"/>
        <v>4.9737751462612971</v>
      </c>
      <c r="I91" s="38">
        <f t="shared" si="70"/>
        <v>5.3523027160006817</v>
      </c>
      <c r="J91" s="38">
        <f t="shared" si="70"/>
        <v>5.7403191385357983</v>
      </c>
      <c r="K91" s="38">
        <f t="shared" si="70"/>
        <v>6.1380476371659496</v>
      </c>
      <c r="L91" s="38">
        <f t="shared" si="70"/>
        <v>6.5546603112732935</v>
      </c>
      <c r="M91" s="39"/>
      <c r="Q91" s="40">
        <f t="shared" ref="Q91:AA91" si="71">SUM(Q84:Q90)</f>
        <v>1</v>
      </c>
      <c r="R91" s="40">
        <f t="shared" si="71"/>
        <v>1</v>
      </c>
      <c r="S91" s="40">
        <f t="shared" si="71"/>
        <v>1</v>
      </c>
      <c r="T91" s="40">
        <f t="shared" si="71"/>
        <v>1</v>
      </c>
      <c r="U91" s="56">
        <f t="shared" si="71"/>
        <v>1</v>
      </c>
      <c r="V91" s="40">
        <f t="shared" si="71"/>
        <v>1</v>
      </c>
      <c r="W91" s="40">
        <f t="shared" si="71"/>
        <v>1</v>
      </c>
      <c r="X91" s="40">
        <f t="shared" si="71"/>
        <v>1</v>
      </c>
      <c r="Y91" s="40">
        <f t="shared" si="71"/>
        <v>1</v>
      </c>
      <c r="Z91" s="40">
        <f t="shared" si="71"/>
        <v>1</v>
      </c>
      <c r="AA91" s="40">
        <f t="shared" si="71"/>
        <v>1</v>
      </c>
    </row>
    <row r="92" spans="1:29">
      <c r="A92" s="41" t="s">
        <v>97</v>
      </c>
      <c r="B92" s="42" t="b">
        <f t="shared" ref="B92:L92" si="72">B91=B80</f>
        <v>1</v>
      </c>
      <c r="C92" s="42" t="b">
        <f t="shared" si="72"/>
        <v>1</v>
      </c>
      <c r="D92" s="42" t="b">
        <f t="shared" si="72"/>
        <v>1</v>
      </c>
      <c r="E92" s="42" t="b">
        <f t="shared" si="72"/>
        <v>1</v>
      </c>
      <c r="F92" s="42" t="b">
        <f t="shared" si="72"/>
        <v>1</v>
      </c>
      <c r="G92" s="42" t="b">
        <f t="shared" si="72"/>
        <v>1</v>
      </c>
      <c r="H92" s="42" t="b">
        <f t="shared" si="72"/>
        <v>1</v>
      </c>
      <c r="I92" s="42" t="b">
        <f t="shared" si="72"/>
        <v>1</v>
      </c>
      <c r="J92" s="42" t="b">
        <f t="shared" si="72"/>
        <v>1</v>
      </c>
      <c r="K92" s="42" t="b">
        <f t="shared" si="72"/>
        <v>1</v>
      </c>
      <c r="L92" s="42" t="b">
        <f t="shared" si="72"/>
        <v>1</v>
      </c>
      <c r="U92" s="43"/>
      <c r="V92" s="32"/>
    </row>
    <row r="93" spans="1:29" ht="15.75" thickBot="1">
      <c r="U93" s="43"/>
      <c r="V93" s="32"/>
    </row>
    <row r="94" spans="1:29" ht="15.75" thickBot="1">
      <c r="A94" s="44" t="s">
        <v>124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6"/>
      <c r="N94" s="34"/>
      <c r="O94" s="34"/>
      <c r="U94" s="43"/>
      <c r="V94" s="32"/>
    </row>
    <row r="95" spans="1:29">
      <c r="A95" s="20" t="s">
        <v>98</v>
      </c>
      <c r="B95" s="47">
        <f t="shared" ref="B95:L98" si="73">Q95*B$80</f>
        <v>0.91171546890833355</v>
      </c>
      <c r="C95" s="47">
        <f t="shared" si="73"/>
        <v>0.96657796156010278</v>
      </c>
      <c r="D95" s="47">
        <f t="shared" si="73"/>
        <v>0.93205839688091918</v>
      </c>
      <c r="E95" s="47">
        <f t="shared" si="73"/>
        <v>0.97792602909726645</v>
      </c>
      <c r="F95" s="47">
        <f t="shared" si="73"/>
        <v>1.1031148025761068</v>
      </c>
      <c r="G95" s="47">
        <f t="shared" si="73"/>
        <v>1.2016778794130705</v>
      </c>
      <c r="H95" s="47">
        <f t="shared" si="73"/>
        <v>1.3018090737864056</v>
      </c>
      <c r="I95" s="47">
        <f t="shared" si="73"/>
        <v>1.4075439081092771</v>
      </c>
      <c r="J95" s="47">
        <f t="shared" si="73"/>
        <v>1.5167609410294114</v>
      </c>
      <c r="K95" s="47">
        <f t="shared" si="73"/>
        <v>1.6295618463250612</v>
      </c>
      <c r="L95" s="47">
        <f t="shared" si="73"/>
        <v>1.7484281608961265</v>
      </c>
      <c r="M95" s="46"/>
      <c r="N95" s="27">
        <f>(F95/B95)^(1/4)-1</f>
        <v>4.8794369672690241E-2</v>
      </c>
      <c r="O95" s="27">
        <f>(L95/G95)^(1/5)-1</f>
        <v>7.7883801116274354E-2</v>
      </c>
      <c r="Q95" s="27">
        <v>0.25438617337075403</v>
      </c>
      <c r="R95" s="27">
        <v>0.2555969075202762</v>
      </c>
      <c r="S95" s="27">
        <v>0.25681320951426723</v>
      </c>
      <c r="T95" s="27">
        <v>0.2494351047155442</v>
      </c>
      <c r="U95" s="27">
        <v>0.25928213714522919</v>
      </c>
      <c r="V95" s="27">
        <v>0.26045013254449495</v>
      </c>
      <c r="W95" s="27">
        <v>0.2617346051047269</v>
      </c>
      <c r="X95" s="27">
        <v>0.26297912931969103</v>
      </c>
      <c r="Y95" s="27">
        <v>0.26422937547968744</v>
      </c>
      <c r="Z95" s="27">
        <v>0.26548536972213205</v>
      </c>
      <c r="AA95" s="27">
        <v>0.26674580800000003</v>
      </c>
      <c r="AB95" s="32"/>
      <c r="AC95" s="32"/>
    </row>
    <row r="96" spans="1:29">
      <c r="A96" s="20" t="s">
        <v>99</v>
      </c>
      <c r="B96" s="47">
        <f t="shared" si="73"/>
        <v>1.4115787102565913</v>
      </c>
      <c r="C96" s="47">
        <f t="shared" si="73"/>
        <v>1.4860426312678408</v>
      </c>
      <c r="D96" s="47">
        <f t="shared" si="73"/>
        <v>1.4229400459837958</v>
      </c>
      <c r="E96" s="47">
        <f t="shared" si="73"/>
        <v>1.6057673007952773</v>
      </c>
      <c r="F96" s="47">
        <f t="shared" si="73"/>
        <v>1.6604767728282575</v>
      </c>
      <c r="G96" s="47">
        <f t="shared" si="73"/>
        <v>1.7967233766306965</v>
      </c>
      <c r="H96" s="47">
        <f t="shared" si="73"/>
        <v>1.9323779872685762</v>
      </c>
      <c r="I96" s="47">
        <f t="shared" si="73"/>
        <v>2.0747142225475836</v>
      </c>
      <c r="J96" s="47">
        <f t="shared" si="73"/>
        <v>2.2200640155681359</v>
      </c>
      <c r="K96" s="47">
        <f t="shared" si="73"/>
        <v>2.3684908886938216</v>
      </c>
      <c r="L96" s="47">
        <f t="shared" si="73"/>
        <v>2.5235033711971568</v>
      </c>
      <c r="M96" s="46"/>
      <c r="N96" s="27">
        <f>(F96/B96)^(1/4)-1</f>
        <v>4.1434417792271638E-2</v>
      </c>
      <c r="O96" s="27">
        <f>(L96/G96)^(1/5)-1</f>
        <v>7.0297557136252742E-2</v>
      </c>
      <c r="Q96" s="27">
        <v>0.39385764392454564</v>
      </c>
      <c r="R96" s="27">
        <v>0.39296147450154345</v>
      </c>
      <c r="S96" s="27">
        <v>0.39206749424539039</v>
      </c>
      <c r="T96" s="27">
        <v>0.40957569683711609</v>
      </c>
      <c r="U96" s="27">
        <v>0.39028754335768268</v>
      </c>
      <c r="V96" s="27">
        <v>0.3894195354730331</v>
      </c>
      <c r="W96" s="27">
        <v>0.38851333854951453</v>
      </c>
      <c r="X96" s="27">
        <v>0.38763020939477799</v>
      </c>
      <c r="Y96" s="27">
        <v>0.38674923153042928</v>
      </c>
      <c r="Z96" s="27">
        <v>0.38587039865128803</v>
      </c>
      <c r="AA96" s="27">
        <v>0.38499376799999974</v>
      </c>
      <c r="AB96" s="32"/>
      <c r="AC96" s="32"/>
    </row>
    <row r="97" spans="1:29">
      <c r="A97" s="20" t="s">
        <v>100</v>
      </c>
      <c r="B97" s="47">
        <f t="shared" si="73"/>
        <v>0.48159248999761606</v>
      </c>
      <c r="C97" s="47">
        <f t="shared" si="73"/>
        <v>0.50976404280607479</v>
      </c>
      <c r="D97" s="47">
        <f t="shared" si="73"/>
        <v>0.49078080819433001</v>
      </c>
      <c r="E97" s="47">
        <f t="shared" si="73"/>
        <v>0.51459322798147156</v>
      </c>
      <c r="F97" s="47">
        <f t="shared" si="73"/>
        <v>0.57894846978985959</v>
      </c>
      <c r="G97" s="47">
        <f t="shared" si="73"/>
        <v>0.62982831356698721</v>
      </c>
      <c r="H97" s="47">
        <f t="shared" si="73"/>
        <v>0.6811494513760985</v>
      </c>
      <c r="I97" s="47">
        <f t="shared" si="73"/>
        <v>0.73530964826397494</v>
      </c>
      <c r="J97" s="47">
        <f t="shared" si="73"/>
        <v>0.79111361241592293</v>
      </c>
      <c r="K97" s="47">
        <f t="shared" si="73"/>
        <v>0.8486061763161592</v>
      </c>
      <c r="L97" s="47">
        <f t="shared" si="73"/>
        <v>0.90907257676129283</v>
      </c>
      <c r="M97" s="46"/>
      <c r="N97" s="27">
        <f>(F97/B97)^(1/4)-1</f>
        <v>4.7104560579948496E-2</v>
      </c>
      <c r="O97" s="27">
        <f>(L97/G97)^(1/5)-1</f>
        <v>7.6156108927778021E-2</v>
      </c>
      <c r="Q97" s="27">
        <v>0.13437357907426734</v>
      </c>
      <c r="R97" s="27">
        <v>0.13479938306886857</v>
      </c>
      <c r="S97" s="27">
        <v>0.13522649969376838</v>
      </c>
      <c r="T97" s="27">
        <v>0.13125493328565607</v>
      </c>
      <c r="U97" s="27">
        <v>0.1360792151401834</v>
      </c>
      <c r="V97" s="27">
        <v>0.13650818622784189</v>
      </c>
      <c r="W97" s="27">
        <v>0.13694817947049881</v>
      </c>
      <c r="X97" s="27">
        <v>0.13738192461830875</v>
      </c>
      <c r="Y97" s="27">
        <v>0.13781700865811353</v>
      </c>
      <c r="Z97" s="27">
        <v>0.13825343602383255</v>
      </c>
      <c r="AA97" s="27">
        <v>0.13869102799999994</v>
      </c>
      <c r="AB97" s="32"/>
      <c r="AC97" s="32"/>
    </row>
    <row r="98" spans="1:29">
      <c r="A98" s="20" t="s">
        <v>101</v>
      </c>
      <c r="B98" s="47">
        <f t="shared" si="73"/>
        <v>0.77909534065981578</v>
      </c>
      <c r="C98" s="47">
        <f t="shared" si="73"/>
        <v>0.81926503664703354</v>
      </c>
      <c r="D98" s="47">
        <f t="shared" si="73"/>
        <v>0.7835449517099673</v>
      </c>
      <c r="E98" s="47">
        <f t="shared" si="73"/>
        <v>0.82227638859854812</v>
      </c>
      <c r="F98" s="47">
        <f t="shared" si="73"/>
        <v>0.91195590551691119</v>
      </c>
      <c r="G98" s="47">
        <f t="shared" si="73"/>
        <v>0.98562056620277838</v>
      </c>
      <c r="H98" s="47">
        <f t="shared" si="73"/>
        <v>1.0584386338302163</v>
      </c>
      <c r="I98" s="47">
        <f t="shared" si="73"/>
        <v>1.134734937079847</v>
      </c>
      <c r="J98" s="47">
        <f t="shared" si="73"/>
        <v>1.2123805695223284</v>
      </c>
      <c r="K98" s="47">
        <f t="shared" si="73"/>
        <v>1.2913887258309074</v>
      </c>
      <c r="L98" s="47">
        <f t="shared" si="73"/>
        <v>1.3736562024187178</v>
      </c>
      <c r="M98" s="46"/>
      <c r="N98" s="27">
        <f>(F98/B98)^(1/4)-1</f>
        <v>4.0149604404283501E-2</v>
      </c>
      <c r="O98" s="27">
        <f>(L98/G98)^(1/5)-1</f>
        <v>6.8645494036016386E-2</v>
      </c>
      <c r="Q98" s="27">
        <f t="shared" ref="Q98:AA98" si="74">1-SUM(Q95:Q97)</f>
        <v>0.21738260363043294</v>
      </c>
      <c r="R98" s="27">
        <f t="shared" si="74"/>
        <v>0.21664223490931178</v>
      </c>
      <c r="S98" s="27">
        <f t="shared" si="74"/>
        <v>0.21589279654657401</v>
      </c>
      <c r="T98" s="27">
        <f t="shared" si="74"/>
        <v>0.20973426516168359</v>
      </c>
      <c r="U98" s="27">
        <f t="shared" si="74"/>
        <v>0.21435110435690474</v>
      </c>
      <c r="V98" s="27">
        <f t="shared" si="74"/>
        <v>0.21362214575463012</v>
      </c>
      <c r="W98" s="27">
        <f t="shared" si="74"/>
        <v>0.21280387687525981</v>
      </c>
      <c r="X98" s="27">
        <f t="shared" si="74"/>
        <v>0.2120087366672222</v>
      </c>
      <c r="Y98" s="27">
        <f t="shared" si="74"/>
        <v>0.2112043843317698</v>
      </c>
      <c r="Z98" s="27">
        <f t="shared" si="74"/>
        <v>0.21039079560274732</v>
      </c>
      <c r="AA98" s="27">
        <f t="shared" si="74"/>
        <v>0.20956939600000024</v>
      </c>
      <c r="AB98" s="32"/>
    </row>
    <row r="99" spans="1:29">
      <c r="A99" s="37" t="s">
        <v>96</v>
      </c>
      <c r="B99" s="48">
        <f t="shared" ref="B99:L99" si="75">SUM(B95:B98)</f>
        <v>3.5839820098223569</v>
      </c>
      <c r="C99" s="48">
        <f t="shared" si="75"/>
        <v>3.781649672281052</v>
      </c>
      <c r="D99" s="48">
        <f t="shared" si="75"/>
        <v>3.6293242027690122</v>
      </c>
      <c r="E99" s="48">
        <f t="shared" si="75"/>
        <v>3.9205629464725633</v>
      </c>
      <c r="F99" s="48">
        <f t="shared" si="75"/>
        <v>4.2544959507111351</v>
      </c>
      <c r="G99" s="48">
        <f t="shared" si="75"/>
        <v>4.6138501358135322</v>
      </c>
      <c r="H99" s="48">
        <f t="shared" si="75"/>
        <v>4.9737751462612971</v>
      </c>
      <c r="I99" s="48">
        <f t="shared" si="75"/>
        <v>5.3523027160006826</v>
      </c>
      <c r="J99" s="48">
        <f t="shared" si="75"/>
        <v>5.7403191385357983</v>
      </c>
      <c r="K99" s="48">
        <f t="shared" si="75"/>
        <v>6.1380476371659487</v>
      </c>
      <c r="L99" s="48">
        <f t="shared" si="75"/>
        <v>6.5546603112732944</v>
      </c>
      <c r="M99" s="46"/>
      <c r="N99" s="34"/>
      <c r="O99" s="34"/>
      <c r="Q99" s="40">
        <f t="shared" ref="Q99:AA99" si="76">SUM(Q95:Q98)</f>
        <v>1</v>
      </c>
      <c r="R99" s="40">
        <f t="shared" si="76"/>
        <v>1</v>
      </c>
      <c r="S99" s="40">
        <f t="shared" si="76"/>
        <v>1</v>
      </c>
      <c r="T99" s="40">
        <f t="shared" si="76"/>
        <v>1</v>
      </c>
      <c r="U99" s="40">
        <f t="shared" si="76"/>
        <v>1</v>
      </c>
      <c r="V99" s="40">
        <f t="shared" si="76"/>
        <v>1</v>
      </c>
      <c r="W99" s="40">
        <f t="shared" si="76"/>
        <v>1</v>
      </c>
      <c r="X99" s="40">
        <f t="shared" si="76"/>
        <v>1</v>
      </c>
      <c r="Y99" s="40">
        <f t="shared" si="76"/>
        <v>1</v>
      </c>
      <c r="Z99" s="40">
        <f t="shared" si="76"/>
        <v>1</v>
      </c>
      <c r="AA99" s="40">
        <f t="shared" si="76"/>
        <v>1</v>
      </c>
    </row>
    <row r="100" spans="1:29">
      <c r="A100" s="41" t="s">
        <v>97</v>
      </c>
      <c r="B100" s="45" t="b">
        <f t="shared" ref="B100:L100" si="77">B99=B80</f>
        <v>1</v>
      </c>
      <c r="C100" s="45" t="b">
        <f t="shared" si="77"/>
        <v>1</v>
      </c>
      <c r="D100" s="45" t="b">
        <f t="shared" si="77"/>
        <v>1</v>
      </c>
      <c r="E100" s="45" t="b">
        <f t="shared" si="77"/>
        <v>1</v>
      </c>
      <c r="F100" s="45" t="b">
        <f t="shared" si="77"/>
        <v>1</v>
      </c>
      <c r="G100" s="45" t="b">
        <f t="shared" si="77"/>
        <v>1</v>
      </c>
      <c r="H100" s="45" t="b">
        <f t="shared" si="77"/>
        <v>1</v>
      </c>
      <c r="I100" s="45" t="b">
        <f t="shared" si="77"/>
        <v>1</v>
      </c>
      <c r="J100" s="45" t="b">
        <f t="shared" si="77"/>
        <v>1</v>
      </c>
      <c r="K100" s="45" t="b">
        <f t="shared" si="77"/>
        <v>1</v>
      </c>
      <c r="L100" s="45" t="b">
        <f t="shared" si="77"/>
        <v>1</v>
      </c>
      <c r="M100" s="46"/>
      <c r="N100" s="34"/>
      <c r="O100" s="34"/>
      <c r="U100" s="43"/>
      <c r="V100" s="32"/>
    </row>
    <row r="101" spans="1:29" ht="15.75" thickBot="1">
      <c r="A101" s="41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6"/>
      <c r="N101" s="34"/>
      <c r="O101" s="34"/>
      <c r="U101" s="43"/>
      <c r="V101" s="32"/>
    </row>
    <row r="102" spans="1:29" ht="15.75" thickBot="1">
      <c r="A102" s="44" t="s">
        <v>125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6"/>
      <c r="N102" s="34"/>
      <c r="O102" s="34"/>
      <c r="U102" s="43"/>
      <c r="V102" s="32"/>
    </row>
    <row r="103" spans="1:29">
      <c r="A103" s="20" t="s">
        <v>102</v>
      </c>
      <c r="B103" s="47">
        <f t="shared" ref="B103:L108" si="78">Q103*B$80</f>
        <v>1.8944720767657661</v>
      </c>
      <c r="C103" s="47">
        <f t="shared" si="78"/>
        <v>1.992760714296175</v>
      </c>
      <c r="D103" s="47">
        <f t="shared" si="78"/>
        <v>1.9065631306264628</v>
      </c>
      <c r="E103" s="47">
        <f t="shared" si="78"/>
        <v>2.0531728868964829</v>
      </c>
      <c r="F103" s="47">
        <f t="shared" si="78"/>
        <v>2.2207919265175153</v>
      </c>
      <c r="G103" s="47">
        <f t="shared" si="78"/>
        <v>2.4010608890053518</v>
      </c>
      <c r="H103" s="47">
        <f t="shared" si="78"/>
        <v>2.5805890166016128</v>
      </c>
      <c r="I103" s="47">
        <f t="shared" si="78"/>
        <v>2.7683783798663044</v>
      </c>
      <c r="J103" s="47">
        <f t="shared" si="78"/>
        <v>2.9598725772732437</v>
      </c>
      <c r="K103" s="47">
        <f t="shared" si="78"/>
        <v>3.1551466046328103</v>
      </c>
      <c r="L103" s="47">
        <f t="shared" si="78"/>
        <v>3.358846480694484</v>
      </c>
      <c r="M103" s="46"/>
      <c r="N103" s="27">
        <f t="shared" ref="N103:N108" si="79">(F103/B103)^(1/4)-1</f>
        <v>4.053074105393728E-2</v>
      </c>
      <c r="O103" s="27">
        <f t="shared" ref="O103:O108" si="80">(L103/G103)^(1/5)-1</f>
        <v>6.9442394269191965E-2</v>
      </c>
      <c r="Q103" s="27">
        <v>0.52859419259743079</v>
      </c>
      <c r="R103" s="27">
        <v>0.52695539962435556</v>
      </c>
      <c r="S103" s="27">
        <v>0.52532180210625445</v>
      </c>
      <c r="T103" s="27">
        <v>0.52369338662035203</v>
      </c>
      <c r="U103" s="27">
        <v>0.52198708195886567</v>
      </c>
      <c r="V103" s="27">
        <v>0.52040287792789075</v>
      </c>
      <c r="W103" s="27">
        <v>0.51883909921850779</v>
      </c>
      <c r="X103" s="27">
        <v>0.51723127908857824</v>
      </c>
      <c r="Y103" s="27">
        <v>0.51562857496947945</v>
      </c>
      <c r="Z103" s="27">
        <v>0.51403097387650776</v>
      </c>
      <c r="AA103" s="27">
        <v>0.51243639200000002</v>
      </c>
      <c r="AB103" s="32"/>
      <c r="AC103" s="32"/>
    </row>
    <row r="104" spans="1:29">
      <c r="A104" s="20" t="s">
        <v>103</v>
      </c>
      <c r="B104" s="47">
        <f t="shared" si="78"/>
        <v>0.40965400973797128</v>
      </c>
      <c r="C104" s="47">
        <f t="shared" si="78"/>
        <v>0.43348617314814919</v>
      </c>
      <c r="D104" s="47">
        <f t="shared" si="78"/>
        <v>0.41721700868777478</v>
      </c>
      <c r="E104" s="47">
        <f t="shared" si="78"/>
        <v>0.45198775891697712</v>
      </c>
      <c r="F104" s="47">
        <f t="shared" si="78"/>
        <v>0.4920459188369038</v>
      </c>
      <c r="G104" s="47">
        <f t="shared" si="78"/>
        <v>0.53502782808125171</v>
      </c>
      <c r="H104" s="47">
        <f t="shared" si="78"/>
        <v>0.5783472734012296</v>
      </c>
      <c r="I104" s="47">
        <f t="shared" si="78"/>
        <v>0.62414296089705612</v>
      </c>
      <c r="J104" s="47">
        <f t="shared" si="78"/>
        <v>0.67130522000665838</v>
      </c>
      <c r="K104" s="47">
        <f t="shared" si="78"/>
        <v>0.71987075605554973</v>
      </c>
      <c r="L104" s="47">
        <f t="shared" si="78"/>
        <v>0.7709297547151297</v>
      </c>
      <c r="M104" s="46"/>
      <c r="N104" s="27">
        <f t="shared" si="79"/>
        <v>4.6880489365473732E-2</v>
      </c>
      <c r="O104" s="27">
        <f t="shared" si="80"/>
        <v>7.5790456655017158E-2</v>
      </c>
      <c r="Q104" s="27">
        <v>0.11430135771197025</v>
      </c>
      <c r="R104" s="27">
        <v>0.11462885531823333</v>
      </c>
      <c r="S104" s="27">
        <v>0.1149572166546755</v>
      </c>
      <c r="T104" s="27">
        <v>0.11528644357658961</v>
      </c>
      <c r="U104" s="27">
        <v>0.11565316421435512</v>
      </c>
      <c r="V104" s="27">
        <v>0.11596124978751905</v>
      </c>
      <c r="W104" s="27">
        <v>0.1162793363982213</v>
      </c>
      <c r="X104" s="27">
        <v>0.11661204420130869</v>
      </c>
      <c r="Y104" s="27">
        <v>0.11694562685549402</v>
      </c>
      <c r="Z104" s="27">
        <v>0.11728008621124476</v>
      </c>
      <c r="AA104" s="27">
        <v>0.11761551600000009</v>
      </c>
      <c r="AB104" s="32"/>
      <c r="AC104" s="32"/>
    </row>
    <row r="105" spans="1:29">
      <c r="A105" s="20" t="s">
        <v>104</v>
      </c>
      <c r="B105" s="47">
        <f t="shared" si="78"/>
        <v>0.50767359394069889</v>
      </c>
      <c r="C105" s="47">
        <f t="shared" si="78"/>
        <v>0.5385344037720653</v>
      </c>
      <c r="D105" s="47">
        <f t="shared" si="78"/>
        <v>0.51960158027458636</v>
      </c>
      <c r="E105" s="47">
        <f t="shared" si="78"/>
        <v>0.56429318690042574</v>
      </c>
      <c r="F105" s="47">
        <f t="shared" si="78"/>
        <v>0.61570865969446031</v>
      </c>
      <c r="G105" s="47">
        <f t="shared" si="78"/>
        <v>0.67126289314039278</v>
      </c>
      <c r="H105" s="47">
        <f t="shared" si="78"/>
        <v>0.72739854953561423</v>
      </c>
      <c r="I105" s="47">
        <f t="shared" si="78"/>
        <v>0.78692841412520498</v>
      </c>
      <c r="J105" s="47">
        <f t="shared" si="78"/>
        <v>0.84847301256642149</v>
      </c>
      <c r="K105" s="47">
        <f t="shared" si="78"/>
        <v>0.91209243051996791</v>
      </c>
      <c r="L105" s="47">
        <f t="shared" si="78"/>
        <v>0.97918741105000573</v>
      </c>
      <c r="M105" s="46"/>
      <c r="N105" s="27">
        <f t="shared" si="79"/>
        <v>4.9415976732346989E-2</v>
      </c>
      <c r="O105" s="27">
        <f t="shared" si="80"/>
        <v>7.8436643821390817E-2</v>
      </c>
      <c r="Q105" s="27">
        <v>0.1416507093365299</v>
      </c>
      <c r="R105" s="27">
        <v>0.14240726943044063</v>
      </c>
      <c r="S105" s="27">
        <v>0.14316758471953361</v>
      </c>
      <c r="T105" s="27">
        <v>0.14393167374295968</v>
      </c>
      <c r="U105" s="27">
        <v>0.14471953125059273</v>
      </c>
      <c r="V105" s="27">
        <v>0.14548866421341469</v>
      </c>
      <c r="W105" s="27">
        <v>0.14624676993739605</v>
      </c>
      <c r="X105" s="27">
        <v>0.14702614106124573</v>
      </c>
      <c r="Y105" s="27">
        <v>0.14780937994726967</v>
      </c>
      <c r="Z105" s="27">
        <v>0.14859650567018048</v>
      </c>
      <c r="AA105" s="27">
        <v>0.14938797199999992</v>
      </c>
      <c r="AB105" s="32"/>
      <c r="AC105" s="32"/>
    </row>
    <row r="106" spans="1:29">
      <c r="A106" s="20" t="s">
        <v>105</v>
      </c>
      <c r="B106" s="47">
        <f t="shared" si="78"/>
        <v>0.41365506745037772</v>
      </c>
      <c r="C106" s="47">
        <f t="shared" si="78"/>
        <v>0.43802215152334334</v>
      </c>
      <c r="D106" s="47">
        <f t="shared" si="78"/>
        <v>0.42187399533028913</v>
      </c>
      <c r="E106" s="47">
        <f t="shared" si="78"/>
        <v>0.45734884941036463</v>
      </c>
      <c r="F106" s="47">
        <f t="shared" si="78"/>
        <v>0.49816024100106421</v>
      </c>
      <c r="G106" s="47">
        <f t="shared" si="78"/>
        <v>0.54213656044419334</v>
      </c>
      <c r="H106" s="47">
        <f t="shared" si="78"/>
        <v>0.58642375640657651</v>
      </c>
      <c r="I106" s="47">
        <f t="shared" si="78"/>
        <v>0.63329793287923641</v>
      </c>
      <c r="J106" s="47">
        <f t="shared" si="78"/>
        <v>0.68162480985957907</v>
      </c>
      <c r="K106" s="47">
        <f t="shared" si="78"/>
        <v>0.73144472061022792</v>
      </c>
      <c r="L106" s="47">
        <f t="shared" si="78"/>
        <v>0.7838770441347811</v>
      </c>
      <c r="M106" s="46"/>
      <c r="N106" s="27">
        <f t="shared" si="79"/>
        <v>4.7569097199855692E-2</v>
      </c>
      <c r="O106" s="27">
        <f t="shared" si="80"/>
        <v>7.6534246428813457E-2</v>
      </c>
      <c r="Q106" s="27">
        <v>0.11541772986491103</v>
      </c>
      <c r="R106" s="27">
        <v>0.11582832612285128</v>
      </c>
      <c r="S106" s="27">
        <v>0.11624037197019162</v>
      </c>
      <c r="T106" s="27">
        <v>0.11665387232765992</v>
      </c>
      <c r="U106" s="27">
        <v>0.1170903079406615</v>
      </c>
      <c r="V106" s="27">
        <v>0.11750198738273532</v>
      </c>
      <c r="W106" s="27">
        <v>0.11790314985336268</v>
      </c>
      <c r="X106" s="27">
        <v>0.11832251770550932</v>
      </c>
      <c r="Y106" s="27">
        <v>0.11874336485644303</v>
      </c>
      <c r="Z106" s="27">
        <v>0.11916569630077839</v>
      </c>
      <c r="AA106" s="27">
        <v>0.11959079600000001</v>
      </c>
      <c r="AB106" s="32"/>
      <c r="AC106" s="32"/>
    </row>
    <row r="107" spans="1:29">
      <c r="A107" s="20" t="s">
        <v>106</v>
      </c>
      <c r="B107" s="47">
        <f t="shared" si="78"/>
        <v>0.18835241584263035</v>
      </c>
      <c r="C107" s="47">
        <f t="shared" si="78"/>
        <v>0.20100805222045756</v>
      </c>
      <c r="D107" s="47">
        <f t="shared" si="78"/>
        <v>0.19511313084474644</v>
      </c>
      <c r="E107" s="47">
        <f t="shared" si="78"/>
        <v>0.21317657929299258</v>
      </c>
      <c r="F107" s="47">
        <f t="shared" si="78"/>
        <v>0.23408073598880866</v>
      </c>
      <c r="G107" s="47">
        <f t="shared" si="78"/>
        <v>0.25660512184785095</v>
      </c>
      <c r="H107" s="47">
        <f t="shared" si="78"/>
        <v>0.27981977739830766</v>
      </c>
      <c r="I107" s="47">
        <f t="shared" si="78"/>
        <v>0.30455797257450873</v>
      </c>
      <c r="J107" s="47">
        <f t="shared" si="78"/>
        <v>0.33037258137743197</v>
      </c>
      <c r="K107" s="47">
        <f t="shared" si="78"/>
        <v>0.35730446926522991</v>
      </c>
      <c r="L107" s="47">
        <f t="shared" si="78"/>
        <v>0.38592231399136745</v>
      </c>
      <c r="M107" s="46"/>
      <c r="N107" s="27">
        <f t="shared" si="79"/>
        <v>5.5841237030166857E-2</v>
      </c>
      <c r="O107" s="27">
        <f t="shared" si="80"/>
        <v>8.5042911022987555E-2</v>
      </c>
      <c r="Q107" s="27">
        <v>5.2553951254896557E-2</v>
      </c>
      <c r="R107" s="27">
        <v>5.3153536059624362E-2</v>
      </c>
      <c r="S107" s="27">
        <v>5.3760182321514242E-2</v>
      </c>
      <c r="T107" s="27">
        <v>5.4373971851362134E-2</v>
      </c>
      <c r="U107" s="27">
        <v>5.5019616589288861E-2</v>
      </c>
      <c r="V107" s="27">
        <v>5.5616267172623572E-2</v>
      </c>
      <c r="W107" s="27">
        <v>5.6259032459206264E-2</v>
      </c>
      <c r="X107" s="27">
        <v>5.6902232316575471E-2</v>
      </c>
      <c r="Y107" s="27">
        <v>5.7552998954288309E-2</v>
      </c>
      <c r="Z107" s="27">
        <v>5.8211420045316556E-2</v>
      </c>
      <c r="AA107" s="27">
        <v>5.8877545999999961E-2</v>
      </c>
      <c r="AB107" s="32"/>
      <c r="AC107" s="32"/>
    </row>
    <row r="108" spans="1:29">
      <c r="A108" s="20" t="s">
        <v>77</v>
      </c>
      <c r="B108" s="47">
        <f t="shared" si="78"/>
        <v>0.1701748460849124</v>
      </c>
      <c r="C108" s="47">
        <f t="shared" si="78"/>
        <v>0.17783817732086135</v>
      </c>
      <c r="D108" s="47">
        <f t="shared" si="78"/>
        <v>0.1689553570051526</v>
      </c>
      <c r="E108" s="47">
        <f t="shared" si="78"/>
        <v>0.18058368505532096</v>
      </c>
      <c r="F108" s="47">
        <f t="shared" si="78"/>
        <v>0.19370846867238209</v>
      </c>
      <c r="G108" s="47">
        <f t="shared" si="78"/>
        <v>0.20775684329449162</v>
      </c>
      <c r="H108" s="47">
        <f t="shared" si="78"/>
        <v>0.22119677291795539</v>
      </c>
      <c r="I108" s="47">
        <f t="shared" si="78"/>
        <v>0.23499705565837226</v>
      </c>
      <c r="J108" s="47">
        <f t="shared" si="78"/>
        <v>0.24867093745246416</v>
      </c>
      <c r="K108" s="47">
        <f t="shared" si="78"/>
        <v>0.26218865608216363</v>
      </c>
      <c r="L108" s="47">
        <f t="shared" si="78"/>
        <v>0.27589730668752693</v>
      </c>
      <c r="M108" s="46"/>
      <c r="N108" s="27">
        <f t="shared" si="79"/>
        <v>3.2911970092636578E-2</v>
      </c>
      <c r="O108" s="27">
        <f t="shared" si="80"/>
        <v>5.8372201897250786E-2</v>
      </c>
      <c r="Q108" s="27">
        <f t="shared" ref="Q108:AA108" si="81">1-SUM(Q103:Q107)</f>
        <v>4.7482059234261409E-2</v>
      </c>
      <c r="R108" s="27">
        <f t="shared" si="81"/>
        <v>4.7026613444494769E-2</v>
      </c>
      <c r="S108" s="27">
        <f t="shared" si="81"/>
        <v>4.6552842227830515E-2</v>
      </c>
      <c r="T108" s="27">
        <f t="shared" si="81"/>
        <v>4.6060651881076664E-2</v>
      </c>
      <c r="U108" s="27">
        <f t="shared" si="81"/>
        <v>4.5530298046235984E-2</v>
      </c>
      <c r="V108" s="27">
        <f t="shared" si="81"/>
        <v>4.5028953515816594E-2</v>
      </c>
      <c r="W108" s="27">
        <f t="shared" si="81"/>
        <v>4.4472612133305889E-2</v>
      </c>
      <c r="X108" s="27">
        <f t="shared" si="81"/>
        <v>4.3905785626782601E-2</v>
      </c>
      <c r="Y108" s="27">
        <f t="shared" si="81"/>
        <v>4.3320054417025577E-2</v>
      </c>
      <c r="Z108" s="27">
        <f t="shared" si="81"/>
        <v>4.2715317895972049E-2</v>
      </c>
      <c r="AA108" s="27">
        <f t="shared" si="81"/>
        <v>4.209177800000008E-2</v>
      </c>
      <c r="AB108" s="32"/>
    </row>
    <row r="109" spans="1:29">
      <c r="A109" s="37" t="s">
        <v>96</v>
      </c>
      <c r="B109" s="48">
        <f t="shared" ref="B109:L109" si="82">SUM(B103:B108)</f>
        <v>3.5839820098223569</v>
      </c>
      <c r="C109" s="48">
        <f t="shared" si="82"/>
        <v>3.781649672281052</v>
      </c>
      <c r="D109" s="48">
        <f t="shared" si="82"/>
        <v>3.6293242027690118</v>
      </c>
      <c r="E109" s="48">
        <f t="shared" si="82"/>
        <v>3.9205629464725638</v>
      </c>
      <c r="F109" s="48">
        <f t="shared" si="82"/>
        <v>4.2544959507111342</v>
      </c>
      <c r="G109" s="48">
        <f t="shared" si="82"/>
        <v>4.6138501358135322</v>
      </c>
      <c r="H109" s="48">
        <f t="shared" si="82"/>
        <v>4.9737751462612962</v>
      </c>
      <c r="I109" s="48">
        <f t="shared" si="82"/>
        <v>5.3523027160006835</v>
      </c>
      <c r="J109" s="48">
        <f t="shared" si="82"/>
        <v>5.7403191385357983</v>
      </c>
      <c r="K109" s="48">
        <f t="shared" si="82"/>
        <v>6.1380476371659496</v>
      </c>
      <c r="L109" s="48">
        <f t="shared" si="82"/>
        <v>6.5546603112732944</v>
      </c>
      <c r="M109" s="46"/>
      <c r="N109" s="34"/>
      <c r="O109" s="34"/>
      <c r="Q109" s="40">
        <f t="shared" ref="Q109:AA109" si="83">SUM(Q103:Q108)</f>
        <v>1</v>
      </c>
      <c r="R109" s="40">
        <f t="shared" si="83"/>
        <v>1</v>
      </c>
      <c r="S109" s="40">
        <f t="shared" si="83"/>
        <v>1</v>
      </c>
      <c r="T109" s="40">
        <f t="shared" si="83"/>
        <v>1</v>
      </c>
      <c r="U109" s="40">
        <f t="shared" si="83"/>
        <v>1</v>
      </c>
      <c r="V109" s="40">
        <f t="shared" si="83"/>
        <v>1</v>
      </c>
      <c r="W109" s="40">
        <f t="shared" si="83"/>
        <v>1</v>
      </c>
      <c r="X109" s="40">
        <f t="shared" si="83"/>
        <v>1</v>
      </c>
      <c r="Y109" s="40">
        <f t="shared" si="83"/>
        <v>1</v>
      </c>
      <c r="Z109" s="40">
        <f t="shared" si="83"/>
        <v>1</v>
      </c>
      <c r="AA109" s="40">
        <f t="shared" si="83"/>
        <v>1</v>
      </c>
    </row>
    <row r="110" spans="1:29">
      <c r="A110" s="41" t="s">
        <v>97</v>
      </c>
      <c r="B110" s="45" t="b">
        <f t="shared" ref="B110:L110" si="84">B109=B80</f>
        <v>1</v>
      </c>
      <c r="C110" s="45" t="b">
        <f t="shared" si="84"/>
        <v>1</v>
      </c>
      <c r="D110" s="45" t="b">
        <f t="shared" si="84"/>
        <v>1</v>
      </c>
      <c r="E110" s="45" t="b">
        <f t="shared" si="84"/>
        <v>1</v>
      </c>
      <c r="F110" s="45" t="b">
        <f t="shared" si="84"/>
        <v>0</v>
      </c>
      <c r="G110" s="45" t="b">
        <f t="shared" si="84"/>
        <v>1</v>
      </c>
      <c r="H110" s="45" t="b">
        <f t="shared" si="84"/>
        <v>1</v>
      </c>
      <c r="I110" s="45" t="b">
        <f t="shared" si="84"/>
        <v>1</v>
      </c>
      <c r="J110" s="45" t="b">
        <f t="shared" si="84"/>
        <v>1</v>
      </c>
      <c r="K110" s="45" t="b">
        <f t="shared" si="84"/>
        <v>1</v>
      </c>
      <c r="L110" s="45" t="b">
        <f t="shared" si="84"/>
        <v>1</v>
      </c>
      <c r="M110" s="46"/>
      <c r="N110" s="34"/>
      <c r="O110" s="34"/>
      <c r="U110" s="43"/>
      <c r="V110" s="32"/>
    </row>
    <row r="111" spans="1:29" ht="15.75" thickBot="1">
      <c r="A111" s="55"/>
      <c r="B111" s="28"/>
      <c r="C111" s="32"/>
      <c r="D111" s="32"/>
      <c r="E111" s="32"/>
      <c r="G111" s="32"/>
      <c r="H111" s="32"/>
      <c r="I111" s="32"/>
      <c r="J111" s="32"/>
      <c r="K111" s="32"/>
      <c r="L111" s="32"/>
      <c r="M111" s="32"/>
      <c r="U111" s="29"/>
    </row>
    <row r="112" spans="1:29" s="53" customFormat="1" ht="15.75" thickBot="1">
      <c r="A112" s="19" t="s">
        <v>112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</row>
    <row r="113" spans="1:30">
      <c r="A113" s="37" t="s">
        <v>122</v>
      </c>
      <c r="B113" s="38">
        <f t="shared" ref="B113:L113" si="85">B37</f>
        <v>3.2560713506893482</v>
      </c>
      <c r="C113" s="38">
        <f t="shared" si="85"/>
        <v>3.4830404613421724</v>
      </c>
      <c r="D113" s="38">
        <f t="shared" si="85"/>
        <v>3.3648467740800241</v>
      </c>
      <c r="E113" s="38">
        <f t="shared" si="85"/>
        <v>3.6588970439408768</v>
      </c>
      <c r="F113" s="38">
        <f t="shared" si="85"/>
        <v>3.9967964665762126</v>
      </c>
      <c r="G113" s="38">
        <f t="shared" si="85"/>
        <v>4.3630429842144203</v>
      </c>
      <c r="H113" s="38">
        <f t="shared" si="85"/>
        <v>4.7345005925085353</v>
      </c>
      <c r="I113" s="38">
        <f t="shared" si="85"/>
        <v>5.1285033780266822</v>
      </c>
      <c r="J113" s="38">
        <f t="shared" si="85"/>
        <v>5.5366605356892737</v>
      </c>
      <c r="K113" s="38">
        <f t="shared" si="85"/>
        <v>5.9594190634287063</v>
      </c>
      <c r="L113" s="38">
        <f t="shared" si="85"/>
        <v>6.4059803949449865</v>
      </c>
      <c r="M113" s="40"/>
      <c r="N113" s="27">
        <f>(F113/B113)^(1/4)-1</f>
        <v>5.2578584974215525E-2</v>
      </c>
      <c r="O113" s="27">
        <f>(L113/G113)^(1/5)-1</f>
        <v>7.9839532346872355E-2</v>
      </c>
      <c r="U113" s="29"/>
    </row>
    <row r="114" spans="1:30">
      <c r="A114" s="37" t="s">
        <v>88</v>
      </c>
      <c r="B114" s="26"/>
      <c r="C114" s="54">
        <f t="shared" ref="C114:L114" si="86">C113/B113-1</f>
        <v>6.9706430298209554E-2</v>
      </c>
      <c r="D114" s="54">
        <f t="shared" si="86"/>
        <v>-3.3934055195156354E-2</v>
      </c>
      <c r="E114" s="54">
        <f t="shared" si="86"/>
        <v>8.7388903449028055E-2</v>
      </c>
      <c r="F114" s="54">
        <f t="shared" si="86"/>
        <v>9.2350076697264916E-2</v>
      </c>
      <c r="G114" s="54">
        <f t="shared" si="86"/>
        <v>9.163501837058674E-2</v>
      </c>
      <c r="H114" s="54">
        <f t="shared" si="86"/>
        <v>8.5137279104986252E-2</v>
      </c>
      <c r="I114" s="54">
        <f t="shared" si="86"/>
        <v>8.3219502842936111E-2</v>
      </c>
      <c r="J114" s="54">
        <f t="shared" si="86"/>
        <v>7.958601712370128E-2</v>
      </c>
      <c r="K114" s="54">
        <f t="shared" si="86"/>
        <v>7.6356230441497086E-2</v>
      </c>
      <c r="L114" s="54">
        <f t="shared" si="86"/>
        <v>7.4933701886598758E-2</v>
      </c>
      <c r="M114" s="26"/>
      <c r="N114" s="32"/>
      <c r="O114" s="32"/>
      <c r="U114" s="29"/>
    </row>
    <row r="115" spans="1:30" ht="15.75" thickBot="1">
      <c r="A115" s="55"/>
      <c r="B115" s="28"/>
      <c r="C115" s="32"/>
      <c r="D115" s="32"/>
      <c r="E115" s="32"/>
      <c r="G115" s="32"/>
      <c r="H115" s="32"/>
      <c r="I115" s="32"/>
      <c r="J115" s="32"/>
      <c r="K115" s="32"/>
      <c r="L115" s="32"/>
      <c r="M115" s="32"/>
      <c r="U115" s="29"/>
    </row>
    <row r="116" spans="1:30" ht="15.75" thickBot="1">
      <c r="A116" s="19" t="s">
        <v>123</v>
      </c>
      <c r="D116" s="1"/>
      <c r="E116" s="35"/>
      <c r="J116" s="1"/>
      <c r="K116" s="1"/>
      <c r="L116" s="1"/>
      <c r="M116" s="1"/>
      <c r="U116" s="29"/>
    </row>
    <row r="117" spans="1:30">
      <c r="A117" s="20" t="s">
        <v>89</v>
      </c>
      <c r="B117" s="47">
        <f t="shared" ref="B117:L123" si="87">Q117*B$113</f>
        <v>1.3929473238249033</v>
      </c>
      <c r="C117" s="47">
        <f t="shared" si="87"/>
        <v>1.4863393600133157</v>
      </c>
      <c r="D117" s="47">
        <f t="shared" si="87"/>
        <v>1.4323326451481335</v>
      </c>
      <c r="E117" s="47">
        <f t="shared" si="87"/>
        <v>1.5536328198882978</v>
      </c>
      <c r="F117" s="47">
        <f t="shared" si="87"/>
        <v>1.6928960523835257</v>
      </c>
      <c r="G117" s="47">
        <f t="shared" si="87"/>
        <v>1.8434368972852875</v>
      </c>
      <c r="H117" s="47">
        <f t="shared" si="87"/>
        <v>1.9954182871792199</v>
      </c>
      <c r="I117" s="47">
        <f t="shared" si="87"/>
        <v>2.1561147573387576</v>
      </c>
      <c r="J117" s="47">
        <f t="shared" si="87"/>
        <v>2.321940261697204</v>
      </c>
      <c r="K117" s="47">
        <f t="shared" si="87"/>
        <v>2.4930412076314763</v>
      </c>
      <c r="L117" s="47">
        <f t="shared" si="87"/>
        <v>2.6725750207710486</v>
      </c>
      <c r="M117" s="35"/>
      <c r="N117" s="27">
        <f t="shared" ref="N117:N123" si="88">(F117/B117)^(1/4)-1</f>
        <v>4.9962769483280489E-2</v>
      </c>
      <c r="O117" s="27">
        <f t="shared" ref="O117:O123" si="89">(L117/G117)^(1/5)-1</f>
        <v>7.7110664370228843E-2</v>
      </c>
      <c r="Q117" s="27">
        <v>0.42780000000000001</v>
      </c>
      <c r="R117" s="27">
        <v>0.42673617390036356</v>
      </c>
      <c r="S117" s="27">
        <v>0.42567544417821068</v>
      </c>
      <c r="T117" s="27">
        <v>0.42461780182120989</v>
      </c>
      <c r="U117" s="27">
        <v>0.42356323784326105</v>
      </c>
      <c r="V117" s="27">
        <v>0.42251174328441876</v>
      </c>
      <c r="W117" s="27">
        <v>0.42146330921081676</v>
      </c>
      <c r="X117" s="27">
        <v>0.42041792671459166</v>
      </c>
      <c r="Y117" s="27">
        <v>0.41937558691380733</v>
      </c>
      <c r="Z117" s="27">
        <v>0.41833628095237929</v>
      </c>
      <c r="AA117" s="27">
        <v>0.41720000000000002</v>
      </c>
      <c r="AB117" s="32"/>
      <c r="AC117" s="32"/>
      <c r="AD117" s="32"/>
    </row>
    <row r="118" spans="1:30">
      <c r="A118" s="20" t="s">
        <v>91</v>
      </c>
      <c r="B118" s="47">
        <f t="shared" si="87"/>
        <v>0.25169431540828668</v>
      </c>
      <c r="C118" s="47">
        <f t="shared" si="87"/>
        <v>0.26642293955632596</v>
      </c>
      <c r="D118" s="47">
        <f t="shared" si="87"/>
        <v>0.25469124600530407</v>
      </c>
      <c r="E118" s="47">
        <f t="shared" si="87"/>
        <v>0.27405428191527637</v>
      </c>
      <c r="F118" s="47">
        <f t="shared" si="87"/>
        <v>0.29623623608605643</v>
      </c>
      <c r="G118" s="47">
        <f t="shared" si="87"/>
        <v>0.32000552354131384</v>
      </c>
      <c r="H118" s="47">
        <f t="shared" si="87"/>
        <v>0.34362606851603922</v>
      </c>
      <c r="I118" s="47">
        <f t="shared" si="87"/>
        <v>0.36833980225724067</v>
      </c>
      <c r="J118" s="47">
        <f t="shared" si="87"/>
        <v>0.39350851213616617</v>
      </c>
      <c r="K118" s="47">
        <f t="shared" si="87"/>
        <v>0.41914140475381645</v>
      </c>
      <c r="L118" s="47">
        <f t="shared" si="87"/>
        <v>0.44585623548817122</v>
      </c>
      <c r="M118" s="35"/>
      <c r="N118" s="27">
        <f t="shared" si="88"/>
        <v>4.1576549659809725E-2</v>
      </c>
      <c r="O118" s="27">
        <f t="shared" si="89"/>
        <v>6.8581064294278349E-2</v>
      </c>
      <c r="Q118" s="27">
        <v>7.7300000000000021E-2</v>
      </c>
      <c r="R118" s="27">
        <v>7.649148567561033E-2</v>
      </c>
      <c r="S118" s="27">
        <v>7.569178126244358E-2</v>
      </c>
      <c r="T118" s="27">
        <v>7.4900790764011654E-2</v>
      </c>
      <c r="U118" s="27">
        <v>7.4118419229844384E-2</v>
      </c>
      <c r="V118" s="27">
        <v>7.3344572744091785E-2</v>
      </c>
      <c r="W118" s="27">
        <v>7.2579158414250375E-2</v>
      </c>
      <c r="X118" s="27">
        <v>7.1822084360012348E-2</v>
      </c>
      <c r="Y118" s="27">
        <v>7.1073259702236241E-2</v>
      </c>
      <c r="Z118" s="27">
        <v>7.0332594552037872E-2</v>
      </c>
      <c r="AA118" s="27">
        <v>6.9600000000000023E-2</v>
      </c>
      <c r="AB118" s="32"/>
      <c r="AC118" s="32"/>
    </row>
    <row r="119" spans="1:30">
      <c r="A119" s="20" t="s">
        <v>92</v>
      </c>
      <c r="B119" s="47">
        <f t="shared" si="87"/>
        <v>0.27155635064749156</v>
      </c>
      <c r="C119" s="47">
        <f t="shared" si="87"/>
        <v>0.28861919921748014</v>
      </c>
      <c r="D119" s="47">
        <f t="shared" si="87"/>
        <v>0.27703419964651949</v>
      </c>
      <c r="E119" s="47">
        <f t="shared" si="87"/>
        <v>0.29930945125462932</v>
      </c>
      <c r="F119" s="47">
        <f t="shared" si="87"/>
        <v>0.32485172700334058</v>
      </c>
      <c r="G119" s="47">
        <f t="shared" si="87"/>
        <v>0.35234353458177142</v>
      </c>
      <c r="H119" s="47">
        <f t="shared" si="87"/>
        <v>0.37988786873132924</v>
      </c>
      <c r="I119" s="47">
        <f t="shared" si="87"/>
        <v>0.40886233276646683</v>
      </c>
      <c r="J119" s="47">
        <f t="shared" si="87"/>
        <v>0.43857142900059276</v>
      </c>
      <c r="K119" s="47">
        <f t="shared" si="87"/>
        <v>0.4690327076036987</v>
      </c>
      <c r="L119" s="47">
        <f t="shared" si="87"/>
        <v>0.5009476668846975</v>
      </c>
      <c r="M119" s="35"/>
      <c r="N119" s="27">
        <f t="shared" si="88"/>
        <v>4.5818461583463588E-2</v>
      </c>
      <c r="O119" s="27">
        <f t="shared" si="89"/>
        <v>7.2914736345280673E-2</v>
      </c>
      <c r="Q119" s="27">
        <v>8.3399999999999974E-2</v>
      </c>
      <c r="R119" s="27">
        <v>8.2864153437443036E-2</v>
      </c>
      <c r="S119" s="27">
        <v>8.233189153828939E-2</v>
      </c>
      <c r="T119" s="27">
        <v>8.1803190322145017E-2</v>
      </c>
      <c r="U119" s="27">
        <v>8.1278025969037965E-2</v>
      </c>
      <c r="V119" s="27">
        <v>8.0756374818345272E-2</v>
      </c>
      <c r="W119" s="27">
        <v>8.0238213367726893E-2</v>
      </c>
      <c r="X119" s="27">
        <v>7.9723518272066862E-2</v>
      </c>
      <c r="Y119" s="27">
        <v>7.9212266342421483E-2</v>
      </c>
      <c r="Z119" s="27">
        <v>7.8704434544974639E-2</v>
      </c>
      <c r="AA119" s="27">
        <v>7.8199999999999922E-2</v>
      </c>
      <c r="AB119" s="32"/>
      <c r="AC119" s="32"/>
    </row>
    <row r="120" spans="1:30">
      <c r="A120" s="20" t="s">
        <v>93</v>
      </c>
      <c r="B120" s="47">
        <f t="shared" si="87"/>
        <v>0.41482349007782293</v>
      </c>
      <c r="C120" s="47">
        <f t="shared" si="87"/>
        <v>0.4468917716166011</v>
      </c>
      <c r="D120" s="47">
        <f t="shared" si="87"/>
        <v>0.43479070316482671</v>
      </c>
      <c r="E120" s="47">
        <f t="shared" si="87"/>
        <v>0.47613816980165036</v>
      </c>
      <c r="F120" s="47">
        <f t="shared" si="87"/>
        <v>0.52379271560481477</v>
      </c>
      <c r="G120" s="47">
        <f t="shared" si="87"/>
        <v>0.57583533704752865</v>
      </c>
      <c r="H120" s="47">
        <f t="shared" si="87"/>
        <v>0.62927605718076962</v>
      </c>
      <c r="I120" s="47">
        <f t="shared" si="87"/>
        <v>0.68645603676622335</v>
      </c>
      <c r="J120" s="47">
        <f t="shared" si="87"/>
        <v>0.74631452332238102</v>
      </c>
      <c r="K120" s="47">
        <f t="shared" si="87"/>
        <v>0.80895939750059109</v>
      </c>
      <c r="L120" s="47">
        <f t="shared" si="87"/>
        <v>0.87569751998898016</v>
      </c>
      <c r="M120" s="35"/>
      <c r="N120" s="27">
        <f t="shared" si="88"/>
        <v>6.0044332250972055E-2</v>
      </c>
      <c r="O120" s="27">
        <f t="shared" si="89"/>
        <v>8.7454666972491601E-2</v>
      </c>
      <c r="Q120" s="27">
        <v>0.12739999999999999</v>
      </c>
      <c r="R120" s="27">
        <v>0.12830507614729045</v>
      </c>
      <c r="S120" s="27">
        <v>0.12921560247975986</v>
      </c>
      <c r="T120" s="27">
        <v>0.13013161181731905</v>
      </c>
      <c r="U120" s="27">
        <v>0.1310531371775138</v>
      </c>
      <c r="V120" s="27">
        <v>0.13198021177671473</v>
      </c>
      <c r="W120" s="27">
        <v>0.13291286903131488</v>
      </c>
      <c r="X120" s="27">
        <v>0.13385114255893388</v>
      </c>
      <c r="Y120" s="27">
        <v>0.13479506617962994</v>
      </c>
      <c r="Z120" s="27">
        <v>0.13574467391711878</v>
      </c>
      <c r="AA120" s="27">
        <v>0.13670000000000007</v>
      </c>
      <c r="AB120" s="32"/>
      <c r="AC120" s="32"/>
    </row>
    <row r="121" spans="1:30">
      <c r="A121" s="20" t="s">
        <v>94</v>
      </c>
      <c r="B121" s="47">
        <f t="shared" si="87"/>
        <v>0.5346469157831909</v>
      </c>
      <c r="C121" s="47">
        <f t="shared" si="87"/>
        <v>0.57628014701931096</v>
      </c>
      <c r="D121" s="47">
        <f t="shared" si="87"/>
        <v>0.56096846707390391</v>
      </c>
      <c r="E121" s="47">
        <f t="shared" si="87"/>
        <v>0.61463520471962829</v>
      </c>
      <c r="F121" s="47">
        <f t="shared" si="87"/>
        <v>0.67650258811937247</v>
      </c>
      <c r="G121" s="47">
        <f t="shared" si="87"/>
        <v>0.74410332267727286</v>
      </c>
      <c r="H121" s="47">
        <f t="shared" si="87"/>
        <v>0.81358029059750903</v>
      </c>
      <c r="I121" s="47">
        <f t="shared" si="87"/>
        <v>0.8879644596111621</v>
      </c>
      <c r="J121" s="47">
        <f t="shared" si="87"/>
        <v>0.96589020917937873</v>
      </c>
      <c r="K121" s="47">
        <f t="shared" si="87"/>
        <v>1.0475023114215412</v>
      </c>
      <c r="L121" s="47">
        <f t="shared" si="87"/>
        <v>1.1344991279447563</v>
      </c>
      <c r="M121" s="35"/>
      <c r="N121" s="27">
        <f t="shared" si="88"/>
        <v>6.0597500155040507E-2</v>
      </c>
      <c r="O121" s="27">
        <f t="shared" si="89"/>
        <v>8.8013250533373055E-2</v>
      </c>
      <c r="Q121" s="27">
        <v>0.16419999999999998</v>
      </c>
      <c r="R121" s="27">
        <v>0.16545318764320191</v>
      </c>
      <c r="S121" s="27">
        <v>0.1667144166549091</v>
      </c>
      <c r="T121" s="27">
        <v>0.16798373863442331</v>
      </c>
      <c r="U121" s="27">
        <v>0.1692612055121453</v>
      </c>
      <c r="V121" s="27">
        <v>0.17054686955169915</v>
      </c>
      <c r="W121" s="27">
        <v>0.17184078335207059</v>
      </c>
      <c r="X121" s="27">
        <v>0.17314299984975895</v>
      </c>
      <c r="Y121" s="27">
        <v>0.17445357232094283</v>
      </c>
      <c r="Z121" s="27">
        <v>0.1757725543836598</v>
      </c>
      <c r="AA121" s="27">
        <v>0.17709999999999987</v>
      </c>
      <c r="AB121" s="32"/>
      <c r="AC121" s="32"/>
    </row>
    <row r="122" spans="1:30">
      <c r="A122" s="20" t="s">
        <v>95</v>
      </c>
      <c r="B122" s="47">
        <f t="shared" si="87"/>
        <v>0.25918327951487213</v>
      </c>
      <c r="C122" s="47">
        <f t="shared" si="87"/>
        <v>0.27908408339621527</v>
      </c>
      <c r="D122" s="47">
        <f t="shared" si="87"/>
        <v>0.27139534803605458</v>
      </c>
      <c r="E122" s="47">
        <f t="shared" si="87"/>
        <v>0.2970605302578605</v>
      </c>
      <c r="F122" s="47">
        <f t="shared" si="87"/>
        <v>0.32663413712152845</v>
      </c>
      <c r="G122" s="47">
        <f t="shared" si="87"/>
        <v>0.35891445437095393</v>
      </c>
      <c r="H122" s="47">
        <f t="shared" si="87"/>
        <v>0.39203488502683009</v>
      </c>
      <c r="I122" s="47">
        <f t="shared" si="87"/>
        <v>0.42745209661841599</v>
      </c>
      <c r="J122" s="47">
        <f t="shared" si="87"/>
        <v>0.46450262782930207</v>
      </c>
      <c r="K122" s="47">
        <f t="shared" si="87"/>
        <v>0.50325129843201089</v>
      </c>
      <c r="L122" s="47">
        <f t="shared" si="87"/>
        <v>0.54450833357032358</v>
      </c>
      <c r="M122" s="35"/>
      <c r="N122" s="27">
        <f t="shared" si="88"/>
        <v>5.9530950709116848E-2</v>
      </c>
      <c r="O122" s="27">
        <f t="shared" si="89"/>
        <v>8.6932854849814722E-2</v>
      </c>
      <c r="Q122" s="27">
        <v>7.9600000000000004E-2</v>
      </c>
      <c r="R122" s="27">
        <v>8.0126569442340492E-2</v>
      </c>
      <c r="S122" s="27">
        <v>8.0656079238632272E-2</v>
      </c>
      <c r="T122" s="27">
        <v>8.1188545807756987E-2</v>
      </c>
      <c r="U122" s="27">
        <v>8.1723985660279067E-2</v>
      </c>
      <c r="V122" s="27">
        <v>8.2262415398957525E-2</v>
      </c>
      <c r="W122" s="27">
        <v>8.2803851719260996E-2</v>
      </c>
      <c r="X122" s="27">
        <v>8.3348311409885176E-2</v>
      </c>
      <c r="Y122" s="27">
        <v>8.3895811353273606E-2</v>
      </c>
      <c r="Z122" s="27">
        <v>8.4446368526141055E-2</v>
      </c>
      <c r="AA122" s="27">
        <v>8.4999999999999964E-2</v>
      </c>
      <c r="AB122" s="32"/>
      <c r="AC122" s="32"/>
    </row>
    <row r="123" spans="1:30">
      <c r="A123" s="20" t="s">
        <v>77</v>
      </c>
      <c r="B123" s="47">
        <f t="shared" si="87"/>
        <v>0.13121967543278074</v>
      </c>
      <c r="C123" s="47">
        <f t="shared" si="87"/>
        <v>0.13940296052292273</v>
      </c>
      <c r="D123" s="47">
        <f t="shared" si="87"/>
        <v>0.13363416500528172</v>
      </c>
      <c r="E123" s="47">
        <f t="shared" si="87"/>
        <v>0.14406658610353396</v>
      </c>
      <c r="F123" s="47">
        <f t="shared" si="87"/>
        <v>0.15588301025757428</v>
      </c>
      <c r="G123" s="47">
        <f t="shared" si="87"/>
        <v>0.16840391471029201</v>
      </c>
      <c r="H123" s="47">
        <f t="shared" si="87"/>
        <v>0.18067713527683851</v>
      </c>
      <c r="I123" s="47">
        <f t="shared" si="87"/>
        <v>0.19331389266841534</v>
      </c>
      <c r="J123" s="47">
        <f t="shared" si="87"/>
        <v>0.20593297252424878</v>
      </c>
      <c r="K123" s="47">
        <f t="shared" si="87"/>
        <v>0.2184907360855714</v>
      </c>
      <c r="L123" s="47">
        <f t="shared" si="87"/>
        <v>0.23189649029701001</v>
      </c>
      <c r="M123" s="35"/>
      <c r="N123" s="27">
        <f t="shared" si="88"/>
        <v>4.3998695879044369E-2</v>
      </c>
      <c r="O123" s="27">
        <f t="shared" si="89"/>
        <v>6.6076569871085011E-2</v>
      </c>
      <c r="Q123" s="27">
        <f t="shared" ref="Q123:AA123" si="90">1-SUM(Q117:Q122)</f>
        <v>4.0300000000000002E-2</v>
      </c>
      <c r="R123" s="27">
        <f t="shared" si="90"/>
        <v>4.0023353753750102E-2</v>
      </c>
      <c r="S123" s="27">
        <f t="shared" si="90"/>
        <v>3.971478464775513E-2</v>
      </c>
      <c r="T123" s="27">
        <f t="shared" si="90"/>
        <v>3.937432083313408E-2</v>
      </c>
      <c r="U123" s="27">
        <f t="shared" si="90"/>
        <v>3.9001988607918481E-2</v>
      </c>
      <c r="V123" s="27">
        <f t="shared" si="90"/>
        <v>3.859781242577276E-2</v>
      </c>
      <c r="W123" s="27">
        <f t="shared" si="90"/>
        <v>3.816181490455961E-2</v>
      </c>
      <c r="X123" s="27">
        <f t="shared" si="90"/>
        <v>3.7694016834751043E-2</v>
      </c>
      <c r="Y123" s="27">
        <f t="shared" si="90"/>
        <v>3.7194437187688556E-2</v>
      </c>
      <c r="Z123" s="27">
        <f t="shared" si="90"/>
        <v>3.6663093123688539E-2</v>
      </c>
      <c r="AA123" s="27">
        <f t="shared" si="90"/>
        <v>3.6200000000000232E-2</v>
      </c>
      <c r="AC123" s="32"/>
    </row>
    <row r="124" spans="1:30">
      <c r="A124" s="37" t="s">
        <v>96</v>
      </c>
      <c r="B124" s="38">
        <f t="shared" ref="B124:L124" si="91">SUM(B117:B123)</f>
        <v>3.2560713506893486</v>
      </c>
      <c r="C124" s="38">
        <f t="shared" si="91"/>
        <v>3.4830404613421719</v>
      </c>
      <c r="D124" s="38">
        <f t="shared" si="91"/>
        <v>3.3648467740800241</v>
      </c>
      <c r="E124" s="38">
        <f t="shared" si="91"/>
        <v>3.6588970439408763</v>
      </c>
      <c r="F124" s="38">
        <f t="shared" si="91"/>
        <v>3.9967964665762126</v>
      </c>
      <c r="G124" s="38">
        <f t="shared" si="91"/>
        <v>4.3630429842144203</v>
      </c>
      <c r="H124" s="38">
        <f t="shared" si="91"/>
        <v>4.7345005925085353</v>
      </c>
      <c r="I124" s="38">
        <f t="shared" si="91"/>
        <v>5.1285033780266822</v>
      </c>
      <c r="J124" s="38">
        <f t="shared" si="91"/>
        <v>5.5366605356892729</v>
      </c>
      <c r="K124" s="38">
        <f t="shared" si="91"/>
        <v>5.9594190634287063</v>
      </c>
      <c r="L124" s="38">
        <f t="shared" si="91"/>
        <v>6.4059803949449874</v>
      </c>
      <c r="M124" s="39"/>
      <c r="Q124" s="40">
        <f t="shared" ref="Q124:AA124" si="92">SUM(Q117:Q123)</f>
        <v>1</v>
      </c>
      <c r="R124" s="40">
        <f t="shared" si="92"/>
        <v>1</v>
      </c>
      <c r="S124" s="40">
        <f t="shared" si="92"/>
        <v>1</v>
      </c>
      <c r="T124" s="40">
        <f t="shared" si="92"/>
        <v>1</v>
      </c>
      <c r="U124" s="56">
        <f t="shared" si="92"/>
        <v>1</v>
      </c>
      <c r="V124" s="40">
        <f t="shared" si="92"/>
        <v>1</v>
      </c>
      <c r="W124" s="40">
        <f t="shared" si="92"/>
        <v>1</v>
      </c>
      <c r="X124" s="40">
        <f t="shared" si="92"/>
        <v>1</v>
      </c>
      <c r="Y124" s="40">
        <f t="shared" si="92"/>
        <v>1</v>
      </c>
      <c r="Z124" s="40">
        <f t="shared" si="92"/>
        <v>1</v>
      </c>
      <c r="AA124" s="40">
        <f t="shared" si="92"/>
        <v>1</v>
      </c>
    </row>
    <row r="125" spans="1:30">
      <c r="A125" s="41" t="s">
        <v>97</v>
      </c>
      <c r="B125" s="42" t="b">
        <f t="shared" ref="B125:L125" si="93">B124=B113</f>
        <v>1</v>
      </c>
      <c r="C125" s="42" t="b">
        <f t="shared" si="93"/>
        <v>1</v>
      </c>
      <c r="D125" s="42" t="b">
        <f t="shared" si="93"/>
        <v>1</v>
      </c>
      <c r="E125" s="42" t="b">
        <f t="shared" si="93"/>
        <v>1</v>
      </c>
      <c r="F125" s="42" t="b">
        <f t="shared" si="93"/>
        <v>1</v>
      </c>
      <c r="G125" s="42" t="b">
        <f t="shared" si="93"/>
        <v>1</v>
      </c>
      <c r="H125" s="42" t="b">
        <f t="shared" si="93"/>
        <v>1</v>
      </c>
      <c r="I125" s="42" t="b">
        <f t="shared" si="93"/>
        <v>1</v>
      </c>
      <c r="J125" s="42" t="b">
        <f t="shared" si="93"/>
        <v>1</v>
      </c>
      <c r="K125" s="42" t="b">
        <f t="shared" si="93"/>
        <v>1</v>
      </c>
      <c r="L125" s="42" t="b">
        <f t="shared" si="93"/>
        <v>1</v>
      </c>
      <c r="U125" s="43"/>
      <c r="V125" s="32"/>
    </row>
    <row r="126" spans="1:30" ht="15.75" thickBot="1">
      <c r="U126" s="43"/>
      <c r="V126" s="32"/>
    </row>
    <row r="127" spans="1:30" ht="15.75" thickBot="1">
      <c r="A127" s="44" t="s">
        <v>124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6"/>
      <c r="N127" s="34"/>
      <c r="O127" s="34"/>
      <c r="U127" s="43"/>
      <c r="V127" s="32"/>
    </row>
    <row r="128" spans="1:30">
      <c r="A128" s="20" t="s">
        <v>98</v>
      </c>
      <c r="B128" s="47">
        <f t="shared" ref="B128:L131" si="94">Q128*B$113</f>
        <v>0.85825538755034769</v>
      </c>
      <c r="C128" s="47">
        <f t="shared" si="94"/>
        <v>0.92229834293140334</v>
      </c>
      <c r="D128" s="47">
        <f t="shared" si="94"/>
        <v>0.89509368989675564</v>
      </c>
      <c r="E128" s="47">
        <f t="shared" si="94"/>
        <v>0.9463192201030437</v>
      </c>
      <c r="F128" s="47">
        <f t="shared" si="94"/>
        <v>1.0730684570808822</v>
      </c>
      <c r="G128" s="47">
        <f t="shared" si="94"/>
        <v>1.1764951189907471</v>
      </c>
      <c r="H128" s="47">
        <f t="shared" si="94"/>
        <v>1.2827400483993954</v>
      </c>
      <c r="I128" s="47">
        <f t="shared" si="94"/>
        <v>1.3958715841443965</v>
      </c>
      <c r="J128" s="47">
        <f t="shared" si="94"/>
        <v>1.5138856325165497</v>
      </c>
      <c r="K128" s="47">
        <f t="shared" si="94"/>
        <v>1.636965228767036</v>
      </c>
      <c r="L128" s="47">
        <f t="shared" si="94"/>
        <v>1.7677034361152535</v>
      </c>
      <c r="M128" s="46"/>
      <c r="N128" s="27">
        <f>(F128/B128)^(1/4)-1</f>
        <v>5.7432666587273751E-2</v>
      </c>
      <c r="O128" s="27">
        <f>(L128/G128)^(1/5)-1</f>
        <v>8.4835416900568283E-2</v>
      </c>
      <c r="Q128" s="27">
        <v>0.26358617337075402</v>
      </c>
      <c r="R128" s="27">
        <v>0.26479690752027618</v>
      </c>
      <c r="S128" s="27">
        <v>0.26601320951426721</v>
      </c>
      <c r="T128" s="27">
        <v>0.25863510471554418</v>
      </c>
      <c r="U128" s="27">
        <v>0.26848213714522917</v>
      </c>
      <c r="V128" s="27">
        <v>0.26965013254449494</v>
      </c>
      <c r="W128" s="27">
        <v>0.27093460510472689</v>
      </c>
      <c r="X128" s="27">
        <v>0.27217912931969102</v>
      </c>
      <c r="Y128" s="27">
        <v>0.27342937547968743</v>
      </c>
      <c r="Z128" s="27">
        <v>0.27468536972213203</v>
      </c>
      <c r="AA128" s="27">
        <v>0.27594580800000001</v>
      </c>
      <c r="AB128" s="32"/>
      <c r="AC128" s="32"/>
    </row>
    <row r="129" spans="1:29">
      <c r="A129" s="20" t="s">
        <v>99</v>
      </c>
      <c r="B129" s="47">
        <f t="shared" si="94"/>
        <v>1.2544263770167914</v>
      </c>
      <c r="C129" s="47">
        <f t="shared" si="94"/>
        <v>1.3387465674700136</v>
      </c>
      <c r="D129" s="47">
        <f t="shared" si="94"/>
        <v>1.290309360976152</v>
      </c>
      <c r="E129" s="47">
        <f t="shared" si="94"/>
        <v>1.4671287918494573</v>
      </c>
      <c r="F129" s="47">
        <f t="shared" si="94"/>
        <v>1.5255274246281412</v>
      </c>
      <c r="G129" s="47">
        <f t="shared" si="94"/>
        <v>1.6615320024974116</v>
      </c>
      <c r="H129" s="47">
        <f t="shared" si="94"/>
        <v>1.7986999264645722</v>
      </c>
      <c r="I129" s="47">
        <f t="shared" si="94"/>
        <v>1.9438577092552796</v>
      </c>
      <c r="J129" s="47">
        <f t="shared" si="94"/>
        <v>2.0936839268157539</v>
      </c>
      <c r="K129" s="47">
        <f t="shared" si="94"/>
        <v>2.2483124057898336</v>
      </c>
      <c r="L129" s="47">
        <f t="shared" si="94"/>
        <v>2.4111710985874701</v>
      </c>
      <c r="M129" s="46"/>
      <c r="N129" s="27">
        <f>(F129/B129)^(1/4)-1</f>
        <v>5.013155954248294E-2</v>
      </c>
      <c r="O129" s="27">
        <f>(L129/G129)^(1/5)-1</f>
        <v>7.7317869985619625E-2</v>
      </c>
      <c r="Q129" s="27">
        <v>0.38525764392454565</v>
      </c>
      <c r="R129" s="27">
        <v>0.38436147450154345</v>
      </c>
      <c r="S129" s="27">
        <v>0.38346749424539039</v>
      </c>
      <c r="T129" s="27">
        <v>0.40097569683711609</v>
      </c>
      <c r="U129" s="27">
        <v>0.38168754335768268</v>
      </c>
      <c r="V129" s="27">
        <v>0.3808195354730331</v>
      </c>
      <c r="W129" s="27">
        <v>0.37991333854951453</v>
      </c>
      <c r="X129" s="27">
        <v>0.37903020939477799</v>
      </c>
      <c r="Y129" s="27">
        <v>0.37814923153042929</v>
      </c>
      <c r="Z129" s="27">
        <v>0.37727039865128803</v>
      </c>
      <c r="AA129" s="27">
        <v>0.37639376799999974</v>
      </c>
      <c r="AB129" s="32"/>
      <c r="AC129" s="32"/>
    </row>
    <row r="130" spans="1:29">
      <c r="A130" s="20" t="s">
        <v>100</v>
      </c>
      <c r="B130" s="47">
        <f t="shared" si="94"/>
        <v>0.44469331808482815</v>
      </c>
      <c r="C130" s="47">
        <f t="shared" si="94"/>
        <v>0.47717439440778503</v>
      </c>
      <c r="D130" s="47">
        <f t="shared" si="94"/>
        <v>0.46241911416768594</v>
      </c>
      <c r="E130" s="47">
        <f t="shared" si="94"/>
        <v>0.48829786089821398</v>
      </c>
      <c r="F130" s="47">
        <f t="shared" si="94"/>
        <v>0.55267387847321692</v>
      </c>
      <c r="G130" s="47">
        <f t="shared" si="94"/>
        <v>0.60518977877449287</v>
      </c>
      <c r="H130" s="47">
        <f t="shared" si="94"/>
        <v>0.65879713814956065</v>
      </c>
      <c r="I130" s="47">
        <f t="shared" si="94"/>
        <v>0.71584637191646217</v>
      </c>
      <c r="J130" s="47">
        <f t="shared" si="94"/>
        <v>0.77522664616264059</v>
      </c>
      <c r="K130" s="47">
        <f t="shared" si="94"/>
        <v>0.83702088416449194</v>
      </c>
      <c r="L130" s="47">
        <f t="shared" si="94"/>
        <v>0.90254516319164479</v>
      </c>
      <c r="M130" s="46"/>
      <c r="N130" s="27">
        <f>(F130/B130)^(1/4)-1</f>
        <v>5.5849658262139501E-2</v>
      </c>
      <c r="O130" s="27">
        <f>(L130/G130)^(1/5)-1</f>
        <v>8.3217011275294572E-2</v>
      </c>
      <c r="Q130" s="27">
        <v>0.13657357907426734</v>
      </c>
      <c r="R130" s="27">
        <v>0.13699938306886858</v>
      </c>
      <c r="S130" s="27">
        <v>0.13742649969376838</v>
      </c>
      <c r="T130" s="27">
        <v>0.13345493328565608</v>
      </c>
      <c r="U130" s="27">
        <v>0.1382792151401834</v>
      </c>
      <c r="V130" s="27">
        <v>0.1387081862278419</v>
      </c>
      <c r="W130" s="27">
        <v>0.13914817947049882</v>
      </c>
      <c r="X130" s="27">
        <v>0.13958192461830876</v>
      </c>
      <c r="Y130" s="27">
        <v>0.14001700865811353</v>
      </c>
      <c r="Z130" s="27">
        <v>0.14045343602383256</v>
      </c>
      <c r="AA130" s="27">
        <v>0.14089102799999995</v>
      </c>
      <c r="AB130" s="32"/>
      <c r="AC130" s="32"/>
    </row>
    <row r="131" spans="1:29">
      <c r="A131" s="20" t="s">
        <v>101</v>
      </c>
      <c r="B131" s="47">
        <f t="shared" si="94"/>
        <v>0.69869626803738072</v>
      </c>
      <c r="C131" s="47">
        <f t="shared" si="94"/>
        <v>0.74482115653297043</v>
      </c>
      <c r="D131" s="47">
        <f t="shared" si="94"/>
        <v>0.71702460903943033</v>
      </c>
      <c r="E131" s="47">
        <f t="shared" si="94"/>
        <v>0.75715117109016195</v>
      </c>
      <c r="F131" s="47">
        <f t="shared" si="94"/>
        <v>0.84552670639397287</v>
      </c>
      <c r="G131" s="47">
        <f t="shared" si="94"/>
        <v>0.91982608395176879</v>
      </c>
      <c r="H131" s="47">
        <f t="shared" si="94"/>
        <v>0.99426347949500693</v>
      </c>
      <c r="I131" s="47">
        <f t="shared" si="94"/>
        <v>1.0729277127105434</v>
      </c>
      <c r="J131" s="47">
        <f t="shared" si="94"/>
        <v>1.1538643301943297</v>
      </c>
      <c r="K131" s="47">
        <f t="shared" si="94"/>
        <v>1.237120544707345</v>
      </c>
      <c r="L131" s="47">
        <f t="shared" si="94"/>
        <v>1.3245606970506185</v>
      </c>
      <c r="M131" s="46"/>
      <c r="N131" s="27">
        <f>(F131/B131)^(1/4)-1</f>
        <v>4.8841170463733485E-2</v>
      </c>
      <c r="O131" s="27">
        <f>(L131/G131)^(1/5)-1</f>
        <v>7.5655565639845213E-2</v>
      </c>
      <c r="Q131" s="27">
        <f t="shared" ref="Q131:AA131" si="95">1-SUM(Q128:Q130)</f>
        <v>0.21458260363043291</v>
      </c>
      <c r="R131" s="27">
        <f t="shared" si="95"/>
        <v>0.21384223490931176</v>
      </c>
      <c r="S131" s="27">
        <f t="shared" si="95"/>
        <v>0.21309279654657398</v>
      </c>
      <c r="T131" s="27">
        <f t="shared" si="95"/>
        <v>0.20693426516168367</v>
      </c>
      <c r="U131" s="27">
        <f t="shared" si="95"/>
        <v>0.21155110435690483</v>
      </c>
      <c r="V131" s="27">
        <f t="shared" si="95"/>
        <v>0.2108221457546301</v>
      </c>
      <c r="W131" s="27">
        <f t="shared" si="95"/>
        <v>0.21000387687525979</v>
      </c>
      <c r="X131" s="27">
        <f t="shared" si="95"/>
        <v>0.20920873666722217</v>
      </c>
      <c r="Y131" s="27">
        <f t="shared" si="95"/>
        <v>0.20840438433176978</v>
      </c>
      <c r="Z131" s="27">
        <f t="shared" si="95"/>
        <v>0.2075907956027474</v>
      </c>
      <c r="AA131" s="27">
        <f t="shared" si="95"/>
        <v>0.20676939600000033</v>
      </c>
      <c r="AB131" s="32"/>
    </row>
    <row r="132" spans="1:29">
      <c r="A132" s="37" t="s">
        <v>96</v>
      </c>
      <c r="B132" s="48">
        <f t="shared" ref="B132:L132" si="96">SUM(B128:B131)</f>
        <v>3.2560713506893482</v>
      </c>
      <c r="C132" s="48">
        <f t="shared" si="96"/>
        <v>3.4830404613421724</v>
      </c>
      <c r="D132" s="48">
        <f t="shared" si="96"/>
        <v>3.3648467740800241</v>
      </c>
      <c r="E132" s="48">
        <f t="shared" si="96"/>
        <v>3.6588970439408768</v>
      </c>
      <c r="F132" s="48">
        <f t="shared" si="96"/>
        <v>3.996796466576213</v>
      </c>
      <c r="G132" s="48">
        <f t="shared" si="96"/>
        <v>4.3630429842144203</v>
      </c>
      <c r="H132" s="48">
        <f t="shared" si="96"/>
        <v>4.7345005925085353</v>
      </c>
      <c r="I132" s="48">
        <f t="shared" si="96"/>
        <v>5.1285033780266822</v>
      </c>
      <c r="J132" s="48">
        <f t="shared" si="96"/>
        <v>5.5366605356892737</v>
      </c>
      <c r="K132" s="48">
        <f t="shared" si="96"/>
        <v>5.9594190634287063</v>
      </c>
      <c r="L132" s="48">
        <f t="shared" si="96"/>
        <v>6.4059803949449865</v>
      </c>
      <c r="M132" s="46"/>
      <c r="N132" s="34"/>
      <c r="O132" s="34"/>
      <c r="Q132" s="40">
        <f t="shared" ref="Q132:AA132" si="97">SUM(Q128:Q131)</f>
        <v>1</v>
      </c>
      <c r="R132" s="40">
        <f t="shared" si="97"/>
        <v>1</v>
      </c>
      <c r="S132" s="40">
        <f t="shared" si="97"/>
        <v>1</v>
      </c>
      <c r="T132" s="40">
        <f t="shared" si="97"/>
        <v>1</v>
      </c>
      <c r="U132" s="40">
        <f t="shared" si="97"/>
        <v>1</v>
      </c>
      <c r="V132" s="40">
        <f t="shared" si="97"/>
        <v>1</v>
      </c>
      <c r="W132" s="40">
        <f t="shared" si="97"/>
        <v>1</v>
      </c>
      <c r="X132" s="40">
        <f t="shared" si="97"/>
        <v>1</v>
      </c>
      <c r="Y132" s="40">
        <f t="shared" si="97"/>
        <v>1</v>
      </c>
      <c r="Z132" s="40">
        <f t="shared" si="97"/>
        <v>1</v>
      </c>
      <c r="AA132" s="40">
        <f t="shared" si="97"/>
        <v>1</v>
      </c>
    </row>
    <row r="133" spans="1:29">
      <c r="A133" s="41" t="s">
        <v>97</v>
      </c>
      <c r="B133" s="45" t="b">
        <f t="shared" ref="B133:L133" si="98">B132=B113</f>
        <v>1</v>
      </c>
      <c r="C133" s="45" t="b">
        <f t="shared" si="98"/>
        <v>1</v>
      </c>
      <c r="D133" s="45" t="b">
        <f t="shared" si="98"/>
        <v>1</v>
      </c>
      <c r="E133" s="45" t="b">
        <f t="shared" si="98"/>
        <v>1</v>
      </c>
      <c r="F133" s="45" t="b">
        <f t="shared" si="98"/>
        <v>1</v>
      </c>
      <c r="G133" s="45" t="b">
        <f t="shared" si="98"/>
        <v>1</v>
      </c>
      <c r="H133" s="45" t="b">
        <f t="shared" si="98"/>
        <v>1</v>
      </c>
      <c r="I133" s="45" t="b">
        <f t="shared" si="98"/>
        <v>1</v>
      </c>
      <c r="J133" s="45" t="b">
        <f t="shared" si="98"/>
        <v>1</v>
      </c>
      <c r="K133" s="45" t="b">
        <f t="shared" si="98"/>
        <v>1</v>
      </c>
      <c r="L133" s="45" t="b">
        <f t="shared" si="98"/>
        <v>1</v>
      </c>
      <c r="M133" s="46"/>
      <c r="N133" s="34"/>
      <c r="O133" s="34"/>
      <c r="U133" s="43"/>
      <c r="V133" s="32"/>
    </row>
    <row r="134" spans="1:29" ht="15.75" thickBot="1">
      <c r="A134" s="41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6"/>
      <c r="N134" s="34"/>
      <c r="O134" s="34"/>
      <c r="U134" s="43"/>
      <c r="V134" s="32"/>
    </row>
    <row r="135" spans="1:29" ht="15.75" thickBot="1">
      <c r="A135" s="44" t="s">
        <v>125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6"/>
      <c r="N135" s="34"/>
      <c r="O135" s="34"/>
      <c r="U135" s="43"/>
      <c r="V135" s="32"/>
    </row>
    <row r="136" spans="1:29">
      <c r="A136" s="20" t="s">
        <v>102</v>
      </c>
      <c r="B136" s="47">
        <f t="shared" ref="B136:L141" si="99">Q136*B$113</f>
        <v>1.6612286938045779</v>
      </c>
      <c r="C136" s="47">
        <f t="shared" si="99"/>
        <v>1.7713190337256683</v>
      </c>
      <c r="D136" s="47">
        <f t="shared" si="99"/>
        <v>1.7057141905280628</v>
      </c>
      <c r="E136" s="47">
        <f t="shared" si="99"/>
        <v>1.8488164786280807</v>
      </c>
      <c r="F136" s="47">
        <f t="shared" si="99"/>
        <v>2.0127350697866202</v>
      </c>
      <c r="G136" s="47">
        <f t="shared" si="99"/>
        <v>2.190260134598732</v>
      </c>
      <c r="H136" s="47">
        <f t="shared" si="99"/>
        <v>2.3693292117644629</v>
      </c>
      <c r="I136" s="47">
        <f t="shared" si="99"/>
        <v>2.5582578998711445</v>
      </c>
      <c r="J136" s="47">
        <f t="shared" si="99"/>
        <v>2.7529858282505324</v>
      </c>
      <c r="K136" s="47">
        <f t="shared" si="99"/>
        <v>2.9536726741453956</v>
      </c>
      <c r="L136" s="47">
        <f t="shared" si="99"/>
        <v>3.1647874415413564</v>
      </c>
      <c r="M136" s="46"/>
      <c r="N136" s="27">
        <f t="shared" ref="N136:N141" si="100">(F136/B136)^(1/4)-1</f>
        <v>4.9154136994090658E-2</v>
      </c>
      <c r="O136" s="27">
        <f t="shared" ref="O136:O141" si="101">(L136/G136)^(1/5)-1</f>
        <v>7.6390285581427131E-2</v>
      </c>
      <c r="Q136" s="27">
        <v>0.51019419259743082</v>
      </c>
      <c r="R136" s="27">
        <v>0.50855539962435559</v>
      </c>
      <c r="S136" s="27">
        <v>0.50692180210625448</v>
      </c>
      <c r="T136" s="27">
        <v>0.50529338662035206</v>
      </c>
      <c r="U136" s="27">
        <v>0.5035870819588657</v>
      </c>
      <c r="V136" s="27">
        <v>0.50200287792789078</v>
      </c>
      <c r="W136" s="27">
        <v>0.50043909921850782</v>
      </c>
      <c r="X136" s="27">
        <v>0.49883127908857827</v>
      </c>
      <c r="Y136" s="27">
        <v>0.49722857496947948</v>
      </c>
      <c r="Z136" s="27">
        <v>0.49563097387650779</v>
      </c>
      <c r="AA136" s="27">
        <v>0.49403639200000005</v>
      </c>
      <c r="AB136" s="32"/>
      <c r="AC136" s="32"/>
    </row>
    <row r="137" spans="1:29">
      <c r="A137" s="20" t="s">
        <v>103</v>
      </c>
      <c r="B137" s="47">
        <f t="shared" si="99"/>
        <v>0.38519766159359875</v>
      </c>
      <c r="C137" s="47">
        <f t="shared" si="99"/>
        <v>0.41318910295611327</v>
      </c>
      <c r="D137" s="47">
        <f t="shared" si="99"/>
        <v>0.40027280671402338</v>
      </c>
      <c r="E137" s="47">
        <f t="shared" si="99"/>
        <v>0.43645681578460394</v>
      </c>
      <c r="F137" s="47">
        <f t="shared" si="99"/>
        <v>0.47822934394659788</v>
      </c>
      <c r="G137" s="47">
        <f t="shared" si="99"/>
        <v>0.52339608926302861</v>
      </c>
      <c r="H137" s="47">
        <f t="shared" si="99"/>
        <v>0.56946258944391215</v>
      </c>
      <c r="I137" s="47">
        <f t="shared" si="99"/>
        <v>0.61855927611711514</v>
      </c>
      <c r="J137" s="47">
        <f t="shared" si="99"/>
        <v>0.66963487917501452</v>
      </c>
      <c r="K137" s="47">
        <f t="shared" si="99"/>
        <v>0.72275885778156901</v>
      </c>
      <c r="L137" s="47">
        <f t="shared" si="99"/>
        <v>0.77906661121711895</v>
      </c>
      <c r="M137" s="46"/>
      <c r="N137" s="27">
        <f t="shared" si="100"/>
        <v>5.5572687920381947E-2</v>
      </c>
      <c r="O137" s="27">
        <f t="shared" si="101"/>
        <v>8.280143769377557E-2</v>
      </c>
      <c r="Q137" s="27">
        <v>0.11830135771197026</v>
      </c>
      <c r="R137" s="27">
        <v>0.11862885531823333</v>
      </c>
      <c r="S137" s="27">
        <v>0.1189572166546755</v>
      </c>
      <c r="T137" s="27">
        <v>0.11928644357658962</v>
      </c>
      <c r="U137" s="27">
        <v>0.11965316421435512</v>
      </c>
      <c r="V137" s="27">
        <v>0.11996124978751906</v>
      </c>
      <c r="W137" s="27">
        <v>0.1202793363982213</v>
      </c>
      <c r="X137" s="27">
        <v>0.12061204420130869</v>
      </c>
      <c r="Y137" s="27">
        <v>0.12094562685549402</v>
      </c>
      <c r="Z137" s="27">
        <v>0.12128008621124477</v>
      </c>
      <c r="AA137" s="27">
        <v>0.12161551600000009</v>
      </c>
      <c r="AB137" s="32"/>
      <c r="AC137" s="32"/>
    </row>
    <row r="138" spans="1:29">
      <c r="A138" s="20" t="s">
        <v>104</v>
      </c>
      <c r="B138" s="47">
        <f t="shared" si="99"/>
        <v>0.47294667333798079</v>
      </c>
      <c r="C138" s="47">
        <f t="shared" si="99"/>
        <v>0.50854922707631278</v>
      </c>
      <c r="D138" s="47">
        <f t="shared" si="99"/>
        <v>0.49385043398303929</v>
      </c>
      <c r="E138" s="47">
        <f t="shared" si="99"/>
        <v>0.53980320494576495</v>
      </c>
      <c r="F138" s="47">
        <f t="shared" si="99"/>
        <v>0.59280297842660912</v>
      </c>
      <c r="G138" s="47">
        <f t="shared" si="99"/>
        <v>0.65048025042223845</v>
      </c>
      <c r="H138" s="47">
        <f t="shared" si="99"/>
        <v>0.70944962105409171</v>
      </c>
      <c r="I138" s="47">
        <f t="shared" si="99"/>
        <v>0.77248667325172227</v>
      </c>
      <c r="J138" s="47">
        <f t="shared" si="99"/>
        <v>0.83830233868723081</v>
      </c>
      <c r="K138" s="47">
        <f t="shared" si="99"/>
        <v>0.90700275727810875</v>
      </c>
      <c r="L138" s="47">
        <f t="shared" si="99"/>
        <v>0.98003794929439203</v>
      </c>
      <c r="M138" s="46"/>
      <c r="N138" s="27">
        <f t="shared" si="100"/>
        <v>5.8094727980923189E-2</v>
      </c>
      <c r="O138" s="27">
        <f t="shared" si="101"/>
        <v>8.5429836877047194E-2</v>
      </c>
      <c r="Q138" s="27">
        <v>0.14525070933652989</v>
      </c>
      <c r="R138" s="27">
        <v>0.14600726943044062</v>
      </c>
      <c r="S138" s="27">
        <v>0.14676758471953361</v>
      </c>
      <c r="T138" s="27">
        <v>0.14753167374295967</v>
      </c>
      <c r="U138" s="27">
        <v>0.14831953125059272</v>
      </c>
      <c r="V138" s="27">
        <v>0.14908866421341468</v>
      </c>
      <c r="W138" s="27">
        <v>0.14984676993739604</v>
      </c>
      <c r="X138" s="27">
        <v>0.15062614106124572</v>
      </c>
      <c r="Y138" s="27">
        <v>0.15140937994726966</v>
      </c>
      <c r="Z138" s="27">
        <v>0.15219650567018048</v>
      </c>
      <c r="AA138" s="27">
        <v>0.15298797199999992</v>
      </c>
      <c r="AB138" s="32"/>
      <c r="AC138" s="32"/>
    </row>
    <row r="139" spans="1:29">
      <c r="A139" s="20" t="s">
        <v>105</v>
      </c>
      <c r="B139" s="47">
        <f t="shared" si="99"/>
        <v>0.3894838632476344</v>
      </c>
      <c r="C139" s="47">
        <f t="shared" si="99"/>
        <v>0.4180635163930646</v>
      </c>
      <c r="D139" s="47">
        <f t="shared" si="99"/>
        <v>0.40526339709289738</v>
      </c>
      <c r="E139" s="47">
        <f t="shared" si="99"/>
        <v>0.44219187620848299</v>
      </c>
      <c r="F139" s="47">
        <f t="shared" si="99"/>
        <v>0.48477267420717657</v>
      </c>
      <c r="G139" s="47">
        <f t="shared" si="99"/>
        <v>0.53099100221519524</v>
      </c>
      <c r="H139" s="47">
        <f t="shared" si="99"/>
        <v>0.57809743532790403</v>
      </c>
      <c r="I139" s="47">
        <f t="shared" si="99"/>
        <v>0.62835714593703851</v>
      </c>
      <c r="J139" s="47">
        <f t="shared" si="99"/>
        <v>0.68069567632551564</v>
      </c>
      <c r="K139" s="47">
        <f t="shared" si="99"/>
        <v>0.73518788230801491</v>
      </c>
      <c r="L139" s="47">
        <f t="shared" si="99"/>
        <v>0.79300141225063436</v>
      </c>
      <c r="M139" s="46"/>
      <c r="N139" s="27">
        <f t="shared" si="100"/>
        <v>5.6238918484003531E-2</v>
      </c>
      <c r="O139" s="27">
        <f t="shared" si="101"/>
        <v>8.3521067007449101E-2</v>
      </c>
      <c r="Q139" s="27">
        <v>0.11961772986491102</v>
      </c>
      <c r="R139" s="27">
        <v>0.12002832612285128</v>
      </c>
      <c r="S139" s="27">
        <v>0.12044037197019161</v>
      </c>
      <c r="T139" s="27">
        <v>0.12085387232765991</v>
      </c>
      <c r="U139" s="27">
        <v>0.12129030794066149</v>
      </c>
      <c r="V139" s="27">
        <v>0.12170198738273531</v>
      </c>
      <c r="W139" s="27">
        <v>0.12210314985336268</v>
      </c>
      <c r="X139" s="27">
        <v>0.12252251770550932</v>
      </c>
      <c r="Y139" s="27">
        <v>0.12294336485644303</v>
      </c>
      <c r="Z139" s="27">
        <v>0.12336569630077839</v>
      </c>
      <c r="AA139" s="27">
        <v>0.12379079600000001</v>
      </c>
      <c r="AB139" s="32"/>
      <c r="AC139" s="32"/>
    </row>
    <row r="140" spans="1:29">
      <c r="A140" s="20" t="s">
        <v>106</v>
      </c>
      <c r="B140" s="47">
        <f t="shared" si="99"/>
        <v>0.1750267006674204</v>
      </c>
      <c r="C140" s="47">
        <f t="shared" si="99"/>
        <v>0.18931556531269245</v>
      </c>
      <c r="D140" s="47">
        <f t="shared" si="99"/>
        <v>0.18493259218739716</v>
      </c>
      <c r="E140" s="47">
        <f t="shared" si="99"/>
        <v>0.20333944132700241</v>
      </c>
      <c r="F140" s="47">
        <f t="shared" si="99"/>
        <v>0.22469836493633913</v>
      </c>
      <c r="G140" s="47">
        <f t="shared" si="99"/>
        <v>0.24789181587676734</v>
      </c>
      <c r="H140" s="47">
        <f t="shared" si="99"/>
        <v>0.27203982322307924</v>
      </c>
      <c r="I140" s="47">
        <f t="shared" si="99"/>
        <v>0.29797749470644835</v>
      </c>
      <c r="J140" s="47">
        <f t="shared" si="99"/>
        <v>0.32529541066360124</v>
      </c>
      <c r="K140" s="47">
        <f t="shared" si="99"/>
        <v>0.35405754920342986</v>
      </c>
      <c r="L140" s="47">
        <f t="shared" si="99"/>
        <v>0.38485558185240537</v>
      </c>
      <c r="M140" s="46"/>
      <c r="N140" s="27">
        <f t="shared" si="100"/>
        <v>6.4446654871888054E-2</v>
      </c>
      <c r="O140" s="27">
        <f t="shared" si="101"/>
        <v>9.1960981471733261E-2</v>
      </c>
      <c r="Q140" s="27">
        <v>5.3753951254896556E-2</v>
      </c>
      <c r="R140" s="27">
        <v>5.4353536059624362E-2</v>
      </c>
      <c r="S140" s="27">
        <v>5.4960182321514242E-2</v>
      </c>
      <c r="T140" s="27">
        <v>5.5573971851362133E-2</v>
      </c>
      <c r="U140" s="27">
        <v>5.6219616589288861E-2</v>
      </c>
      <c r="V140" s="27">
        <v>5.6816267172623572E-2</v>
      </c>
      <c r="W140" s="27">
        <v>5.7459032459206263E-2</v>
      </c>
      <c r="X140" s="27">
        <v>5.8102232316575471E-2</v>
      </c>
      <c r="Y140" s="27">
        <v>5.8752998954288309E-2</v>
      </c>
      <c r="Z140" s="27">
        <v>5.9411420045316556E-2</v>
      </c>
      <c r="AA140" s="27">
        <v>6.0077545999999961E-2</v>
      </c>
      <c r="AB140" s="32"/>
      <c r="AC140" s="32"/>
    </row>
    <row r="141" spans="1:29">
      <c r="A141" s="20" t="s">
        <v>77</v>
      </c>
      <c r="B141" s="47">
        <f t="shared" si="99"/>
        <v>0.17218775803813555</v>
      </c>
      <c r="C141" s="47">
        <f t="shared" si="99"/>
        <v>0.18260401587832104</v>
      </c>
      <c r="D141" s="47">
        <f t="shared" si="99"/>
        <v>0.1748133535746042</v>
      </c>
      <c r="E141" s="47">
        <f t="shared" si="99"/>
        <v>0.18828922704694179</v>
      </c>
      <c r="F141" s="47">
        <f t="shared" si="99"/>
        <v>0.20355803527286964</v>
      </c>
      <c r="G141" s="47">
        <f t="shared" si="99"/>
        <v>0.22002369183845855</v>
      </c>
      <c r="H141" s="47">
        <f t="shared" si="99"/>
        <v>0.2361219116950849</v>
      </c>
      <c r="I141" s="47">
        <f t="shared" si="99"/>
        <v>0.25286488814321378</v>
      </c>
      <c r="J141" s="47">
        <f t="shared" si="99"/>
        <v>0.26974640258737859</v>
      </c>
      <c r="K141" s="47">
        <f t="shared" si="99"/>
        <v>0.28673934271218798</v>
      </c>
      <c r="L141" s="47">
        <f t="shared" si="99"/>
        <v>0.3042313987890799</v>
      </c>
      <c r="M141" s="46"/>
      <c r="N141" s="27">
        <f t="shared" si="100"/>
        <v>4.2729102333394664E-2</v>
      </c>
      <c r="O141" s="27">
        <f t="shared" si="101"/>
        <v>6.6957000714293669E-2</v>
      </c>
      <c r="Q141" s="27">
        <f t="shared" ref="Q141:AA141" si="102">1-SUM(Q136:Q140)</f>
        <v>5.2882059234261369E-2</v>
      </c>
      <c r="R141" s="27">
        <f t="shared" si="102"/>
        <v>5.2426613444494841E-2</v>
      </c>
      <c r="S141" s="27">
        <f t="shared" si="102"/>
        <v>5.1952842227830587E-2</v>
      </c>
      <c r="T141" s="27">
        <f t="shared" si="102"/>
        <v>5.1460651881076624E-2</v>
      </c>
      <c r="U141" s="27">
        <f t="shared" si="102"/>
        <v>5.0930298046236055E-2</v>
      </c>
      <c r="V141" s="27">
        <f t="shared" si="102"/>
        <v>5.0428953515816555E-2</v>
      </c>
      <c r="W141" s="27">
        <f t="shared" si="102"/>
        <v>4.9872612133305849E-2</v>
      </c>
      <c r="X141" s="27">
        <f t="shared" si="102"/>
        <v>4.9305785626782561E-2</v>
      </c>
      <c r="Y141" s="27">
        <f t="shared" si="102"/>
        <v>4.8720054417025427E-2</v>
      </c>
      <c r="Z141" s="27">
        <f t="shared" si="102"/>
        <v>4.811531789597201E-2</v>
      </c>
      <c r="AA141" s="27">
        <f t="shared" si="102"/>
        <v>4.749177800000004E-2</v>
      </c>
      <c r="AB141" s="32"/>
    </row>
    <row r="142" spans="1:29">
      <c r="A142" s="37" t="s">
        <v>96</v>
      </c>
      <c r="B142" s="48">
        <f t="shared" ref="B142:L142" si="103">SUM(B136:B141)</f>
        <v>3.2560713506893477</v>
      </c>
      <c r="C142" s="48">
        <f t="shared" si="103"/>
        <v>3.4830404613421719</v>
      </c>
      <c r="D142" s="48">
        <f t="shared" si="103"/>
        <v>3.3648467740800245</v>
      </c>
      <c r="E142" s="48">
        <f t="shared" si="103"/>
        <v>3.6588970439408763</v>
      </c>
      <c r="F142" s="48">
        <f t="shared" si="103"/>
        <v>3.9967964665762126</v>
      </c>
      <c r="G142" s="48">
        <f t="shared" si="103"/>
        <v>4.3630429842144203</v>
      </c>
      <c r="H142" s="48">
        <f t="shared" si="103"/>
        <v>4.7345005925085344</v>
      </c>
      <c r="I142" s="48">
        <f t="shared" si="103"/>
        <v>5.1285033780266831</v>
      </c>
      <c r="J142" s="48">
        <f t="shared" si="103"/>
        <v>5.5366605356892737</v>
      </c>
      <c r="K142" s="48">
        <f t="shared" si="103"/>
        <v>5.9594190634287063</v>
      </c>
      <c r="L142" s="48">
        <f t="shared" si="103"/>
        <v>6.4059803949449874</v>
      </c>
      <c r="M142" s="46"/>
      <c r="N142" s="34"/>
      <c r="O142" s="34"/>
      <c r="Q142" s="40">
        <f t="shared" ref="Q142:AA142" si="104">SUM(Q136:Q141)</f>
        <v>1</v>
      </c>
      <c r="R142" s="40">
        <f t="shared" si="104"/>
        <v>1</v>
      </c>
      <c r="S142" s="40">
        <f t="shared" si="104"/>
        <v>1</v>
      </c>
      <c r="T142" s="40">
        <f t="shared" si="104"/>
        <v>1</v>
      </c>
      <c r="U142" s="40">
        <f t="shared" si="104"/>
        <v>1</v>
      </c>
      <c r="V142" s="40">
        <f t="shared" si="104"/>
        <v>1</v>
      </c>
      <c r="W142" s="40">
        <f t="shared" si="104"/>
        <v>1</v>
      </c>
      <c r="X142" s="40">
        <f t="shared" si="104"/>
        <v>1</v>
      </c>
      <c r="Y142" s="40">
        <f t="shared" si="104"/>
        <v>1</v>
      </c>
      <c r="Z142" s="40">
        <f t="shared" si="104"/>
        <v>1</v>
      </c>
      <c r="AA142" s="40">
        <f t="shared" si="104"/>
        <v>1</v>
      </c>
    </row>
    <row r="143" spans="1:29">
      <c r="A143" s="41" t="s">
        <v>97</v>
      </c>
      <c r="B143" s="45" t="b">
        <f t="shared" ref="B143:L143" si="105">B142=B113</f>
        <v>1</v>
      </c>
      <c r="C143" s="45" t="b">
        <f t="shared" si="105"/>
        <v>1</v>
      </c>
      <c r="D143" s="45" t="b">
        <f t="shared" si="105"/>
        <v>1</v>
      </c>
      <c r="E143" s="45" t="b">
        <f t="shared" si="105"/>
        <v>1</v>
      </c>
      <c r="F143" s="45" t="b">
        <f t="shared" si="105"/>
        <v>1</v>
      </c>
      <c r="G143" s="45" t="b">
        <f t="shared" si="105"/>
        <v>1</v>
      </c>
      <c r="H143" s="45" t="b">
        <f t="shared" si="105"/>
        <v>0</v>
      </c>
      <c r="I143" s="45" t="b">
        <f t="shared" si="105"/>
        <v>1</v>
      </c>
      <c r="J143" s="45" t="b">
        <f t="shared" si="105"/>
        <v>1</v>
      </c>
      <c r="K143" s="45" t="b">
        <f t="shared" si="105"/>
        <v>1</v>
      </c>
      <c r="L143" s="45" t="b">
        <f t="shared" si="105"/>
        <v>1</v>
      </c>
      <c r="M143" s="46"/>
      <c r="N143" s="34"/>
      <c r="O143" s="34"/>
      <c r="U143" s="43"/>
      <c r="V143" s="32"/>
    </row>
    <row r="144" spans="1:29" ht="15.75" thickBot="1">
      <c r="A144" s="55"/>
      <c r="B144" s="28"/>
      <c r="C144" s="32"/>
      <c r="D144" s="32"/>
      <c r="E144" s="32"/>
      <c r="G144" s="32"/>
      <c r="H144" s="32"/>
      <c r="I144" s="32"/>
      <c r="J144" s="32"/>
      <c r="K144" s="32"/>
      <c r="L144" s="32"/>
      <c r="M144" s="32"/>
      <c r="U144" s="29"/>
    </row>
    <row r="145" spans="1:29" s="53" customFormat="1" ht="15.75" thickBot="1">
      <c r="A145" s="19" t="s">
        <v>113</v>
      </c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</row>
    <row r="146" spans="1:29">
      <c r="A146" s="37" t="s">
        <v>122</v>
      </c>
      <c r="B146" s="38">
        <f t="shared" ref="B146:L146" si="106">B38</f>
        <v>2.1690439701774293</v>
      </c>
      <c r="C146" s="38">
        <f t="shared" si="106"/>
        <v>2.2969126374347413</v>
      </c>
      <c r="D146" s="38">
        <f t="shared" si="106"/>
        <v>2.2123284572517856</v>
      </c>
      <c r="E146" s="38">
        <f t="shared" si="106"/>
        <v>2.3984625316912567</v>
      </c>
      <c r="F146" s="38">
        <f t="shared" si="106"/>
        <v>2.612121041805874</v>
      </c>
      <c r="G146" s="38">
        <f t="shared" si="106"/>
        <v>2.8429508514684136</v>
      </c>
      <c r="H146" s="38">
        <f t="shared" si="106"/>
        <v>3.0757618769421819</v>
      </c>
      <c r="I146" s="38">
        <f t="shared" si="106"/>
        <v>3.3217575706057967</v>
      </c>
      <c r="J146" s="38">
        <f t="shared" si="106"/>
        <v>3.5753948963663946</v>
      </c>
      <c r="K146" s="38">
        <f t="shared" si="106"/>
        <v>3.836886518187582</v>
      </c>
      <c r="L146" s="38">
        <f t="shared" si="106"/>
        <v>4.1120616858798087</v>
      </c>
      <c r="M146" s="40"/>
      <c r="N146" s="27">
        <f>(F146/B146)^(1/4)-1</f>
        <v>4.7565616409855682E-2</v>
      </c>
      <c r="O146" s="27">
        <f>(L146/G146)^(1/5)-1</f>
        <v>7.6609118579368696E-2</v>
      </c>
      <c r="U146" s="29"/>
    </row>
    <row r="147" spans="1:29">
      <c r="A147" s="37" t="s">
        <v>88</v>
      </c>
      <c r="B147" s="26"/>
      <c r="C147" s="54">
        <f t="shared" ref="C147:L147" si="107">C146/B146-1</f>
        <v>5.8951625239230365E-2</v>
      </c>
      <c r="D147" s="54">
        <f t="shared" si="107"/>
        <v>-3.6825162091241648E-2</v>
      </c>
      <c r="E147" s="54">
        <f t="shared" si="107"/>
        <v>8.4134918496999278E-2</v>
      </c>
      <c r="F147" s="54">
        <f t="shared" si="107"/>
        <v>8.9081445839371831E-2</v>
      </c>
      <c r="G147" s="54">
        <f t="shared" si="107"/>
        <v>8.8368726398282416E-2</v>
      </c>
      <c r="H147" s="54">
        <f t="shared" si="107"/>
        <v>8.189062619690346E-2</v>
      </c>
      <c r="I147" s="54">
        <f t="shared" si="107"/>
        <v>7.9978783633333661E-2</v>
      </c>
      <c r="J147" s="54">
        <f t="shared" si="107"/>
        <v>7.6356362669278477E-2</v>
      </c>
      <c r="K147" s="54">
        <f t="shared" si="107"/>
        <v>7.313643091199129E-2</v>
      </c>
      <c r="L147" s="54">
        <f t="shared" si="107"/>
        <v>7.171834934075938E-2</v>
      </c>
      <c r="M147" s="26"/>
      <c r="N147" s="32"/>
      <c r="O147" s="32"/>
      <c r="U147" s="29"/>
    </row>
    <row r="148" spans="1:29" ht="15.75" thickBot="1">
      <c r="A148" s="55"/>
      <c r="B148" s="28"/>
      <c r="C148" s="32"/>
      <c r="D148" s="32"/>
      <c r="E148" s="32"/>
      <c r="G148" s="32"/>
      <c r="H148" s="32"/>
      <c r="I148" s="32"/>
      <c r="J148" s="32"/>
      <c r="K148" s="32"/>
      <c r="L148" s="32"/>
      <c r="M148" s="32"/>
      <c r="U148" s="29"/>
    </row>
    <row r="149" spans="1:29" ht="15.75" thickBot="1">
      <c r="A149" s="19" t="s">
        <v>123</v>
      </c>
      <c r="D149" s="1"/>
      <c r="E149" s="35"/>
      <c r="J149" s="1"/>
      <c r="K149" s="1"/>
      <c r="L149" s="1"/>
      <c r="M149" s="1"/>
      <c r="U149" s="29"/>
    </row>
    <row r="150" spans="1:29">
      <c r="A150" s="20" t="s">
        <v>89</v>
      </c>
      <c r="B150" s="47">
        <f t="shared" ref="B150:L156" si="108">Q150*B$146</f>
        <v>0.87238948480536205</v>
      </c>
      <c r="C150" s="47">
        <f t="shared" si="108"/>
        <v>0.92137474716396506</v>
      </c>
      <c r="D150" s="47">
        <f t="shared" si="108"/>
        <v>0.88509829020310371</v>
      </c>
      <c r="E150" s="47">
        <f t="shared" si="108"/>
        <v>0.95702924714597915</v>
      </c>
      <c r="F150" s="47">
        <f t="shared" si="108"/>
        <v>1.0395281474355778</v>
      </c>
      <c r="G150" s="47">
        <f t="shared" si="108"/>
        <v>1.1284005785282507</v>
      </c>
      <c r="H150" s="47">
        <f t="shared" si="108"/>
        <v>1.217581274950805</v>
      </c>
      <c r="I150" s="47">
        <f t="shared" si="108"/>
        <v>1.3114894370750794</v>
      </c>
      <c r="J150" s="47">
        <f t="shared" si="108"/>
        <v>1.4079032237653084</v>
      </c>
      <c r="K150" s="47">
        <f t="shared" si="108"/>
        <v>1.5068845415893144</v>
      </c>
      <c r="L150" s="47">
        <f t="shared" si="108"/>
        <v>1.6102833561905332</v>
      </c>
      <c r="M150" s="35"/>
      <c r="N150" s="27">
        <f t="shared" ref="N150:N156" si="109">(F150/B150)^(1/4)-1</f>
        <v>4.4795895395573604E-2</v>
      </c>
      <c r="O150" s="27">
        <f t="shared" ref="O150:O156" si="110">(L150/G150)^(1/5)-1</f>
        <v>7.3711984923453988E-2</v>
      </c>
      <c r="Q150" s="27">
        <v>0.4022</v>
      </c>
      <c r="R150" s="27">
        <v>0.40113617390036355</v>
      </c>
      <c r="S150" s="27">
        <v>0.40007544417821067</v>
      </c>
      <c r="T150" s="27">
        <v>0.39901780182120988</v>
      </c>
      <c r="U150" s="27">
        <v>0.39796323784326104</v>
      </c>
      <c r="V150" s="27">
        <v>0.39691174328441875</v>
      </c>
      <c r="W150" s="27">
        <v>0.39586330921081675</v>
      </c>
      <c r="X150" s="27">
        <v>0.39481792671459165</v>
      </c>
      <c r="Y150" s="27">
        <v>0.39377558691380732</v>
      </c>
      <c r="Z150" s="27">
        <v>0.39273628095237928</v>
      </c>
      <c r="AA150" s="27">
        <v>0.3916</v>
      </c>
      <c r="AB150" s="32"/>
      <c r="AC150" s="32"/>
    </row>
    <row r="151" spans="1:29">
      <c r="A151" s="20" t="s">
        <v>91</v>
      </c>
      <c r="B151" s="47">
        <f t="shared" si="108"/>
        <v>0.16246139336628951</v>
      </c>
      <c r="C151" s="47">
        <f t="shared" si="108"/>
        <v>0.17018166977462448</v>
      </c>
      <c r="D151" s="47">
        <f t="shared" si="108"/>
        <v>0.16214549336957715</v>
      </c>
      <c r="E151" s="47">
        <f t="shared" si="108"/>
        <v>0.17389043016546948</v>
      </c>
      <c r="F151" s="47">
        <f t="shared" si="108"/>
        <v>0.18733719195533155</v>
      </c>
      <c r="G151" s="47">
        <f t="shared" si="108"/>
        <v>0.20169193348987854</v>
      </c>
      <c r="H151" s="47">
        <f t="shared" si="108"/>
        <v>0.21585438000643745</v>
      </c>
      <c r="I151" s="47">
        <f t="shared" si="108"/>
        <v>0.23060333429010529</v>
      </c>
      <c r="J151" s="47">
        <f t="shared" si="108"/>
        <v>0.24553402225621945</v>
      </c>
      <c r="K151" s="47">
        <f t="shared" si="108"/>
        <v>0.2606496561822173</v>
      </c>
      <c r="L151" s="47">
        <f t="shared" si="108"/>
        <v>0.27633054529112322</v>
      </c>
      <c r="M151" s="35"/>
      <c r="N151" s="27">
        <f t="shared" si="109"/>
        <v>3.6259340413933305E-2</v>
      </c>
      <c r="O151" s="27">
        <f t="shared" si="110"/>
        <v>6.4996236221115167E-2</v>
      </c>
      <c r="Q151" s="27">
        <v>7.4900000000000022E-2</v>
      </c>
      <c r="R151" s="27">
        <v>7.409148567561033E-2</v>
      </c>
      <c r="S151" s="27">
        <v>7.3291781262443581E-2</v>
      </c>
      <c r="T151" s="27">
        <v>7.2500790764011655E-2</v>
      </c>
      <c r="U151" s="27">
        <v>7.1718419229844385E-2</v>
      </c>
      <c r="V151" s="27">
        <v>7.0944572744091786E-2</v>
      </c>
      <c r="W151" s="27">
        <v>7.0179158414250375E-2</v>
      </c>
      <c r="X151" s="27">
        <v>6.9422084360012348E-2</v>
      </c>
      <c r="Y151" s="27">
        <v>6.8673259702236242E-2</v>
      </c>
      <c r="Z151" s="27">
        <v>6.7932594552037873E-2</v>
      </c>
      <c r="AA151" s="27">
        <v>6.7200000000000024E-2</v>
      </c>
      <c r="AB151" s="32"/>
      <c r="AC151" s="32"/>
    </row>
    <row r="152" spans="1:29">
      <c r="A152" s="20" t="s">
        <v>92</v>
      </c>
      <c r="B152" s="47">
        <f t="shared" si="108"/>
        <v>0.17612637037840723</v>
      </c>
      <c r="C152" s="47">
        <f t="shared" si="108"/>
        <v>0.18527851341843796</v>
      </c>
      <c r="D152" s="47">
        <f t="shared" si="108"/>
        <v>0.17727806398357118</v>
      </c>
      <c r="E152" s="47">
        <f t="shared" si="108"/>
        <v>0.19092526939075288</v>
      </c>
      <c r="F152" s="47">
        <f t="shared" si="108"/>
        <v>0.20656137557819543</v>
      </c>
      <c r="G152" s="47">
        <f t="shared" si="108"/>
        <v>0.22333191267808655</v>
      </c>
      <c r="H152" s="47">
        <f t="shared" si="108"/>
        <v>0.24002696162113416</v>
      </c>
      <c r="I152" s="47">
        <f t="shared" si="108"/>
        <v>0.25751433372023491</v>
      </c>
      <c r="J152" s="47">
        <f t="shared" si="108"/>
        <v>0.27534926403830329</v>
      </c>
      <c r="K152" s="47">
        <f t="shared" si="108"/>
        <v>0.29353883348717752</v>
      </c>
      <c r="L152" s="47">
        <f t="shared" si="108"/>
        <v>0.31251668812686517</v>
      </c>
      <c r="M152" s="35"/>
      <c r="N152" s="27">
        <f t="shared" si="109"/>
        <v>4.0653580868471595E-2</v>
      </c>
      <c r="O152" s="27">
        <f t="shared" si="110"/>
        <v>6.9509103516050441E-2</v>
      </c>
      <c r="Q152" s="27">
        <v>8.1199999999999981E-2</v>
      </c>
      <c r="R152" s="27">
        <v>8.0664153437443042E-2</v>
      </c>
      <c r="S152" s="27">
        <v>8.0131891538289396E-2</v>
      </c>
      <c r="T152" s="27">
        <v>7.9603190322145023E-2</v>
      </c>
      <c r="U152" s="27">
        <v>7.9078025969037971E-2</v>
      </c>
      <c r="V152" s="27">
        <v>7.8556374818345279E-2</v>
      </c>
      <c r="W152" s="27">
        <v>7.80382133677269E-2</v>
      </c>
      <c r="X152" s="27">
        <v>7.7523518272066869E-2</v>
      </c>
      <c r="Y152" s="27">
        <v>7.701226634242149E-2</v>
      </c>
      <c r="Z152" s="27">
        <v>7.6504434544974645E-2</v>
      </c>
      <c r="AA152" s="27">
        <v>7.5999999999999929E-2</v>
      </c>
      <c r="AB152" s="32"/>
      <c r="AC152" s="32"/>
    </row>
    <row r="153" spans="1:29">
      <c r="A153" s="20" t="s">
        <v>93</v>
      </c>
      <c r="B153" s="47">
        <f t="shared" si="108"/>
        <v>0.29108570079781099</v>
      </c>
      <c r="C153" s="47">
        <f t="shared" si="108"/>
        <v>0.31032455678429444</v>
      </c>
      <c r="D153" s="47">
        <f t="shared" si="108"/>
        <v>0.30091118799621924</v>
      </c>
      <c r="E153" s="47">
        <f t="shared" si="108"/>
        <v>0.32842534034793147</v>
      </c>
      <c r="F153" s="47">
        <f t="shared" si="108"/>
        <v>0.36008908030033537</v>
      </c>
      <c r="G153" s="47">
        <f t="shared" si="108"/>
        <v>0.39454532123757791</v>
      </c>
      <c r="H153" s="47">
        <f t="shared" si="108"/>
        <v>0.42972351628473432</v>
      </c>
      <c r="I153" s="47">
        <f t="shared" si="108"/>
        <v>0.4672089976094938</v>
      </c>
      <c r="J153" s="47">
        <f t="shared" si="108"/>
        <v>0.50625827696931081</v>
      </c>
      <c r="K153" s="47">
        <f t="shared" si="108"/>
        <v>0.54692773759203805</v>
      </c>
      <c r="L153" s="47">
        <f t="shared" si="108"/>
        <v>0.59008085192375281</v>
      </c>
      <c r="M153" s="35"/>
      <c r="N153" s="27">
        <f t="shared" si="109"/>
        <v>5.4623076321280495E-2</v>
      </c>
      <c r="O153" s="27">
        <f t="shared" si="110"/>
        <v>8.3834384642686333E-2</v>
      </c>
      <c r="Q153" s="27">
        <v>0.13419999999999999</v>
      </c>
      <c r="R153" s="27">
        <v>0.13510507614729045</v>
      </c>
      <c r="S153" s="27">
        <v>0.13601560247975986</v>
      </c>
      <c r="T153" s="27">
        <v>0.13693161181731905</v>
      </c>
      <c r="U153" s="27">
        <v>0.1378531371775138</v>
      </c>
      <c r="V153" s="27">
        <v>0.13878021177671473</v>
      </c>
      <c r="W153" s="27">
        <v>0.13971286903131488</v>
      </c>
      <c r="X153" s="27">
        <v>0.14065114255893388</v>
      </c>
      <c r="Y153" s="27">
        <v>0.14159506617962994</v>
      </c>
      <c r="Z153" s="27">
        <v>0.14254467391711878</v>
      </c>
      <c r="AA153" s="27">
        <v>0.14350000000000007</v>
      </c>
      <c r="AB153" s="32"/>
      <c r="AC153" s="32"/>
    </row>
    <row r="154" spans="1:29">
      <c r="A154" s="20" t="s">
        <v>94</v>
      </c>
      <c r="B154" s="47">
        <f t="shared" si="108"/>
        <v>0.37090651890034038</v>
      </c>
      <c r="C154" s="47">
        <f t="shared" si="108"/>
        <v>0.39565052353608826</v>
      </c>
      <c r="D154" s="47">
        <f t="shared" si="108"/>
        <v>0.38387088170909861</v>
      </c>
      <c r="E154" s="47">
        <f t="shared" si="108"/>
        <v>0.41921224826358183</v>
      </c>
      <c r="F154" s="47">
        <f t="shared" si="108"/>
        <v>0.45989317956398307</v>
      </c>
      <c r="G154" s="47">
        <f t="shared" si="108"/>
        <v>0.50418843379726075</v>
      </c>
      <c r="H154" s="47">
        <f t="shared" si="108"/>
        <v>0.54945651110138638</v>
      </c>
      <c r="I154" s="47">
        <f t="shared" si="108"/>
        <v>0.59772702202845451</v>
      </c>
      <c r="J154" s="47">
        <f t="shared" si="108"/>
        <v>0.64805309742447625</v>
      </c>
      <c r="K154" s="47">
        <f t="shared" si="108"/>
        <v>0.70051017250573344</v>
      </c>
      <c r="L154" s="47">
        <f t="shared" si="108"/>
        <v>0.75620814403329628</v>
      </c>
      <c r="M154" s="35"/>
      <c r="N154" s="27">
        <f t="shared" si="109"/>
        <v>5.5232420002435445E-2</v>
      </c>
      <c r="O154" s="27">
        <f t="shared" si="110"/>
        <v>8.4450402584641981E-2</v>
      </c>
      <c r="Q154" s="27">
        <v>0.17099999999999999</v>
      </c>
      <c r="R154" s="27">
        <v>0.17225318764320191</v>
      </c>
      <c r="S154" s="27">
        <v>0.1735144166549091</v>
      </c>
      <c r="T154" s="27">
        <v>0.17478373863442331</v>
      </c>
      <c r="U154" s="27">
        <v>0.1760612055121453</v>
      </c>
      <c r="V154" s="27">
        <v>0.17734686955169915</v>
      </c>
      <c r="W154" s="27">
        <v>0.17864078335207059</v>
      </c>
      <c r="X154" s="27">
        <v>0.17994299984975895</v>
      </c>
      <c r="Y154" s="27">
        <v>0.18125357232094283</v>
      </c>
      <c r="Z154" s="27">
        <v>0.1825725543836598</v>
      </c>
      <c r="AA154" s="27">
        <v>0.18389999999999987</v>
      </c>
      <c r="AB154" s="32"/>
      <c r="AC154" s="32"/>
    </row>
    <row r="155" spans="1:29">
      <c r="A155" s="20" t="s">
        <v>95</v>
      </c>
      <c r="B155" s="47">
        <f t="shared" si="108"/>
        <v>0.18957444299350734</v>
      </c>
      <c r="C155" s="47">
        <f t="shared" si="108"/>
        <v>0.20195964851839524</v>
      </c>
      <c r="D155" s="47">
        <f t="shared" si="108"/>
        <v>0.19569390131654504</v>
      </c>
      <c r="E155" s="47">
        <f t="shared" si="108"/>
        <v>0.21343569286959618</v>
      </c>
      <c r="F155" s="47">
        <f t="shared" si="108"/>
        <v>0.23384748668954228</v>
      </c>
      <c r="G155" s="47">
        <f t="shared" si="108"/>
        <v>0.25604302054376826</v>
      </c>
      <c r="H155" s="47">
        <f t="shared" si="108"/>
        <v>0.27867587302222535</v>
      </c>
      <c r="I155" s="47">
        <f t="shared" si="108"/>
        <v>0.30277259347372082</v>
      </c>
      <c r="J155" s="47">
        <f t="shared" si="108"/>
        <v>0.32784873593067015</v>
      </c>
      <c r="K155" s="47">
        <f t="shared" si="108"/>
        <v>0.3539388477497139</v>
      </c>
      <c r="L155" s="47">
        <f t="shared" si="108"/>
        <v>0.38159932444964612</v>
      </c>
      <c r="M155" s="35"/>
      <c r="N155" s="27">
        <f t="shared" si="109"/>
        <v>5.3872882014153411E-2</v>
      </c>
      <c r="O155" s="27">
        <f t="shared" si="110"/>
        <v>8.3075996734755631E-2</v>
      </c>
      <c r="Q155" s="27">
        <v>8.7400000000000005E-2</v>
      </c>
      <c r="R155" s="27">
        <v>8.7926569442340494E-2</v>
      </c>
      <c r="S155" s="27">
        <v>8.8456079238632274E-2</v>
      </c>
      <c r="T155" s="27">
        <v>8.8988545807756989E-2</v>
      </c>
      <c r="U155" s="27">
        <v>8.9523985660279068E-2</v>
      </c>
      <c r="V155" s="27">
        <v>9.0062415398957527E-2</v>
      </c>
      <c r="W155" s="27">
        <v>9.0603851719260997E-2</v>
      </c>
      <c r="X155" s="27">
        <v>9.1148311409885177E-2</v>
      </c>
      <c r="Y155" s="27">
        <v>9.1695811353273607E-2</v>
      </c>
      <c r="Z155" s="27">
        <v>9.2246368526141057E-2</v>
      </c>
      <c r="AA155" s="27">
        <v>9.2799999999999966E-2</v>
      </c>
      <c r="AB155" s="32"/>
      <c r="AC155" s="32"/>
    </row>
    <row r="156" spans="1:29">
      <c r="A156" s="20" t="s">
        <v>77</v>
      </c>
      <c r="B156" s="47">
        <f t="shared" si="108"/>
        <v>0.10650005893571185</v>
      </c>
      <c r="C156" s="47">
        <f t="shared" si="108"/>
        <v>0.11214297823893585</v>
      </c>
      <c r="D156" s="47">
        <f t="shared" si="108"/>
        <v>0.10733063867367079</v>
      </c>
      <c r="E156" s="47">
        <f t="shared" si="108"/>
        <v>0.11554430350794569</v>
      </c>
      <c r="F156" s="47">
        <f t="shared" si="108"/>
        <v>0.12486458028290834</v>
      </c>
      <c r="G156" s="47">
        <f t="shared" si="108"/>
        <v>0.13474965119359092</v>
      </c>
      <c r="H156" s="47">
        <f t="shared" si="108"/>
        <v>0.14444335995545934</v>
      </c>
      <c r="I156" s="47">
        <f t="shared" si="108"/>
        <v>0.15444185240870811</v>
      </c>
      <c r="J156" s="47">
        <f t="shared" si="108"/>
        <v>0.1644482759821061</v>
      </c>
      <c r="K156" s="47">
        <f t="shared" si="108"/>
        <v>0.1744367290813868</v>
      </c>
      <c r="L156" s="47">
        <f t="shared" si="108"/>
        <v>0.185042775864592</v>
      </c>
      <c r="M156" s="35"/>
      <c r="N156" s="27">
        <f t="shared" si="109"/>
        <v>4.0572521830921859E-2</v>
      </c>
      <c r="O156" s="27">
        <f t="shared" si="110"/>
        <v>6.5488819813384724E-2</v>
      </c>
      <c r="Q156" s="27">
        <f t="shared" ref="Q156:AA156" si="111">1-SUM(Q150:Q155)</f>
        <v>4.9100000000000033E-2</v>
      </c>
      <c r="R156" s="27">
        <f t="shared" si="111"/>
        <v>4.8823353753750243E-2</v>
      </c>
      <c r="S156" s="27">
        <f t="shared" si="111"/>
        <v>4.851478464775516E-2</v>
      </c>
      <c r="T156" s="27">
        <f t="shared" si="111"/>
        <v>4.817432083313411E-2</v>
      </c>
      <c r="U156" s="27">
        <f t="shared" si="111"/>
        <v>4.78019886079184E-2</v>
      </c>
      <c r="V156" s="27">
        <f t="shared" si="111"/>
        <v>4.739781242577279E-2</v>
      </c>
      <c r="W156" s="27">
        <f t="shared" si="111"/>
        <v>4.6961814904559529E-2</v>
      </c>
      <c r="X156" s="27">
        <f t="shared" si="111"/>
        <v>4.6494016834751184E-2</v>
      </c>
      <c r="Y156" s="27">
        <f t="shared" si="111"/>
        <v>4.5994437187688475E-2</v>
      </c>
      <c r="Z156" s="27">
        <f t="shared" si="111"/>
        <v>4.5463093123688458E-2</v>
      </c>
      <c r="AA156" s="27">
        <f t="shared" si="111"/>
        <v>4.5000000000000151E-2</v>
      </c>
    </row>
    <row r="157" spans="1:29">
      <c r="A157" s="37" t="s">
        <v>96</v>
      </c>
      <c r="B157" s="38">
        <f t="shared" ref="B157:L157" si="112">SUM(B150:B156)</f>
        <v>2.1690439701774293</v>
      </c>
      <c r="C157" s="38">
        <f t="shared" si="112"/>
        <v>2.2969126374347417</v>
      </c>
      <c r="D157" s="38">
        <f t="shared" si="112"/>
        <v>2.2123284572517856</v>
      </c>
      <c r="E157" s="38">
        <f t="shared" si="112"/>
        <v>2.3984625316912567</v>
      </c>
      <c r="F157" s="38">
        <f t="shared" si="112"/>
        <v>2.612121041805874</v>
      </c>
      <c r="G157" s="38">
        <f t="shared" si="112"/>
        <v>2.8429508514684141</v>
      </c>
      <c r="H157" s="38">
        <f t="shared" si="112"/>
        <v>3.0757618769421819</v>
      </c>
      <c r="I157" s="38">
        <f t="shared" si="112"/>
        <v>3.3217575706057971</v>
      </c>
      <c r="J157" s="38">
        <f t="shared" si="112"/>
        <v>3.5753948963663946</v>
      </c>
      <c r="K157" s="38">
        <f t="shared" si="112"/>
        <v>3.8368865181875815</v>
      </c>
      <c r="L157" s="38">
        <f t="shared" si="112"/>
        <v>4.1120616858798096</v>
      </c>
      <c r="M157" s="39"/>
      <c r="Q157" s="40">
        <f t="shared" ref="Q157:AA157" si="113">SUM(Q150:Q156)</f>
        <v>1</v>
      </c>
      <c r="R157" s="40">
        <f t="shared" si="113"/>
        <v>1</v>
      </c>
      <c r="S157" s="40">
        <f t="shared" si="113"/>
        <v>1</v>
      </c>
      <c r="T157" s="40">
        <f t="shared" si="113"/>
        <v>1</v>
      </c>
      <c r="U157" s="56">
        <f t="shared" si="113"/>
        <v>1</v>
      </c>
      <c r="V157" s="40">
        <f t="shared" si="113"/>
        <v>1</v>
      </c>
      <c r="W157" s="40">
        <f t="shared" si="113"/>
        <v>1</v>
      </c>
      <c r="X157" s="40">
        <f t="shared" si="113"/>
        <v>1</v>
      </c>
      <c r="Y157" s="40">
        <f t="shared" si="113"/>
        <v>1</v>
      </c>
      <c r="Z157" s="40">
        <f t="shared" si="113"/>
        <v>1</v>
      </c>
      <c r="AA157" s="40">
        <f t="shared" si="113"/>
        <v>1</v>
      </c>
    </row>
    <row r="158" spans="1:29">
      <c r="A158" s="41" t="s">
        <v>97</v>
      </c>
      <c r="B158" s="42" t="b">
        <f t="shared" ref="B158:L158" si="114">B157=B146</f>
        <v>1</v>
      </c>
      <c r="C158" s="42" t="b">
        <f t="shared" si="114"/>
        <v>1</v>
      </c>
      <c r="D158" s="42" t="b">
        <f t="shared" si="114"/>
        <v>1</v>
      </c>
      <c r="E158" s="42" t="b">
        <f t="shared" si="114"/>
        <v>1</v>
      </c>
      <c r="F158" s="42" t="b">
        <f t="shared" si="114"/>
        <v>1</v>
      </c>
      <c r="G158" s="42" t="b">
        <f t="shared" si="114"/>
        <v>1</v>
      </c>
      <c r="H158" s="42" t="b">
        <f t="shared" si="114"/>
        <v>1</v>
      </c>
      <c r="I158" s="42" t="b">
        <f t="shared" si="114"/>
        <v>1</v>
      </c>
      <c r="J158" s="42" t="b">
        <f t="shared" si="114"/>
        <v>1</v>
      </c>
      <c r="K158" s="42" t="b">
        <f t="shared" si="114"/>
        <v>1</v>
      </c>
      <c r="L158" s="42" t="b">
        <f t="shared" si="114"/>
        <v>1</v>
      </c>
      <c r="U158" s="43"/>
      <c r="V158" s="32"/>
    </row>
    <row r="159" spans="1:29" ht="15.75" thickBot="1">
      <c r="U159" s="43"/>
      <c r="V159" s="32"/>
    </row>
    <row r="160" spans="1:29" ht="15.75" thickBot="1">
      <c r="A160" s="44" t="s">
        <v>124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6"/>
      <c r="N160" s="34"/>
      <c r="O160" s="34"/>
      <c r="U160" s="43"/>
      <c r="V160" s="32"/>
    </row>
    <row r="161" spans="1:29">
      <c r="A161" s="20" t="s">
        <v>98</v>
      </c>
      <c r="B161" s="47">
        <f t="shared" ref="B161:L164" si="115">Q161*B$146</f>
        <v>0.59168520449760886</v>
      </c>
      <c r="C161" s="47">
        <f t="shared" si="115"/>
        <v>0.62934695950136044</v>
      </c>
      <c r="D161" s="47">
        <f t="shared" si="115"/>
        <v>0.60886201522001115</v>
      </c>
      <c r="E161" s="47">
        <f t="shared" si="115"/>
        <v>0.64239246333183686</v>
      </c>
      <c r="F161" s="47">
        <f t="shared" si="115"/>
        <v>0.72533935337067756</v>
      </c>
      <c r="G161" s="47">
        <f t="shared" si="115"/>
        <v>0.79275722174945185</v>
      </c>
      <c r="H161" s="47">
        <f t="shared" si="115"/>
        <v>0.86162733879337172</v>
      </c>
      <c r="I161" s="47">
        <f t="shared" si="115"/>
        <v>0.93467325302815107</v>
      </c>
      <c r="J161" s="47">
        <f t="shared" si="115"/>
        <v>1.0105116266532959</v>
      </c>
      <c r="K161" s="47">
        <f t="shared" si="115"/>
        <v>1.0892359477975455</v>
      </c>
      <c r="L161" s="47">
        <f t="shared" si="115"/>
        <v>1.1725371519660401</v>
      </c>
      <c r="M161" s="46"/>
      <c r="N161" s="27">
        <f>(F161/B161)^(1/4)-1</f>
        <v>5.2234731959879044E-2</v>
      </c>
      <c r="O161" s="27">
        <f>(L161/G161)^(1/5)-1</f>
        <v>8.1427180893818507E-2</v>
      </c>
      <c r="Q161" s="27">
        <v>0.272786173370754</v>
      </c>
      <c r="R161" s="27">
        <v>0.27399690752027617</v>
      </c>
      <c r="S161" s="27">
        <v>0.2752132095142672</v>
      </c>
      <c r="T161" s="27">
        <v>0.26783510471554417</v>
      </c>
      <c r="U161" s="27">
        <v>0.27768213714522916</v>
      </c>
      <c r="V161" s="27">
        <v>0.27885013254449492</v>
      </c>
      <c r="W161" s="27">
        <v>0.28013460510472687</v>
      </c>
      <c r="X161" s="27">
        <v>0.281379129319691</v>
      </c>
      <c r="Y161" s="27">
        <v>0.28262937547968742</v>
      </c>
      <c r="Z161" s="27">
        <v>0.28388536972213202</v>
      </c>
      <c r="AA161" s="27">
        <v>0.285145808</v>
      </c>
      <c r="AB161" s="32"/>
      <c r="AC161" s="32"/>
    </row>
    <row r="162" spans="1:29">
      <c r="A162" s="20" t="s">
        <v>99</v>
      </c>
      <c r="B162" s="47">
        <f t="shared" si="115"/>
        <v>0.81698699137577302</v>
      </c>
      <c r="C162" s="47">
        <f t="shared" si="115"/>
        <v>0.86309127944370745</v>
      </c>
      <c r="D162" s="47">
        <f t="shared" si="115"/>
        <v>0.82933002521774712</v>
      </c>
      <c r="E162" s="47">
        <f t="shared" si="115"/>
        <v>0.94109840721007043</v>
      </c>
      <c r="F162" s="47">
        <f t="shared" si="115"/>
        <v>0.97454982244026434</v>
      </c>
      <c r="G162" s="47">
        <f t="shared" si="115"/>
        <v>1.058201845306237</v>
      </c>
      <c r="H162" s="47">
        <f t="shared" si="115"/>
        <v>1.1420714111107226</v>
      </c>
      <c r="I162" s="47">
        <f t="shared" si="115"/>
        <v>1.2304793524381943</v>
      </c>
      <c r="J162" s="47">
        <f t="shared" si="115"/>
        <v>1.32128443637002</v>
      </c>
      <c r="K162" s="47">
        <f t="shared" si="115"/>
        <v>1.4145464822399683</v>
      </c>
      <c r="L162" s="47">
        <f t="shared" si="115"/>
        <v>1.5123906616981662</v>
      </c>
      <c r="M162" s="46"/>
      <c r="N162" s="27">
        <f>(F162/B162)^(1/4)-1</f>
        <v>4.5074440568389607E-2</v>
      </c>
      <c r="O162" s="27">
        <f>(L162/G162)^(1/5)-1</f>
        <v>7.4036633215529113E-2</v>
      </c>
      <c r="Q162" s="27">
        <v>0.37665764392454565</v>
      </c>
      <c r="R162" s="27">
        <v>0.37576147450154346</v>
      </c>
      <c r="S162" s="27">
        <v>0.3748674942453904</v>
      </c>
      <c r="T162" s="27">
        <v>0.39237569683711609</v>
      </c>
      <c r="U162" s="27">
        <v>0.37308754335768268</v>
      </c>
      <c r="V162" s="27">
        <v>0.3722195354730331</v>
      </c>
      <c r="W162" s="27">
        <v>0.37131333854951454</v>
      </c>
      <c r="X162" s="27">
        <v>0.370430209394778</v>
      </c>
      <c r="Y162" s="27">
        <v>0.36954923153042929</v>
      </c>
      <c r="Z162" s="27">
        <v>0.36867039865128803</v>
      </c>
      <c r="AA162" s="27">
        <v>0.36779376799999974</v>
      </c>
      <c r="AB162" s="32"/>
      <c r="AC162" s="32"/>
    </row>
    <row r="163" spans="1:29">
      <c r="A163" s="20" t="s">
        <v>100</v>
      </c>
      <c r="B163" s="47">
        <f t="shared" si="115"/>
        <v>0.30100599491098029</v>
      </c>
      <c r="C163" s="47">
        <f t="shared" si="115"/>
        <v>0.31972882209400383</v>
      </c>
      <c r="D163" s="47">
        <f t="shared" si="115"/>
        <v>0.30889967865898155</v>
      </c>
      <c r="E163" s="47">
        <f t="shared" si="115"/>
        <v>0.32536327472472321</v>
      </c>
      <c r="F163" s="47">
        <f t="shared" si="115"/>
        <v>0.36694871380404742</v>
      </c>
      <c r="G163" s="47">
        <f t="shared" si="115"/>
        <v>0.40059504801531293</v>
      </c>
      <c r="H163" s="47">
        <f t="shared" si="115"/>
        <v>0.43475334179054187</v>
      </c>
      <c r="I163" s="47">
        <f t="shared" si="115"/>
        <v>0.47096518147592753</v>
      </c>
      <c r="J163" s="47">
        <f t="shared" si="115"/>
        <v>0.50848196693271452</v>
      </c>
      <c r="K163" s="47">
        <f t="shared" si="115"/>
        <v>0.54734504545297791</v>
      </c>
      <c r="L163" s="47">
        <f t="shared" si="115"/>
        <v>0.58839913383195475</v>
      </c>
      <c r="M163" s="46"/>
      <c r="N163" s="27">
        <f>(F163/B163)^(1/4)-1</f>
        <v>5.0769736705155388E-2</v>
      </c>
      <c r="O163" s="27">
        <f>(L163/G163)^(1/5)-1</f>
        <v>7.9924240492349918E-2</v>
      </c>
      <c r="Q163" s="27">
        <v>0.13877357907426735</v>
      </c>
      <c r="R163" s="27">
        <v>0.13919938306886859</v>
      </c>
      <c r="S163" s="27">
        <v>0.13962649969376839</v>
      </c>
      <c r="T163" s="27">
        <v>0.13565493328565609</v>
      </c>
      <c r="U163" s="27">
        <v>0.14047921514018341</v>
      </c>
      <c r="V163" s="27">
        <v>0.1409081862278419</v>
      </c>
      <c r="W163" s="27">
        <v>0.14134817947049882</v>
      </c>
      <c r="X163" s="27">
        <v>0.14178192461830877</v>
      </c>
      <c r="Y163" s="27">
        <v>0.14221700865811354</v>
      </c>
      <c r="Z163" s="27">
        <v>0.14265343602383257</v>
      </c>
      <c r="AA163" s="27">
        <v>0.14309102799999995</v>
      </c>
      <c r="AB163" s="32"/>
      <c r="AC163" s="32"/>
    </row>
    <row r="164" spans="1:29">
      <c r="A164" s="20" t="s">
        <v>101</v>
      </c>
      <c r="B164" s="47">
        <f t="shared" si="115"/>
        <v>0.45936577939306728</v>
      </c>
      <c r="C164" s="47">
        <f t="shared" si="115"/>
        <v>0.48474557639566968</v>
      </c>
      <c r="D164" s="47">
        <f t="shared" si="115"/>
        <v>0.46523673815504557</v>
      </c>
      <c r="E164" s="47">
        <f t="shared" si="115"/>
        <v>0.48960838642462634</v>
      </c>
      <c r="F164" s="47">
        <f t="shared" si="115"/>
        <v>0.54528315219088486</v>
      </c>
      <c r="G164" s="47">
        <f t="shared" si="115"/>
        <v>0.59139673639741197</v>
      </c>
      <c r="H164" s="47">
        <f t="shared" si="115"/>
        <v>0.63730978524754578</v>
      </c>
      <c r="I164" s="47">
        <f t="shared" si="115"/>
        <v>0.68563978366352385</v>
      </c>
      <c r="J164" s="47">
        <f t="shared" si="115"/>
        <v>0.73511686641036389</v>
      </c>
      <c r="K164" s="47">
        <f t="shared" si="115"/>
        <v>0.78575904269709063</v>
      </c>
      <c r="L164" s="47">
        <f t="shared" si="115"/>
        <v>0.83873473838364754</v>
      </c>
      <c r="M164" s="46"/>
      <c r="N164" s="27">
        <f>(F164/B164)^(1/4)-1</f>
        <v>4.3796557147720572E-2</v>
      </c>
      <c r="O164" s="27">
        <f>(L164/G164)^(1/5)-1</f>
        <v>7.2381075864403899E-2</v>
      </c>
      <c r="Q164" s="27">
        <f t="shared" ref="Q164:AA164" si="116">1-SUM(Q161:Q163)</f>
        <v>0.211782603630433</v>
      </c>
      <c r="R164" s="27">
        <f t="shared" si="116"/>
        <v>0.21104223490931184</v>
      </c>
      <c r="S164" s="27">
        <f t="shared" si="116"/>
        <v>0.21029279654657396</v>
      </c>
      <c r="T164" s="27">
        <f t="shared" si="116"/>
        <v>0.20413426516168376</v>
      </c>
      <c r="U164" s="27">
        <f t="shared" si="116"/>
        <v>0.2087511043569048</v>
      </c>
      <c r="V164" s="27">
        <f t="shared" si="116"/>
        <v>0.20802214575463007</v>
      </c>
      <c r="W164" s="27">
        <f t="shared" si="116"/>
        <v>0.20720387687525976</v>
      </c>
      <c r="X164" s="27">
        <f t="shared" si="116"/>
        <v>0.20640873666722226</v>
      </c>
      <c r="Y164" s="27">
        <f t="shared" si="116"/>
        <v>0.20560438433176964</v>
      </c>
      <c r="Z164" s="27">
        <f t="shared" si="116"/>
        <v>0.20479079560274749</v>
      </c>
      <c r="AA164" s="27">
        <f t="shared" si="116"/>
        <v>0.2039693960000003</v>
      </c>
      <c r="AB164" s="32"/>
    </row>
    <row r="165" spans="1:29">
      <c r="A165" s="37" t="s">
        <v>96</v>
      </c>
      <c r="B165" s="48">
        <f t="shared" ref="B165:L165" si="117">SUM(B161:B164)</f>
        <v>2.1690439701774293</v>
      </c>
      <c r="C165" s="48">
        <f t="shared" si="117"/>
        <v>2.2969126374347413</v>
      </c>
      <c r="D165" s="48">
        <f t="shared" si="117"/>
        <v>2.2123284572517856</v>
      </c>
      <c r="E165" s="48">
        <f t="shared" si="117"/>
        <v>2.3984625316912567</v>
      </c>
      <c r="F165" s="48">
        <f t="shared" si="117"/>
        <v>2.612121041805874</v>
      </c>
      <c r="G165" s="48">
        <f t="shared" si="117"/>
        <v>2.8429508514684136</v>
      </c>
      <c r="H165" s="48">
        <f t="shared" si="117"/>
        <v>3.0757618769421819</v>
      </c>
      <c r="I165" s="48">
        <f t="shared" si="117"/>
        <v>3.3217575706057971</v>
      </c>
      <c r="J165" s="48">
        <f t="shared" si="117"/>
        <v>3.5753948963663946</v>
      </c>
      <c r="K165" s="48">
        <f t="shared" si="117"/>
        <v>3.8368865181875824</v>
      </c>
      <c r="L165" s="48">
        <f t="shared" si="117"/>
        <v>4.1120616858798087</v>
      </c>
      <c r="M165" s="46"/>
      <c r="N165" s="34"/>
      <c r="O165" s="34"/>
      <c r="Q165" s="40">
        <f t="shared" ref="Q165:AA165" si="118">SUM(Q161:Q164)</f>
        <v>1</v>
      </c>
      <c r="R165" s="40">
        <f t="shared" si="118"/>
        <v>1</v>
      </c>
      <c r="S165" s="40">
        <f t="shared" si="118"/>
        <v>1</v>
      </c>
      <c r="T165" s="40">
        <f t="shared" si="118"/>
        <v>1</v>
      </c>
      <c r="U165" s="40">
        <f t="shared" si="118"/>
        <v>1</v>
      </c>
      <c r="V165" s="40">
        <f t="shared" si="118"/>
        <v>1</v>
      </c>
      <c r="W165" s="40">
        <f t="shared" si="118"/>
        <v>1</v>
      </c>
      <c r="X165" s="40">
        <f t="shared" si="118"/>
        <v>1</v>
      </c>
      <c r="Y165" s="40">
        <f t="shared" si="118"/>
        <v>1</v>
      </c>
      <c r="Z165" s="40">
        <f t="shared" si="118"/>
        <v>1</v>
      </c>
      <c r="AA165" s="40">
        <f t="shared" si="118"/>
        <v>1</v>
      </c>
    </row>
    <row r="166" spans="1:29">
      <c r="A166" s="41" t="s">
        <v>97</v>
      </c>
      <c r="B166" s="45" t="b">
        <f t="shared" ref="B166:L166" si="119">B165=B146</f>
        <v>1</v>
      </c>
      <c r="C166" s="45" t="b">
        <f t="shared" si="119"/>
        <v>1</v>
      </c>
      <c r="D166" s="45" t="b">
        <f t="shared" si="119"/>
        <v>1</v>
      </c>
      <c r="E166" s="45" t="b">
        <f t="shared" si="119"/>
        <v>1</v>
      </c>
      <c r="F166" s="45" t="b">
        <f t="shared" si="119"/>
        <v>1</v>
      </c>
      <c r="G166" s="45" t="b">
        <f t="shared" si="119"/>
        <v>1</v>
      </c>
      <c r="H166" s="45" t="b">
        <f t="shared" si="119"/>
        <v>1</v>
      </c>
      <c r="I166" s="45" t="b">
        <f t="shared" si="119"/>
        <v>1</v>
      </c>
      <c r="J166" s="45" t="b">
        <f t="shared" si="119"/>
        <v>1</v>
      </c>
      <c r="K166" s="45" t="b">
        <f t="shared" si="119"/>
        <v>1</v>
      </c>
      <c r="L166" s="45" t="b">
        <f t="shared" si="119"/>
        <v>1</v>
      </c>
      <c r="M166" s="46"/>
      <c r="N166" s="34"/>
      <c r="O166" s="34"/>
      <c r="U166" s="43"/>
      <c r="V166" s="32"/>
    </row>
    <row r="167" spans="1:29" ht="15.75" thickBot="1">
      <c r="A167" s="41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6"/>
      <c r="N167" s="34"/>
      <c r="O167" s="34"/>
      <c r="U167" s="43"/>
      <c r="V167" s="32"/>
    </row>
    <row r="168" spans="1:29" ht="15.75" thickBot="1">
      <c r="A168" s="44" t="s">
        <v>125</v>
      </c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6"/>
      <c r="N168" s="34"/>
      <c r="O168" s="34"/>
      <c r="U168" s="43"/>
      <c r="V168" s="32"/>
    </row>
    <row r="169" spans="1:29">
      <c r="A169" s="20" t="s">
        <v>102</v>
      </c>
      <c r="B169" s="47">
        <f t="shared" ref="B169:L174" si="120">Q169*B$146</f>
        <v>1.1252874152165253</v>
      </c>
      <c r="C169" s="47">
        <f t="shared" si="120"/>
        <v>1.1878607729147963</v>
      </c>
      <c r="D169" s="47">
        <f t="shared" si="120"/>
        <v>1.1405035531333905</v>
      </c>
      <c r="E169" s="47">
        <f t="shared" si="120"/>
        <v>1.2325540330928435</v>
      </c>
      <c r="F169" s="47">
        <f t="shared" si="120"/>
        <v>1.3378946541259029</v>
      </c>
      <c r="G169" s="47">
        <f t="shared" si="120"/>
        <v>1.4516188865673196</v>
      </c>
      <c r="H169" s="47">
        <f t="shared" si="120"/>
        <v>1.5656830552492753</v>
      </c>
      <c r="I169" s="47">
        <f t="shared" si="120"/>
        <v>1.685563692874668</v>
      </c>
      <c r="J169" s="47">
        <f t="shared" si="120"/>
        <v>1.8085369053821634</v>
      </c>
      <c r="K169" s="47">
        <f t="shared" si="120"/>
        <v>1.9346770257193677</v>
      </c>
      <c r="L169" s="47">
        <f t="shared" si="120"/>
        <v>2.0668718494720646</v>
      </c>
      <c r="M169" s="46"/>
      <c r="N169" s="27">
        <f t="shared" ref="N169:N174" si="121">(F169/B169)^(1/4)-1</f>
        <v>4.4214246528317513E-2</v>
      </c>
      <c r="O169" s="27">
        <f t="shared" ref="O169:O174" si="122">(L169/G169)^(1/5)-1</f>
        <v>7.3228477842124828E-2</v>
      </c>
      <c r="Q169" s="27">
        <v>0.51879419259743087</v>
      </c>
      <c r="R169" s="27">
        <v>0.51715539962435564</v>
      </c>
      <c r="S169" s="27">
        <v>0.51552180210625453</v>
      </c>
      <c r="T169" s="27">
        <v>0.51389338662035211</v>
      </c>
      <c r="U169" s="27">
        <v>0.51218708195886575</v>
      </c>
      <c r="V169" s="27">
        <v>0.51060287792789083</v>
      </c>
      <c r="W169" s="27">
        <v>0.50903909921850787</v>
      </c>
      <c r="X169" s="27">
        <v>0.50743127908857832</v>
      </c>
      <c r="Y169" s="27">
        <v>0.50582857496947953</v>
      </c>
      <c r="Z169" s="27">
        <v>0.50423097387650784</v>
      </c>
      <c r="AA169" s="27">
        <v>0.5026363920000001</v>
      </c>
      <c r="AB169" s="32"/>
      <c r="AC169" s="32"/>
    </row>
    <row r="170" spans="1:29">
      <c r="A170" s="20" t="s">
        <v>103</v>
      </c>
      <c r="B170" s="47">
        <f t="shared" si="120"/>
        <v>0.23881468605349729</v>
      </c>
      <c r="C170" s="47">
        <f t="shared" si="120"/>
        <v>0.25364543331790279</v>
      </c>
      <c r="D170" s="47">
        <f t="shared" si="120"/>
        <v>0.24503134225114004</v>
      </c>
      <c r="E170" s="47">
        <f t="shared" si="120"/>
        <v>0.26643667269728505</v>
      </c>
      <c r="F170" s="47">
        <f t="shared" si="120"/>
        <v>0.29112915542016249</v>
      </c>
      <c r="G170" s="47">
        <f t="shared" si="120"/>
        <v>0.31773174024460138</v>
      </c>
      <c r="H170" s="47">
        <f t="shared" si="120"/>
        <v>0.34472935008662736</v>
      </c>
      <c r="I170" s="47">
        <f t="shared" si="120"/>
        <v>0.37340555885297061</v>
      </c>
      <c r="J170" s="47">
        <f t="shared" si="120"/>
        <v>0.40311013884676328</v>
      </c>
      <c r="K170" s="47">
        <f t="shared" si="120"/>
        <v>0.43387545825941454</v>
      </c>
      <c r="L170" s="47">
        <f t="shared" si="120"/>
        <v>0.46637159792788879</v>
      </c>
      <c r="M170" s="46"/>
      <c r="N170" s="27">
        <f t="shared" si="121"/>
        <v>5.0766376891057785E-2</v>
      </c>
      <c r="O170" s="27">
        <f t="shared" si="122"/>
        <v>7.9777562024629711E-2</v>
      </c>
      <c r="Q170" s="27">
        <v>0.11010135771197026</v>
      </c>
      <c r="R170" s="27">
        <v>0.11042885531823333</v>
      </c>
      <c r="S170" s="27">
        <v>0.1107572166546755</v>
      </c>
      <c r="T170" s="27">
        <v>0.11108644357658962</v>
      </c>
      <c r="U170" s="27">
        <v>0.11145316421435512</v>
      </c>
      <c r="V170" s="27">
        <v>0.11176124978751906</v>
      </c>
      <c r="W170" s="27">
        <v>0.1120793363982213</v>
      </c>
      <c r="X170" s="27">
        <v>0.11241204420130869</v>
      </c>
      <c r="Y170" s="27">
        <v>0.11274562685549402</v>
      </c>
      <c r="Z170" s="27">
        <v>0.11308008621124477</v>
      </c>
      <c r="AA170" s="27">
        <v>0.11341551600000009</v>
      </c>
      <c r="AB170" s="32"/>
      <c r="AC170" s="32"/>
    </row>
    <row r="171" spans="1:29">
      <c r="A171" s="20" t="s">
        <v>104</v>
      </c>
      <c r="B171" s="47">
        <f t="shared" si="120"/>
        <v>0.31982707198478494</v>
      </c>
      <c r="C171" s="47">
        <f t="shared" si="120"/>
        <v>0.34041915011447471</v>
      </c>
      <c r="D171" s="47">
        <f t="shared" si="120"/>
        <v>0.32956522688309048</v>
      </c>
      <c r="E171" s="47">
        <f t="shared" si="120"/>
        <v>0.35912580927990834</v>
      </c>
      <c r="F171" s="47">
        <f t="shared" si="120"/>
        <v>0.39317523478243011</v>
      </c>
      <c r="G171" s="47">
        <f t="shared" si="120"/>
        <v>0.43010623674304621</v>
      </c>
      <c r="H171" s="47">
        <f t="shared" si="120"/>
        <v>0.46765965848564139</v>
      </c>
      <c r="I171" s="47">
        <f t="shared" si="120"/>
        <v>0.50765139105666246</v>
      </c>
      <c r="J171" s="47">
        <f t="shared" si="120"/>
        <v>0.54921419309747432</v>
      </c>
      <c r="K171" s="47">
        <f t="shared" si="120"/>
        <v>0.59240187106118802</v>
      </c>
      <c r="L171" s="47">
        <f t="shared" si="120"/>
        <v>0.63814251377058828</v>
      </c>
      <c r="M171" s="46"/>
      <c r="N171" s="27">
        <f t="shared" si="121"/>
        <v>5.2974207143189567E-2</v>
      </c>
      <c r="O171" s="27">
        <f t="shared" si="122"/>
        <v>8.210246846182101E-2</v>
      </c>
      <c r="Q171" s="27">
        <v>0.1474507093365299</v>
      </c>
      <c r="R171" s="27">
        <v>0.14820726943044063</v>
      </c>
      <c r="S171" s="27">
        <v>0.14896758471953361</v>
      </c>
      <c r="T171" s="27">
        <v>0.14973167374295968</v>
      </c>
      <c r="U171" s="27">
        <v>0.15051953125059273</v>
      </c>
      <c r="V171" s="27">
        <v>0.15128866421341469</v>
      </c>
      <c r="W171" s="27">
        <v>0.15204676993739605</v>
      </c>
      <c r="X171" s="27">
        <v>0.15282614106124573</v>
      </c>
      <c r="Y171" s="27">
        <v>0.15360937994726967</v>
      </c>
      <c r="Z171" s="27">
        <v>0.15439650567018048</v>
      </c>
      <c r="AA171" s="27">
        <v>0.15518797199999992</v>
      </c>
      <c r="AB171" s="32"/>
      <c r="AC171" s="32"/>
    </row>
    <row r="172" spans="1:29">
      <c r="A172" s="20" t="s">
        <v>105</v>
      </c>
      <c r="B172" s="47">
        <f t="shared" si="120"/>
        <v>0.26921681355559629</v>
      </c>
      <c r="C172" s="47">
        <f t="shared" si="120"/>
        <v>0.2860306859901719</v>
      </c>
      <c r="D172" s="47">
        <f t="shared" si="120"/>
        <v>0.27640914036927827</v>
      </c>
      <c r="E172" s="47">
        <f t="shared" si="120"/>
        <v>0.30065656598030172</v>
      </c>
      <c r="F172" s="47">
        <f t="shared" si="120"/>
        <v>0.3285795102270424</v>
      </c>
      <c r="G172" s="47">
        <f t="shared" si="120"/>
        <v>0.3587860474867533</v>
      </c>
      <c r="H172" s="47">
        <f t="shared" si="120"/>
        <v>0.38940114181977115</v>
      </c>
      <c r="I172" s="47">
        <f t="shared" si="120"/>
        <v>0.42193800982568441</v>
      </c>
      <c r="J172" s="47">
        <f t="shared" si="120"/>
        <v>0.45566035628348672</v>
      </c>
      <c r="K172" s="47">
        <f t="shared" si="120"/>
        <v>0.49060616627512432</v>
      </c>
      <c r="L172" s="47">
        <f t="shared" si="120"/>
        <v>0.52753966688262266</v>
      </c>
      <c r="M172" s="46"/>
      <c r="N172" s="27">
        <f t="shared" si="121"/>
        <v>5.1077101039072037E-2</v>
      </c>
      <c r="O172" s="27">
        <f t="shared" si="122"/>
        <v>8.0149614532387226E-2</v>
      </c>
      <c r="Q172" s="27">
        <v>0.12411772986491103</v>
      </c>
      <c r="R172" s="27">
        <v>0.12452832612285128</v>
      </c>
      <c r="S172" s="27">
        <v>0.12494037197019162</v>
      </c>
      <c r="T172" s="27">
        <v>0.1253538723276599</v>
      </c>
      <c r="U172" s="27">
        <v>0.12579030794066148</v>
      </c>
      <c r="V172" s="27">
        <v>0.1262019873827353</v>
      </c>
      <c r="W172" s="27">
        <v>0.12660314985336268</v>
      </c>
      <c r="X172" s="27">
        <v>0.12702251770550932</v>
      </c>
      <c r="Y172" s="27">
        <v>0.12744336485644303</v>
      </c>
      <c r="Z172" s="27">
        <v>0.12786569630077838</v>
      </c>
      <c r="AA172" s="27">
        <v>0.12829079600000001</v>
      </c>
      <c r="AB172" s="32"/>
      <c r="AC172" s="32"/>
    </row>
    <row r="173" spans="1:29">
      <c r="A173" s="20" t="s">
        <v>106</v>
      </c>
      <c r="B173" s="47">
        <f t="shared" si="120"/>
        <v>0.10531565519772221</v>
      </c>
      <c r="C173" s="47">
        <f t="shared" si="120"/>
        <v>0.11290137814995545</v>
      </c>
      <c r="D173" s="47">
        <f t="shared" si="120"/>
        <v>0.11008586738792318</v>
      </c>
      <c r="E173" s="47">
        <f t="shared" si="120"/>
        <v>0.12082008405796213</v>
      </c>
      <c r="F173" s="47">
        <f t="shared" si="120"/>
        <v>0.13326941403774947</v>
      </c>
      <c r="G173" s="47">
        <f t="shared" si="120"/>
        <v>0.14674251070803132</v>
      </c>
      <c r="H173" s="47">
        <f t="shared" si="120"/>
        <v>0.16073633976391069</v>
      </c>
      <c r="I173" s="47">
        <f t="shared" si="120"/>
        <v>0.1757283906995312</v>
      </c>
      <c r="J173" s="47">
        <f t="shared" si="120"/>
        <v>0.19147311914627727</v>
      </c>
      <c r="K173" s="47">
        <f t="shared" si="120"/>
        <v>0.2080030667036791</v>
      </c>
      <c r="L173" s="47">
        <f t="shared" si="120"/>
        <v>0.22565985432170657</v>
      </c>
      <c r="M173" s="46"/>
      <c r="N173" s="27">
        <f t="shared" si="121"/>
        <v>6.0618965145466719E-2</v>
      </c>
      <c r="O173" s="27">
        <f t="shared" si="122"/>
        <v>8.9882480767916828E-2</v>
      </c>
      <c r="Q173" s="27">
        <v>4.855395125489656E-2</v>
      </c>
      <c r="R173" s="27">
        <v>4.9153536059624359E-2</v>
      </c>
      <c r="S173" s="27">
        <v>4.9760182321514246E-2</v>
      </c>
      <c r="T173" s="27">
        <v>5.0373971851362137E-2</v>
      </c>
      <c r="U173" s="27">
        <v>5.1019616589288858E-2</v>
      </c>
      <c r="V173" s="27">
        <v>5.1616267172623576E-2</v>
      </c>
      <c r="W173" s="27">
        <v>5.2259032459206267E-2</v>
      </c>
      <c r="X173" s="27">
        <v>5.2902232316575468E-2</v>
      </c>
      <c r="Y173" s="27">
        <v>5.3552998954288306E-2</v>
      </c>
      <c r="Z173" s="27">
        <v>5.4211420045316552E-2</v>
      </c>
      <c r="AA173" s="27">
        <v>5.4877545999999958E-2</v>
      </c>
      <c r="AB173" s="32"/>
      <c r="AC173" s="32"/>
    </row>
    <row r="174" spans="1:29">
      <c r="A174" s="20" t="s">
        <v>77</v>
      </c>
      <c r="B174" s="47">
        <f t="shared" si="120"/>
        <v>0.11058232816930312</v>
      </c>
      <c r="C174" s="47">
        <f t="shared" si="120"/>
        <v>0.11605521694744027</v>
      </c>
      <c r="D174" s="47">
        <f t="shared" si="120"/>
        <v>0.11073332722696319</v>
      </c>
      <c r="E174" s="47">
        <f t="shared" si="120"/>
        <v>0.11886936658295578</v>
      </c>
      <c r="F174" s="47">
        <f t="shared" si="120"/>
        <v>0.1280730732125866</v>
      </c>
      <c r="G174" s="47">
        <f t="shared" si="120"/>
        <v>0.13796542971866171</v>
      </c>
      <c r="H174" s="47">
        <f t="shared" si="120"/>
        <v>0.14755233153695571</v>
      </c>
      <c r="I174" s="47">
        <f t="shared" si="120"/>
        <v>0.15747052729628039</v>
      </c>
      <c r="J174" s="47">
        <f t="shared" si="120"/>
        <v>0.16740018361022954</v>
      </c>
      <c r="K174" s="47">
        <f t="shared" si="120"/>
        <v>0.17732293016880823</v>
      </c>
      <c r="L174" s="47">
        <f t="shared" si="120"/>
        <v>0.18747620350493763</v>
      </c>
      <c r="M174" s="46"/>
      <c r="N174" s="27">
        <f t="shared" si="121"/>
        <v>3.7392312611525202E-2</v>
      </c>
      <c r="O174" s="27">
        <f t="shared" si="122"/>
        <v>6.3249468900018035E-2</v>
      </c>
      <c r="Q174" s="27">
        <f t="shared" ref="Q174:AA174" si="123">1-SUM(Q169:Q173)</f>
        <v>5.0982059234261357E-2</v>
      </c>
      <c r="R174" s="27">
        <f t="shared" si="123"/>
        <v>5.0526613444494828E-2</v>
      </c>
      <c r="S174" s="27">
        <f t="shared" si="123"/>
        <v>5.0052842227830463E-2</v>
      </c>
      <c r="T174" s="27">
        <f t="shared" si="123"/>
        <v>4.9560651881076501E-2</v>
      </c>
      <c r="U174" s="27">
        <f t="shared" si="123"/>
        <v>4.9030298046236043E-2</v>
      </c>
      <c r="V174" s="27">
        <f t="shared" si="123"/>
        <v>4.8528953515816542E-2</v>
      </c>
      <c r="W174" s="27">
        <f t="shared" si="123"/>
        <v>4.7972612133305725E-2</v>
      </c>
      <c r="X174" s="27">
        <f t="shared" si="123"/>
        <v>4.7405785626782548E-2</v>
      </c>
      <c r="Y174" s="27">
        <f t="shared" si="123"/>
        <v>4.6820054417025414E-2</v>
      </c>
      <c r="Z174" s="27">
        <f t="shared" si="123"/>
        <v>4.6215317895971997E-2</v>
      </c>
      <c r="AA174" s="27">
        <f t="shared" si="123"/>
        <v>4.5591777999999916E-2</v>
      </c>
      <c r="AB174" s="32"/>
      <c r="AC174" s="32"/>
    </row>
    <row r="175" spans="1:29">
      <c r="A175" s="37" t="s">
        <v>96</v>
      </c>
      <c r="B175" s="48">
        <f t="shared" ref="B175:L175" si="124">SUM(B169:B174)</f>
        <v>2.1690439701774293</v>
      </c>
      <c r="C175" s="48">
        <f t="shared" si="124"/>
        <v>2.2969126374347413</v>
      </c>
      <c r="D175" s="48">
        <f t="shared" si="124"/>
        <v>2.2123284572517856</v>
      </c>
      <c r="E175" s="48">
        <f t="shared" si="124"/>
        <v>2.3984625316912562</v>
      </c>
      <c r="F175" s="48">
        <f t="shared" si="124"/>
        <v>2.612121041805874</v>
      </c>
      <c r="G175" s="48">
        <f t="shared" si="124"/>
        <v>2.8429508514684136</v>
      </c>
      <c r="H175" s="48">
        <f t="shared" si="124"/>
        <v>3.0757618769421819</v>
      </c>
      <c r="I175" s="48">
        <f t="shared" si="124"/>
        <v>3.3217575706057967</v>
      </c>
      <c r="J175" s="48">
        <f t="shared" si="124"/>
        <v>3.5753948963663937</v>
      </c>
      <c r="K175" s="48">
        <f t="shared" si="124"/>
        <v>3.836886518187582</v>
      </c>
      <c r="L175" s="48">
        <f t="shared" si="124"/>
        <v>4.1120616858798087</v>
      </c>
      <c r="M175" s="46"/>
      <c r="N175" s="34"/>
      <c r="O175" s="34"/>
      <c r="Q175" s="40">
        <f t="shared" ref="Q175:AA175" si="125">SUM(Q169:Q174)</f>
        <v>1</v>
      </c>
      <c r="R175" s="40">
        <f t="shared" si="125"/>
        <v>1</v>
      </c>
      <c r="S175" s="40">
        <f t="shared" si="125"/>
        <v>1</v>
      </c>
      <c r="T175" s="40">
        <f t="shared" si="125"/>
        <v>1</v>
      </c>
      <c r="U175" s="40">
        <f t="shared" si="125"/>
        <v>1</v>
      </c>
      <c r="V175" s="40">
        <f t="shared" si="125"/>
        <v>1</v>
      </c>
      <c r="W175" s="40">
        <f t="shared" si="125"/>
        <v>1</v>
      </c>
      <c r="X175" s="40">
        <f t="shared" si="125"/>
        <v>1</v>
      </c>
      <c r="Y175" s="40">
        <f t="shared" si="125"/>
        <v>1</v>
      </c>
      <c r="Z175" s="40">
        <f t="shared" si="125"/>
        <v>1</v>
      </c>
      <c r="AA175" s="40">
        <f t="shared" si="125"/>
        <v>1</v>
      </c>
      <c r="AC175" s="32"/>
    </row>
    <row r="176" spans="1:29">
      <c r="A176" s="41" t="s">
        <v>97</v>
      </c>
      <c r="B176" s="45" t="b">
        <f t="shared" ref="B176:L176" si="126">B175=B146</f>
        <v>1</v>
      </c>
      <c r="C176" s="45" t="b">
        <f t="shared" si="126"/>
        <v>1</v>
      </c>
      <c r="D176" s="45" t="b">
        <f t="shared" si="126"/>
        <v>1</v>
      </c>
      <c r="E176" s="45" t="b">
        <f t="shared" si="126"/>
        <v>1</v>
      </c>
      <c r="F176" s="45" t="b">
        <f t="shared" si="126"/>
        <v>1</v>
      </c>
      <c r="G176" s="45" t="b">
        <f t="shared" si="126"/>
        <v>1</v>
      </c>
      <c r="H176" s="45" t="b">
        <f t="shared" si="126"/>
        <v>1</v>
      </c>
      <c r="I176" s="45" t="b">
        <f t="shared" si="126"/>
        <v>1</v>
      </c>
      <c r="J176" s="45" t="b">
        <f t="shared" si="126"/>
        <v>1</v>
      </c>
      <c r="K176" s="45" t="b">
        <f t="shared" si="126"/>
        <v>1</v>
      </c>
      <c r="L176" s="45" t="b">
        <f t="shared" si="126"/>
        <v>1</v>
      </c>
      <c r="M176" s="46"/>
      <c r="N176" s="34"/>
      <c r="O176" s="34"/>
      <c r="U176" s="43"/>
      <c r="V176" s="32"/>
    </row>
    <row r="177" spans="1:29" ht="15.75" thickBot="1">
      <c r="A177" s="55"/>
      <c r="B177" s="28"/>
      <c r="C177" s="32"/>
      <c r="D177" s="32"/>
      <c r="E177" s="32"/>
      <c r="G177" s="32"/>
      <c r="H177" s="32"/>
      <c r="I177" s="32"/>
      <c r="J177" s="32"/>
      <c r="K177" s="32"/>
      <c r="L177" s="32"/>
      <c r="M177" s="32"/>
      <c r="U177" s="29"/>
    </row>
    <row r="178" spans="1:29" s="53" customFormat="1" ht="15.75" thickBot="1">
      <c r="A178" s="19" t="s">
        <v>114</v>
      </c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</row>
    <row r="179" spans="1:29">
      <c r="A179" s="37" t="s">
        <v>122</v>
      </c>
      <c r="B179" s="38">
        <f t="shared" ref="B179:L179" si="127">B39</f>
        <v>1.6916130796817046</v>
      </c>
      <c r="C179" s="38">
        <f t="shared" si="127"/>
        <v>1.8038338938968823</v>
      </c>
      <c r="D179" s="38">
        <f t="shared" si="127"/>
        <v>1.7411347639957269</v>
      </c>
      <c r="E179" s="38">
        <f t="shared" si="127"/>
        <v>1.8916743467606756</v>
      </c>
      <c r="F179" s="38">
        <f t="shared" si="127"/>
        <v>2.01552</v>
      </c>
      <c r="G179" s="38">
        <f t="shared" si="127"/>
        <v>2.2518731195870481</v>
      </c>
      <c r="H179" s="38">
        <f t="shared" si="127"/>
        <v>2.4415057391754851</v>
      </c>
      <c r="I179" s="38">
        <f t="shared" si="127"/>
        <v>2.6424293739222917</v>
      </c>
      <c r="J179" s="38">
        <f t="shared" si="127"/>
        <v>2.8502951028675581</v>
      </c>
      <c r="K179" s="38">
        <f t="shared" si="127"/>
        <v>3.065314657531224</v>
      </c>
      <c r="L179" s="38">
        <f t="shared" si="127"/>
        <v>3.2921981472694757</v>
      </c>
      <c r="M179" s="46"/>
      <c r="N179" s="27">
        <f>(F179/B179)^(1/4)-1</f>
        <v>4.4771986607428316E-2</v>
      </c>
      <c r="O179" s="27">
        <f>(L179/G179)^(1/5)-1</f>
        <v>7.8917928488029254E-2</v>
      </c>
      <c r="U179" s="29"/>
    </row>
    <row r="180" spans="1:29">
      <c r="A180" s="37" t="s">
        <v>88</v>
      </c>
      <c r="B180" s="26"/>
      <c r="C180" s="54">
        <f t="shared" ref="C180:L180" si="128">C179/B179-1</f>
        <v>6.6339528561870198E-2</v>
      </c>
      <c r="D180" s="54">
        <f t="shared" si="128"/>
        <v>-3.4758815716509517E-2</v>
      </c>
      <c r="E180" s="54">
        <f t="shared" si="128"/>
        <v>8.6460615156219056E-2</v>
      </c>
      <c r="F180" s="54">
        <f t="shared" si="128"/>
        <v>6.5468801990891778E-2</v>
      </c>
      <c r="G180" s="54">
        <f t="shared" si="128"/>
        <v>0.11726657120100414</v>
      </c>
      <c r="H180" s="54">
        <f t="shared" si="128"/>
        <v>8.4211058757703183E-2</v>
      </c>
      <c r="I180" s="54">
        <f t="shared" si="128"/>
        <v>8.2294967209317393E-2</v>
      </c>
      <c r="J180" s="54">
        <f t="shared" si="128"/>
        <v>7.8664629979010803E-2</v>
      </c>
      <c r="K180" s="54">
        <f t="shared" si="128"/>
        <v>7.5437646595731156E-2</v>
      </c>
      <c r="L180" s="54">
        <f t="shared" si="128"/>
        <v>7.4016378442851805E-2</v>
      </c>
      <c r="M180" s="26"/>
      <c r="N180" s="32"/>
      <c r="O180" s="32"/>
      <c r="U180" s="29"/>
    </row>
    <row r="181" spans="1:29" ht="15.75" thickBot="1">
      <c r="A181" s="55"/>
      <c r="B181" s="28"/>
      <c r="C181" s="32"/>
      <c r="D181" s="32"/>
      <c r="E181" s="32"/>
      <c r="G181" s="32"/>
      <c r="H181" s="32"/>
      <c r="I181" s="32"/>
      <c r="J181" s="32"/>
      <c r="K181" s="32"/>
      <c r="L181" s="32"/>
      <c r="M181" s="32"/>
      <c r="U181" s="29"/>
    </row>
    <row r="182" spans="1:29" ht="15.75" thickBot="1">
      <c r="A182" s="19" t="s">
        <v>123</v>
      </c>
      <c r="D182" s="1"/>
      <c r="E182" s="35"/>
      <c r="J182" s="1"/>
      <c r="K182" s="1"/>
      <c r="L182" s="1"/>
      <c r="M182" s="1"/>
      <c r="U182" s="29"/>
    </row>
    <row r="183" spans="1:29">
      <c r="A183" s="20" t="s">
        <v>89</v>
      </c>
      <c r="B183" s="47">
        <f t="shared" ref="B183:L189" si="129">Q183*B$179</f>
        <v>0.70540265422727078</v>
      </c>
      <c r="C183" s="47">
        <f t="shared" si="129"/>
        <v>0.75027976817926356</v>
      </c>
      <c r="D183" s="47">
        <f t="shared" si="129"/>
        <v>0.7223540585868512</v>
      </c>
      <c r="E183" s="47">
        <f t="shared" si="129"/>
        <v>0.78280851993807588</v>
      </c>
      <c r="F183" s="47">
        <f t="shared" si="129"/>
        <v>0.83193256113784941</v>
      </c>
      <c r="G183" s="47">
        <f t="shared" si="129"/>
        <v>0.92712260772050592</v>
      </c>
      <c r="H183" s="47">
        <f t="shared" si="129"/>
        <v>1.0026368263070058</v>
      </c>
      <c r="I183" s="47">
        <f t="shared" si="129"/>
        <v>1.0823864416357856</v>
      </c>
      <c r="J183" s="47">
        <f t="shared" si="129"/>
        <v>1.1645609945316633</v>
      </c>
      <c r="K183" s="47">
        <f t="shared" si="129"/>
        <v>1.249226935479091</v>
      </c>
      <c r="L183" s="47">
        <f t="shared" si="129"/>
        <v>1.3379493270503149</v>
      </c>
      <c r="M183" s="35"/>
      <c r="N183" s="27">
        <f t="shared" ref="N183:N189" si="130">(F183/B183)^(1/4)-1</f>
        <v>4.2108068132239218E-2</v>
      </c>
      <c r="O183" s="27">
        <f t="shared" ref="O183:O189" si="131">(L183/G183)^(1/5)-1</f>
        <v>7.6119494149299749E-2</v>
      </c>
      <c r="Q183" s="27">
        <v>0.41699999999999998</v>
      </c>
      <c r="R183" s="27">
        <v>0.41593617390036353</v>
      </c>
      <c r="S183" s="27">
        <v>0.41487544417821065</v>
      </c>
      <c r="T183" s="27">
        <v>0.41381780182120986</v>
      </c>
      <c r="U183" s="27">
        <v>0.41276323784326102</v>
      </c>
      <c r="V183" s="27">
        <v>0.41171174328441873</v>
      </c>
      <c r="W183" s="27">
        <v>0.41066330921081673</v>
      </c>
      <c r="X183" s="27">
        <v>0.40961792671459163</v>
      </c>
      <c r="Y183" s="27">
        <v>0.4085755869138073</v>
      </c>
      <c r="Z183" s="27">
        <v>0.40753628095237926</v>
      </c>
      <c r="AA183" s="27">
        <v>0.40639999999999998</v>
      </c>
      <c r="AB183" s="32"/>
      <c r="AC183" s="32"/>
    </row>
    <row r="184" spans="1:29">
      <c r="A184" s="20" t="s">
        <v>91</v>
      </c>
      <c r="B184" s="47">
        <f t="shared" si="129"/>
        <v>0.13042336844345945</v>
      </c>
      <c r="C184" s="47">
        <f t="shared" si="129"/>
        <v>0.13761716767741439</v>
      </c>
      <c r="D184" s="47">
        <f t="shared" si="129"/>
        <v>0.13144136475200172</v>
      </c>
      <c r="E184" s="47">
        <f t="shared" si="129"/>
        <v>0.14130956957101765</v>
      </c>
      <c r="F184" s="47">
        <f t="shared" si="129"/>
        <v>0.14898405232613593</v>
      </c>
      <c r="G184" s="47">
        <f t="shared" si="129"/>
        <v>0.16471229720609973</v>
      </c>
      <c r="H184" s="47">
        <f t="shared" si="129"/>
        <v>0.17671413066508387</v>
      </c>
      <c r="I184" s="47">
        <f t="shared" si="129"/>
        <v>0.18925629953443698</v>
      </c>
      <c r="J184" s="47">
        <f t="shared" si="129"/>
        <v>0.2020097050535446</v>
      </c>
      <c r="K184" s="47">
        <f t="shared" si="129"/>
        <v>0.21497847005105614</v>
      </c>
      <c r="L184" s="47">
        <f t="shared" si="129"/>
        <v>0.22847855142050166</v>
      </c>
      <c r="M184" s="35"/>
      <c r="N184" s="27">
        <f t="shared" si="130"/>
        <v>3.3822768258198854E-2</v>
      </c>
      <c r="O184" s="27">
        <f t="shared" si="131"/>
        <v>6.7637654413658765E-2</v>
      </c>
      <c r="Q184" s="27">
        <v>7.7100000000000016E-2</v>
      </c>
      <c r="R184" s="27">
        <v>7.6291485675610324E-2</v>
      </c>
      <c r="S184" s="27">
        <v>7.5491781262443575E-2</v>
      </c>
      <c r="T184" s="27">
        <v>7.4700790764011649E-2</v>
      </c>
      <c r="U184" s="27">
        <v>7.3918419229844379E-2</v>
      </c>
      <c r="V184" s="27">
        <v>7.3144572744091779E-2</v>
      </c>
      <c r="W184" s="27">
        <v>7.2379158414250369E-2</v>
      </c>
      <c r="X184" s="27">
        <v>7.1622084360012342E-2</v>
      </c>
      <c r="Y184" s="27">
        <v>7.0873259702236235E-2</v>
      </c>
      <c r="Z184" s="27">
        <v>7.0132594552037866E-2</v>
      </c>
      <c r="AA184" s="27">
        <v>6.9400000000000017E-2</v>
      </c>
      <c r="AB184" s="32"/>
      <c r="AC184" s="32"/>
    </row>
    <row r="185" spans="1:29">
      <c r="A185" s="20" t="s">
        <v>92</v>
      </c>
      <c r="B185" s="47">
        <f t="shared" si="129"/>
        <v>0.14141885346139046</v>
      </c>
      <c r="C185" s="47">
        <f t="shared" si="129"/>
        <v>0.14983393533831099</v>
      </c>
      <c r="D185" s="47">
        <f t="shared" si="129"/>
        <v>0.14369914549564045</v>
      </c>
      <c r="E185" s="47">
        <f t="shared" si="129"/>
        <v>0.15512333148493504</v>
      </c>
      <c r="F185" s="47">
        <f t="shared" si="129"/>
        <v>0.1642205909011154</v>
      </c>
      <c r="G185" s="47">
        <f t="shared" si="129"/>
        <v>0.18230348431264551</v>
      </c>
      <c r="H185" s="47">
        <f t="shared" si="129"/>
        <v>0.19639035958632745</v>
      </c>
      <c r="I185" s="47">
        <f t="shared" si="129"/>
        <v>0.21119225234932448</v>
      </c>
      <c r="J185" s="47">
        <f t="shared" si="129"/>
        <v>0.22634839386341818</v>
      </c>
      <c r="K185" s="47">
        <f t="shared" si="129"/>
        <v>0.24186691975492383</v>
      </c>
      <c r="L185" s="47">
        <f t="shared" si="129"/>
        <v>0.25810833474592665</v>
      </c>
      <c r="M185" s="35"/>
      <c r="N185" s="27">
        <f t="shared" si="130"/>
        <v>3.807820916572946E-2</v>
      </c>
      <c r="O185" s="27">
        <f t="shared" si="131"/>
        <v>7.2016356934154091E-2</v>
      </c>
      <c r="Q185" s="27">
        <v>8.359999999999998E-2</v>
      </c>
      <c r="R185" s="27">
        <v>8.3064153437443042E-2</v>
      </c>
      <c r="S185" s="27">
        <v>8.2531891538289395E-2</v>
      </c>
      <c r="T185" s="27">
        <v>8.2003190322145023E-2</v>
      </c>
      <c r="U185" s="27">
        <v>8.147802596903797E-2</v>
      </c>
      <c r="V185" s="27">
        <v>8.0956374818345278E-2</v>
      </c>
      <c r="W185" s="27">
        <v>8.0438213367726899E-2</v>
      </c>
      <c r="X185" s="27">
        <v>7.9923518272066868E-2</v>
      </c>
      <c r="Y185" s="27">
        <v>7.9412266342421489E-2</v>
      </c>
      <c r="Z185" s="27">
        <v>7.8904434544974644E-2</v>
      </c>
      <c r="AA185" s="27">
        <v>7.8399999999999928E-2</v>
      </c>
      <c r="AB185" s="32"/>
      <c r="AC185" s="32"/>
    </row>
    <row r="186" spans="1:29">
      <c r="A186" s="20" t="s">
        <v>93</v>
      </c>
      <c r="B186" s="47">
        <f t="shared" si="129"/>
        <v>0.21246660280802207</v>
      </c>
      <c r="C186" s="47">
        <f t="shared" si="129"/>
        <v>0.22819414410448854</v>
      </c>
      <c r="D186" s="47">
        <f t="shared" si="129"/>
        <v>0.22184773495297003</v>
      </c>
      <c r="E186" s="47">
        <f t="shared" si="129"/>
        <v>0.24276161795327161</v>
      </c>
      <c r="F186" s="47">
        <f t="shared" si="129"/>
        <v>0.26051228304402263</v>
      </c>
      <c r="G186" s="47">
        <f t="shared" si="129"/>
        <v>0.2931493196021332</v>
      </c>
      <c r="H186" s="47">
        <f t="shared" si="129"/>
        <v>0.32011282221971904</v>
      </c>
      <c r="I186" s="47">
        <f t="shared" si="129"/>
        <v>0.34893581795772693</v>
      </c>
      <c r="J186" s="47">
        <f t="shared" si="129"/>
        <v>0.37907518583734601</v>
      </c>
      <c r="K186" s="47">
        <f t="shared" si="129"/>
        <v>0.41058257225638445</v>
      </c>
      <c r="L186" s="47">
        <f t="shared" si="129"/>
        <v>0.4441175300666525</v>
      </c>
      <c r="M186" s="35"/>
      <c r="N186" s="27">
        <f t="shared" si="130"/>
        <v>5.2287430369223786E-2</v>
      </c>
      <c r="O186" s="27">
        <f t="shared" si="131"/>
        <v>8.6630285412609531E-2</v>
      </c>
      <c r="Q186" s="27">
        <v>0.12559999999999999</v>
      </c>
      <c r="R186" s="27">
        <v>0.12650507614729045</v>
      </c>
      <c r="S186" s="27">
        <v>0.12741560247975986</v>
      </c>
      <c r="T186" s="27">
        <v>0.12833161181731906</v>
      </c>
      <c r="U186" s="27">
        <v>0.1292531371775138</v>
      </c>
      <c r="V186" s="27">
        <v>0.13018021177671474</v>
      </c>
      <c r="W186" s="27">
        <v>0.13111286903131489</v>
      </c>
      <c r="X186" s="27">
        <v>0.13205114255893388</v>
      </c>
      <c r="Y186" s="27">
        <v>0.13299506617962994</v>
      </c>
      <c r="Z186" s="27">
        <v>0.13394467391711878</v>
      </c>
      <c r="AA186" s="27">
        <v>0.13490000000000008</v>
      </c>
      <c r="AB186" s="32"/>
      <c r="AC186" s="32"/>
    </row>
    <row r="187" spans="1:29">
      <c r="A187" s="20" t="s">
        <v>94</v>
      </c>
      <c r="B187" s="47">
        <f t="shared" si="129"/>
        <v>0.27370299629249978</v>
      </c>
      <c r="C187" s="47">
        <f t="shared" si="129"/>
        <v>0.29412086637873597</v>
      </c>
      <c r="D187" s="47">
        <f t="shared" si="129"/>
        <v>0.28609354306354068</v>
      </c>
      <c r="E187" s="47">
        <f t="shared" si="129"/>
        <v>0.3132305106154632</v>
      </c>
      <c r="F187" s="47">
        <f t="shared" si="129"/>
        <v>0.33631209693383907</v>
      </c>
      <c r="G187" s="47">
        <f t="shared" si="129"/>
        <v>0.37864541568618121</v>
      </c>
      <c r="H187" s="47">
        <f t="shared" si="129"/>
        <v>0.41369064500447028</v>
      </c>
      <c r="I187" s="47">
        <f t="shared" si="129"/>
        <v>0.45117631819461246</v>
      </c>
      <c r="J187" s="47">
        <f t="shared" si="129"/>
        <v>0.49040345461725254</v>
      </c>
      <c r="K187" s="47">
        <f t="shared" si="129"/>
        <v>0.53144143216586159</v>
      </c>
      <c r="L187" s="47">
        <f t="shared" si="129"/>
        <v>0.57514701632797693</v>
      </c>
      <c r="M187" s="35"/>
      <c r="N187" s="27">
        <f t="shared" si="130"/>
        <v>5.2848140132995658E-2</v>
      </c>
      <c r="O187" s="27">
        <f t="shared" si="131"/>
        <v>8.7199473995793975E-2</v>
      </c>
      <c r="Q187" s="27">
        <v>0.1618</v>
      </c>
      <c r="R187" s="27">
        <v>0.16305318764320192</v>
      </c>
      <c r="S187" s="27">
        <v>0.16431441665490909</v>
      </c>
      <c r="T187" s="27">
        <v>0.16558373863442333</v>
      </c>
      <c r="U187" s="27">
        <v>0.16686120551214528</v>
      </c>
      <c r="V187" s="27">
        <v>0.16814686955169916</v>
      </c>
      <c r="W187" s="27">
        <v>0.16944078335207058</v>
      </c>
      <c r="X187" s="27">
        <v>0.17074299984975894</v>
      </c>
      <c r="Y187" s="27">
        <v>0.17205357232094282</v>
      </c>
      <c r="Z187" s="27">
        <v>0.17337255438365978</v>
      </c>
      <c r="AA187" s="27">
        <v>0.17469999999999986</v>
      </c>
      <c r="AB187" s="32"/>
      <c r="AC187" s="32"/>
    </row>
    <row r="188" spans="1:29">
      <c r="A188" s="20" t="s">
        <v>95</v>
      </c>
      <c r="B188" s="47">
        <f t="shared" si="129"/>
        <v>0.14175717607732685</v>
      </c>
      <c r="C188" s="47">
        <f t="shared" si="129"/>
        <v>0.15211112411614289</v>
      </c>
      <c r="D188" s="47">
        <f t="shared" si="129"/>
        <v>0.1477458694987587</v>
      </c>
      <c r="E188" s="47">
        <f t="shared" si="129"/>
        <v>0.16152732161173272</v>
      </c>
      <c r="F188" s="47">
        <f t="shared" si="129"/>
        <v>0.17318151157800565</v>
      </c>
      <c r="G188" s="47">
        <f t="shared" si="129"/>
        <v>0.19470238909148169</v>
      </c>
      <c r="H188" s="47">
        <f t="shared" si="129"/>
        <v>0.21242040330294862</v>
      </c>
      <c r="I188" s="47">
        <f t="shared" si="129"/>
        <v>0.2313402297067767</v>
      </c>
      <c r="J188" s="47">
        <f t="shared" si="129"/>
        <v>0.25109905968337998</v>
      </c>
      <c r="K188" s="47">
        <f t="shared" si="129"/>
        <v>0.2717290127800947</v>
      </c>
      <c r="L188" s="47">
        <f t="shared" si="129"/>
        <v>0.29366407473643708</v>
      </c>
      <c r="M188" s="35"/>
      <c r="N188" s="27">
        <f t="shared" si="130"/>
        <v>5.1330147441652096E-2</v>
      </c>
      <c r="O188" s="27">
        <f t="shared" si="131"/>
        <v>8.566517714846178E-2</v>
      </c>
      <c r="Q188" s="27">
        <v>8.3799999999999999E-2</v>
      </c>
      <c r="R188" s="27">
        <v>8.4326569442340488E-2</v>
      </c>
      <c r="S188" s="27">
        <v>8.4856079238632268E-2</v>
      </c>
      <c r="T188" s="27">
        <v>8.5388545807756983E-2</v>
      </c>
      <c r="U188" s="27">
        <v>8.5923985660279062E-2</v>
      </c>
      <c r="V188" s="27">
        <v>8.6462415398957521E-2</v>
      </c>
      <c r="W188" s="27">
        <v>8.7003851719260991E-2</v>
      </c>
      <c r="X188" s="27">
        <v>8.7548311409885171E-2</v>
      </c>
      <c r="Y188" s="27">
        <v>8.8095811353273601E-2</v>
      </c>
      <c r="Z188" s="27">
        <v>8.8646368526141051E-2</v>
      </c>
      <c r="AA188" s="27">
        <v>8.919999999999996E-2</v>
      </c>
      <c r="AB188" s="32"/>
      <c r="AC188" s="32"/>
    </row>
    <row r="189" spans="1:29">
      <c r="A189" s="20" t="s">
        <v>77</v>
      </c>
      <c r="B189" s="47">
        <f t="shared" si="129"/>
        <v>8.6441428371735157E-2</v>
      </c>
      <c r="C189" s="47">
        <f t="shared" si="129"/>
        <v>9.1676888102525833E-2</v>
      </c>
      <c r="D189" s="47">
        <f t="shared" si="129"/>
        <v>8.7953047645963955E-2</v>
      </c>
      <c r="E189" s="47">
        <f t="shared" si="129"/>
        <v>9.4913475586179533E-2</v>
      </c>
      <c r="F189" s="47">
        <f t="shared" si="129"/>
        <v>0.10037690407903192</v>
      </c>
      <c r="G189" s="47">
        <f t="shared" si="129"/>
        <v>0.11123760596800082</v>
      </c>
      <c r="H189" s="47">
        <f t="shared" si="129"/>
        <v>0.11954055208992991</v>
      </c>
      <c r="I189" s="47">
        <f t="shared" si="129"/>
        <v>0.12814201454362864</v>
      </c>
      <c r="J189" s="47">
        <f t="shared" si="129"/>
        <v>0.13679830928095307</v>
      </c>
      <c r="K189" s="47">
        <f t="shared" si="129"/>
        <v>0.14548931504381238</v>
      </c>
      <c r="L189" s="47">
        <f t="shared" si="129"/>
        <v>0.15473331292166587</v>
      </c>
      <c r="M189" s="35"/>
      <c r="N189" s="27">
        <f t="shared" si="130"/>
        <v>3.8073167782098238E-2</v>
      </c>
      <c r="O189" s="27">
        <f t="shared" si="131"/>
        <v>6.8234101938137171E-2</v>
      </c>
      <c r="Q189" s="27">
        <f t="shared" ref="Q189:AA189" si="132">1-SUM(Q183:Q188)</f>
        <v>5.1100000000000034E-2</v>
      </c>
      <c r="R189" s="27">
        <f t="shared" si="132"/>
        <v>5.0823353753750133E-2</v>
      </c>
      <c r="S189" s="27">
        <f t="shared" si="132"/>
        <v>5.0514784647755051E-2</v>
      </c>
      <c r="T189" s="27">
        <f t="shared" si="132"/>
        <v>5.0174320833134112E-2</v>
      </c>
      <c r="U189" s="27">
        <f t="shared" si="132"/>
        <v>4.9801988607918513E-2</v>
      </c>
      <c r="V189" s="27">
        <f t="shared" si="132"/>
        <v>4.9397812425772791E-2</v>
      </c>
      <c r="W189" s="27">
        <f t="shared" si="132"/>
        <v>4.8961814904559531E-2</v>
      </c>
      <c r="X189" s="27">
        <f t="shared" si="132"/>
        <v>4.8494016834751186E-2</v>
      </c>
      <c r="Y189" s="27">
        <f t="shared" si="132"/>
        <v>4.7994437187688477E-2</v>
      </c>
      <c r="Z189" s="27">
        <f t="shared" si="132"/>
        <v>4.7463093123688682E-2</v>
      </c>
      <c r="AA189" s="27">
        <f t="shared" si="132"/>
        <v>4.7000000000000153E-2</v>
      </c>
    </row>
    <row r="190" spans="1:29">
      <c r="A190" s="37" t="s">
        <v>96</v>
      </c>
      <c r="B190" s="38">
        <f t="shared" ref="B190:L190" si="133">SUM(B183:B189)</f>
        <v>1.6916130796817046</v>
      </c>
      <c r="C190" s="38">
        <f t="shared" si="133"/>
        <v>1.8038338938968821</v>
      </c>
      <c r="D190" s="38">
        <f t="shared" si="133"/>
        <v>1.7411347639957269</v>
      </c>
      <c r="E190" s="38">
        <f t="shared" si="133"/>
        <v>1.8916743467606756</v>
      </c>
      <c r="F190" s="38">
        <f t="shared" si="133"/>
        <v>2.01552</v>
      </c>
      <c r="G190" s="38">
        <f t="shared" si="133"/>
        <v>2.2518731195870476</v>
      </c>
      <c r="H190" s="38">
        <f t="shared" si="133"/>
        <v>2.4415057391754851</v>
      </c>
      <c r="I190" s="38">
        <f t="shared" si="133"/>
        <v>2.6424293739222917</v>
      </c>
      <c r="J190" s="38">
        <f t="shared" si="133"/>
        <v>2.8502951028675576</v>
      </c>
      <c r="K190" s="38">
        <f t="shared" si="133"/>
        <v>3.0653146575312245</v>
      </c>
      <c r="L190" s="38">
        <f t="shared" si="133"/>
        <v>3.2921981472694757</v>
      </c>
      <c r="M190" s="39"/>
      <c r="Q190" s="40">
        <f t="shared" ref="Q190:AA190" si="134">SUM(Q183:Q189)</f>
        <v>1</v>
      </c>
      <c r="R190" s="40">
        <f t="shared" si="134"/>
        <v>1</v>
      </c>
      <c r="S190" s="40">
        <f t="shared" si="134"/>
        <v>1</v>
      </c>
      <c r="T190" s="40">
        <f t="shared" si="134"/>
        <v>1</v>
      </c>
      <c r="U190" s="56">
        <f t="shared" si="134"/>
        <v>1</v>
      </c>
      <c r="V190" s="40">
        <f t="shared" si="134"/>
        <v>1</v>
      </c>
      <c r="W190" s="40">
        <f t="shared" si="134"/>
        <v>1</v>
      </c>
      <c r="X190" s="40">
        <f t="shared" si="134"/>
        <v>1</v>
      </c>
      <c r="Y190" s="40">
        <f t="shared" si="134"/>
        <v>1</v>
      </c>
      <c r="Z190" s="40">
        <f t="shared" si="134"/>
        <v>1</v>
      </c>
      <c r="AA190" s="40">
        <f t="shared" si="134"/>
        <v>1</v>
      </c>
    </row>
    <row r="191" spans="1:29">
      <c r="A191" s="41" t="s">
        <v>97</v>
      </c>
      <c r="B191" s="42" t="b">
        <f t="shared" ref="B191:L191" si="135">B190=B179</f>
        <v>1</v>
      </c>
      <c r="C191" s="42" t="b">
        <f t="shared" si="135"/>
        <v>1</v>
      </c>
      <c r="D191" s="42" t="b">
        <f t="shared" si="135"/>
        <v>1</v>
      </c>
      <c r="E191" s="42" t="b">
        <f t="shared" si="135"/>
        <v>1</v>
      </c>
      <c r="F191" s="42" t="b">
        <f t="shared" si="135"/>
        <v>1</v>
      </c>
      <c r="G191" s="42" t="b">
        <f t="shared" si="135"/>
        <v>1</v>
      </c>
      <c r="H191" s="42" t="b">
        <f t="shared" si="135"/>
        <v>1</v>
      </c>
      <c r="I191" s="42" t="b">
        <f t="shared" si="135"/>
        <v>1</v>
      </c>
      <c r="J191" s="42" t="b">
        <f t="shared" si="135"/>
        <v>1</v>
      </c>
      <c r="K191" s="42" t="b">
        <f t="shared" si="135"/>
        <v>1</v>
      </c>
      <c r="L191" s="42" t="b">
        <f t="shared" si="135"/>
        <v>1</v>
      </c>
      <c r="U191" s="43"/>
      <c r="V191" s="32"/>
    </row>
    <row r="192" spans="1:29" ht="15.75" thickBot="1">
      <c r="U192" s="43"/>
      <c r="V192" s="32"/>
    </row>
    <row r="193" spans="1:29" ht="15.75" thickBot="1">
      <c r="A193" s="44" t="s">
        <v>124</v>
      </c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6"/>
      <c r="N193" s="34"/>
      <c r="O193" s="34"/>
      <c r="U193" s="43"/>
      <c r="V193" s="32"/>
    </row>
    <row r="194" spans="1:29">
      <c r="A194" s="20" t="s">
        <v>98</v>
      </c>
      <c r="B194" s="47">
        <f t="shared" ref="B194:L197" si="136">Q194*B$179</f>
        <v>0.47701149916336022</v>
      </c>
      <c r="C194" s="47">
        <f t="shared" si="136"/>
        <v>0.51084018043185497</v>
      </c>
      <c r="D194" s="47">
        <f t="shared" si="136"/>
        <v>0.4952017264248908</v>
      </c>
      <c r="E194" s="47">
        <f t="shared" si="136"/>
        <v>0.52406020074255233</v>
      </c>
      <c r="F194" s="47">
        <f t="shared" si="136"/>
        <v>0.57821668505895218</v>
      </c>
      <c r="G194" s="47">
        <f t="shared" si="136"/>
        <v>0.64865235057043447</v>
      </c>
      <c r="H194" s="47">
        <f t="shared" si="136"/>
        <v>0.70641209890526324</v>
      </c>
      <c r="I194" s="47">
        <f t="shared" si="136"/>
        <v>0.76783482676311565</v>
      </c>
      <c r="J194" s="47">
        <f t="shared" si="136"/>
        <v>0.83179983980265082</v>
      </c>
      <c r="K194" s="47">
        <f t="shared" si="136"/>
        <v>0.89839887971720922</v>
      </c>
      <c r="L194" s="47">
        <f t="shared" si="136"/>
        <v>0.96904472375413675</v>
      </c>
      <c r="M194" s="46"/>
      <c r="N194" s="27">
        <f>(F194/B194)^(1/4)-1</f>
        <v>4.9277699327518132E-2</v>
      </c>
      <c r="O194" s="27">
        <f>(L194/G194)^(1/5)-1</f>
        <v>8.3593434580181647E-2</v>
      </c>
      <c r="Q194" s="27">
        <v>0.28198617337075399</v>
      </c>
      <c r="R194" s="27">
        <v>0.28319690752027615</v>
      </c>
      <c r="S194" s="27">
        <v>0.28441320951426718</v>
      </c>
      <c r="T194" s="27">
        <v>0.27703510471554416</v>
      </c>
      <c r="U194" s="27">
        <v>0.28688213714522914</v>
      </c>
      <c r="V194" s="27">
        <v>0.28805013254449491</v>
      </c>
      <c r="W194" s="27">
        <v>0.28933460510472686</v>
      </c>
      <c r="X194" s="27">
        <v>0.29057912931969099</v>
      </c>
      <c r="Y194" s="27">
        <v>0.2918293754796874</v>
      </c>
      <c r="Z194" s="27">
        <v>0.29308536972213201</v>
      </c>
      <c r="AA194" s="27">
        <v>0.29434580799999999</v>
      </c>
      <c r="AB194" s="32"/>
      <c r="AC194" s="32"/>
    </row>
    <row r="195" spans="1:29">
      <c r="A195" s="20" t="s">
        <v>99</v>
      </c>
      <c r="B195" s="47">
        <f t="shared" si="136"/>
        <v>0.62261112453959289</v>
      </c>
      <c r="C195" s="47">
        <f t="shared" si="136"/>
        <v>0.66229831223904001</v>
      </c>
      <c r="D195" s="47">
        <f t="shared" si="136"/>
        <v>0.63772106715225407</v>
      </c>
      <c r="E195" s="47">
        <f t="shared" si="136"/>
        <v>0.7259786406169747</v>
      </c>
      <c r="F195" s="47">
        <f t="shared" si="136"/>
        <v>0.73463193338827659</v>
      </c>
      <c r="G195" s="47">
        <f t="shared" si="136"/>
        <v>0.81882505768845237</v>
      </c>
      <c r="H195" s="47">
        <f t="shared" si="136"/>
        <v>0.88556669774414043</v>
      </c>
      <c r="I195" s="47">
        <f t="shared" si="136"/>
        <v>0.95611077367721498</v>
      </c>
      <c r="J195" s="47">
        <f t="shared" si="136"/>
        <v>1.0288118270149911</v>
      </c>
      <c r="K195" s="47">
        <f t="shared" si="136"/>
        <v>1.1037290707289042</v>
      </c>
      <c r="L195" s="47">
        <f t="shared" si="136"/>
        <v>1.1825370575203411</v>
      </c>
      <c r="M195" s="46"/>
      <c r="N195" s="27">
        <f>(F195/B195)^(1/4)-1</f>
        <v>4.2229188050643129E-2</v>
      </c>
      <c r="O195" s="27">
        <f>(L195/G195)^(1/5)-1</f>
        <v>7.6278654052311712E-2</v>
      </c>
      <c r="Q195" s="27">
        <v>0.36805764392454565</v>
      </c>
      <c r="R195" s="27">
        <v>0.36716147450154346</v>
      </c>
      <c r="S195" s="27">
        <v>0.3662674942453904</v>
      </c>
      <c r="T195" s="27">
        <v>0.3837756968371161</v>
      </c>
      <c r="U195" s="27">
        <v>0.36448754335768269</v>
      </c>
      <c r="V195" s="27">
        <v>0.36361953547303311</v>
      </c>
      <c r="W195" s="27">
        <v>0.36271333854951454</v>
      </c>
      <c r="X195" s="27">
        <v>0.361830209394778</v>
      </c>
      <c r="Y195" s="27">
        <v>0.36094923153042929</v>
      </c>
      <c r="Z195" s="27">
        <v>0.36007039865128804</v>
      </c>
      <c r="AA195" s="27">
        <v>0.35919376799999975</v>
      </c>
      <c r="AB195" s="32"/>
      <c r="AC195" s="32"/>
    </row>
    <row r="196" spans="1:29">
      <c r="A196" s="20" t="s">
        <v>100</v>
      </c>
      <c r="B196" s="47">
        <f t="shared" si="136"/>
        <v>0.23847275025157372</v>
      </c>
      <c r="C196" s="47">
        <f t="shared" si="136"/>
        <v>0.25506099975573415</v>
      </c>
      <c r="D196" s="47">
        <f t="shared" si="136"/>
        <v>0.24693904907264946</v>
      </c>
      <c r="E196" s="47">
        <f t="shared" si="136"/>
        <v>0.26077664087087998</v>
      </c>
      <c r="F196" s="47">
        <f t="shared" si="136"/>
        <v>0.28757281169934246</v>
      </c>
      <c r="G196" s="47">
        <f t="shared" si="136"/>
        <v>0.32226147775933461</v>
      </c>
      <c r="H196" s="47">
        <f t="shared" si="136"/>
        <v>0.35047370402541544</v>
      </c>
      <c r="I196" s="47">
        <f t="shared" si="136"/>
        <v>0.38046206692528428</v>
      </c>
      <c r="J196" s="47">
        <f t="shared" si="136"/>
        <v>0.41163109254900276</v>
      </c>
      <c r="K196" s="47">
        <f t="shared" si="136"/>
        <v>0.44402136063761544</v>
      </c>
      <c r="L196" s="47">
        <f t="shared" si="136"/>
        <v>0.47832685319647739</v>
      </c>
      <c r="M196" s="46"/>
      <c r="N196" s="27">
        <f>(F196/B196)^(1/4)-1</f>
        <v>4.7917916930500626E-2</v>
      </c>
      <c r="O196" s="27">
        <f>(L196/G196)^(1/5)-1</f>
        <v>8.2189394974617969E-2</v>
      </c>
      <c r="Q196" s="27">
        <v>0.14097357907426736</v>
      </c>
      <c r="R196" s="27">
        <v>0.14139938306886859</v>
      </c>
      <c r="S196" s="27">
        <v>0.1418264996937684</v>
      </c>
      <c r="T196" s="27">
        <v>0.13785493328565609</v>
      </c>
      <c r="U196" s="27">
        <v>0.14267921514018342</v>
      </c>
      <c r="V196" s="27">
        <v>0.14310818622784191</v>
      </c>
      <c r="W196" s="27">
        <v>0.14354817947049883</v>
      </c>
      <c r="X196" s="27">
        <v>0.14398192461830878</v>
      </c>
      <c r="Y196" s="27">
        <v>0.14441700865811355</v>
      </c>
      <c r="Z196" s="27">
        <v>0.14485343602383258</v>
      </c>
      <c r="AA196" s="27">
        <v>0.14529102799999996</v>
      </c>
      <c r="AB196" s="32"/>
      <c r="AC196" s="32"/>
    </row>
    <row r="197" spans="1:29">
      <c r="A197" s="20" t="s">
        <v>101</v>
      </c>
      <c r="B197" s="47">
        <f t="shared" si="136"/>
        <v>0.35351770572717789</v>
      </c>
      <c r="C197" s="47">
        <f t="shared" si="136"/>
        <v>0.37563440147025323</v>
      </c>
      <c r="D197" s="47">
        <f t="shared" si="136"/>
        <v>0.36127292134593258</v>
      </c>
      <c r="E197" s="47">
        <f t="shared" si="136"/>
        <v>0.38085886453026851</v>
      </c>
      <c r="F197" s="47">
        <f t="shared" si="136"/>
        <v>0.41509856985342847</v>
      </c>
      <c r="G197" s="47">
        <f t="shared" si="136"/>
        <v>0.46213423356882666</v>
      </c>
      <c r="H197" s="47">
        <f t="shared" si="136"/>
        <v>0.49905323850066585</v>
      </c>
      <c r="I197" s="47">
        <f t="shared" si="136"/>
        <v>0.53802170655667714</v>
      </c>
      <c r="J197" s="47">
        <f t="shared" si="136"/>
        <v>0.57805234350091339</v>
      </c>
      <c r="K197" s="47">
        <f t="shared" si="136"/>
        <v>0.61916534644749499</v>
      </c>
      <c r="L197" s="47">
        <f t="shared" si="136"/>
        <v>0.66228951279852044</v>
      </c>
      <c r="M197" s="46"/>
      <c r="N197" s="27">
        <f>(F197/B197)^(1/4)-1</f>
        <v>4.0962337356123424E-2</v>
      </c>
      <c r="O197" s="27">
        <f>(L197/G197)^(1/5)-1</f>
        <v>7.4622544603754282E-2</v>
      </c>
      <c r="Q197" s="27">
        <f t="shared" ref="Q197:AA197" si="137">1-SUM(Q194:Q196)</f>
        <v>0.20898260363043308</v>
      </c>
      <c r="R197" s="27">
        <f t="shared" si="137"/>
        <v>0.20824223490931182</v>
      </c>
      <c r="S197" s="27">
        <f t="shared" si="137"/>
        <v>0.20749279654657404</v>
      </c>
      <c r="T197" s="27">
        <f t="shared" si="137"/>
        <v>0.20133426516168362</v>
      </c>
      <c r="U197" s="27">
        <f t="shared" si="137"/>
        <v>0.20595110435690467</v>
      </c>
      <c r="V197" s="27">
        <f t="shared" si="137"/>
        <v>0.20522214575463005</v>
      </c>
      <c r="W197" s="27">
        <f t="shared" si="137"/>
        <v>0.20440387687525974</v>
      </c>
      <c r="X197" s="27">
        <f t="shared" si="137"/>
        <v>0.20360873666722235</v>
      </c>
      <c r="Y197" s="27">
        <f t="shared" si="137"/>
        <v>0.20280438433176973</v>
      </c>
      <c r="Z197" s="27">
        <f t="shared" si="137"/>
        <v>0.20199079560274735</v>
      </c>
      <c r="AA197" s="27">
        <f t="shared" si="137"/>
        <v>0.20116939600000028</v>
      </c>
      <c r="AB197" s="32"/>
    </row>
    <row r="198" spans="1:29">
      <c r="A198" s="37" t="s">
        <v>96</v>
      </c>
      <c r="B198" s="48">
        <f t="shared" ref="B198:L198" si="138">SUM(B194:B197)</f>
        <v>1.6916130796817048</v>
      </c>
      <c r="C198" s="48">
        <f t="shared" si="138"/>
        <v>1.8038338938968823</v>
      </c>
      <c r="D198" s="48">
        <f t="shared" si="138"/>
        <v>1.7411347639957269</v>
      </c>
      <c r="E198" s="48">
        <f t="shared" si="138"/>
        <v>1.8916743467606754</v>
      </c>
      <c r="F198" s="48">
        <f t="shared" si="138"/>
        <v>2.0155199999999995</v>
      </c>
      <c r="G198" s="48">
        <f t="shared" si="138"/>
        <v>2.2518731195870481</v>
      </c>
      <c r="H198" s="48">
        <f t="shared" si="138"/>
        <v>2.4415057391754851</v>
      </c>
      <c r="I198" s="48">
        <f t="shared" si="138"/>
        <v>2.6424293739222922</v>
      </c>
      <c r="J198" s="48">
        <f t="shared" si="138"/>
        <v>2.8502951028675581</v>
      </c>
      <c r="K198" s="48">
        <f t="shared" si="138"/>
        <v>3.065314657531224</v>
      </c>
      <c r="L198" s="48">
        <f t="shared" si="138"/>
        <v>3.2921981472694757</v>
      </c>
      <c r="M198" s="46"/>
      <c r="N198" s="34"/>
      <c r="O198" s="34"/>
      <c r="Q198" s="40">
        <f t="shared" ref="Q198:AA198" si="139">SUM(Q194:Q197)</f>
        <v>1</v>
      </c>
      <c r="R198" s="40">
        <f t="shared" si="139"/>
        <v>1</v>
      </c>
      <c r="S198" s="40">
        <f t="shared" si="139"/>
        <v>1</v>
      </c>
      <c r="T198" s="40">
        <f t="shared" si="139"/>
        <v>1</v>
      </c>
      <c r="U198" s="40">
        <f t="shared" si="139"/>
        <v>1</v>
      </c>
      <c r="V198" s="40">
        <f t="shared" si="139"/>
        <v>1</v>
      </c>
      <c r="W198" s="40">
        <f t="shared" si="139"/>
        <v>1</v>
      </c>
      <c r="X198" s="40">
        <f t="shared" si="139"/>
        <v>1</v>
      </c>
      <c r="Y198" s="40">
        <f t="shared" si="139"/>
        <v>1</v>
      </c>
      <c r="Z198" s="40">
        <f t="shared" si="139"/>
        <v>1</v>
      </c>
      <c r="AA198" s="40">
        <f t="shared" si="139"/>
        <v>1</v>
      </c>
    </row>
    <row r="199" spans="1:29">
      <c r="A199" s="41" t="s">
        <v>97</v>
      </c>
      <c r="B199" s="45" t="b">
        <f t="shared" ref="B199:L199" si="140">B198=B179</f>
        <v>1</v>
      </c>
      <c r="C199" s="45" t="b">
        <f t="shared" si="140"/>
        <v>1</v>
      </c>
      <c r="D199" s="45" t="b">
        <f t="shared" si="140"/>
        <v>1</v>
      </c>
      <c r="E199" s="45" t="b">
        <f t="shared" si="140"/>
        <v>1</v>
      </c>
      <c r="F199" s="45" t="b">
        <f t="shared" si="140"/>
        <v>1</v>
      </c>
      <c r="G199" s="45" t="b">
        <f t="shared" si="140"/>
        <v>1</v>
      </c>
      <c r="H199" s="45" t="b">
        <f t="shared" si="140"/>
        <v>1</v>
      </c>
      <c r="I199" s="45" t="b">
        <f t="shared" si="140"/>
        <v>1</v>
      </c>
      <c r="J199" s="45" t="b">
        <f t="shared" si="140"/>
        <v>1</v>
      </c>
      <c r="K199" s="45" t="b">
        <f t="shared" si="140"/>
        <v>1</v>
      </c>
      <c r="L199" s="45" t="b">
        <f t="shared" si="140"/>
        <v>1</v>
      </c>
      <c r="M199" s="46"/>
      <c r="N199" s="34"/>
      <c r="O199" s="34"/>
      <c r="U199" s="43"/>
      <c r="V199" s="32"/>
    </row>
    <row r="200" spans="1:29" ht="15.75" thickBot="1">
      <c r="A200" s="41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6"/>
      <c r="N200" s="34"/>
      <c r="O200" s="34"/>
      <c r="U200" s="43"/>
      <c r="V200" s="32"/>
    </row>
    <row r="201" spans="1:29" ht="15.75" thickBot="1">
      <c r="A201" s="44" t="s">
        <v>125</v>
      </c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6"/>
      <c r="N201" s="34"/>
      <c r="O201" s="34"/>
      <c r="U201" s="43"/>
      <c r="V201" s="32"/>
    </row>
    <row r="202" spans="1:29">
      <c r="A202" s="20" t="s">
        <v>102</v>
      </c>
      <c r="B202" s="47">
        <f t="shared" ref="B202:L207" si="141">Q202*B$179</f>
        <v>0.89214691434598614</v>
      </c>
      <c r="C202" s="47">
        <f t="shared" si="141"/>
        <v>0.94837540974171297</v>
      </c>
      <c r="D202" s="47">
        <f t="shared" si="141"/>
        <v>0.91256669021528869</v>
      </c>
      <c r="E202" s="47">
        <f t="shared" si="141"/>
        <v>0.98838733582182781</v>
      </c>
      <c r="F202" s="47">
        <f t="shared" si="141"/>
        <v>1.0496567794297331</v>
      </c>
      <c r="G202" s="47">
        <f t="shared" si="141"/>
        <v>1.169179004418053</v>
      </c>
      <c r="H202" s="47">
        <f t="shared" si="141"/>
        <v>1.2638188315636154</v>
      </c>
      <c r="I202" s="47">
        <f t="shared" si="141"/>
        <v>1.3635762097263515</v>
      </c>
      <c r="J202" s="47">
        <f t="shared" si="141"/>
        <v>1.4662732480106442</v>
      </c>
      <c r="K202" s="47">
        <f t="shared" si="141"/>
        <v>1.5719883010596718</v>
      </c>
      <c r="L202" s="47">
        <f t="shared" si="141"/>
        <v>1.683091502559132</v>
      </c>
      <c r="M202" s="46"/>
      <c r="N202" s="27">
        <f t="shared" ref="N202:N207" si="142">(F202/B202)^(1/4)-1</f>
        <v>4.1484316405718591E-2</v>
      </c>
      <c r="O202" s="27">
        <f t="shared" ref="O202:O207" si="143">(L202/G202)^(1/5)-1</f>
        <v>7.5586503136737981E-2</v>
      </c>
      <c r="Q202" s="27">
        <v>0.52739419259743092</v>
      </c>
      <c r="R202" s="27">
        <v>0.52575539962435569</v>
      </c>
      <c r="S202" s="27">
        <v>0.52412180210625459</v>
      </c>
      <c r="T202" s="27">
        <v>0.52249338662035216</v>
      </c>
      <c r="U202" s="27">
        <v>0.52078708195886581</v>
      </c>
      <c r="V202" s="27">
        <v>0.51920287792789088</v>
      </c>
      <c r="W202" s="27">
        <v>0.51763909921850793</v>
      </c>
      <c r="X202" s="27">
        <v>0.51603127908857838</v>
      </c>
      <c r="Y202" s="27">
        <v>0.51442857496947958</v>
      </c>
      <c r="Z202" s="27">
        <v>0.51283097387650789</v>
      </c>
      <c r="AA202" s="27">
        <v>0.51123639200000015</v>
      </c>
      <c r="AB202" s="32"/>
      <c r="AC202" s="32"/>
    </row>
    <row r="203" spans="1:29">
      <c r="A203" s="20" t="s">
        <v>103</v>
      </c>
      <c r="B203" s="47">
        <f t="shared" si="141"/>
        <v>0.17237766954289302</v>
      </c>
      <c r="C203" s="47">
        <f t="shared" si="141"/>
        <v>0.18440387415730985</v>
      </c>
      <c r="D203" s="47">
        <f t="shared" si="141"/>
        <v>0.17856593521609707</v>
      </c>
      <c r="E203" s="47">
        <f t="shared" si="141"/>
        <v>0.19462764594327428</v>
      </c>
      <c r="F203" s="47">
        <f t="shared" si="141"/>
        <v>0.20810881753731705</v>
      </c>
      <c r="G203" s="47">
        <f t="shared" si="141"/>
        <v>0.23320679462735405</v>
      </c>
      <c r="H203" s="47">
        <f t="shared" si="141"/>
        <v>0.25362199599799817</v>
      </c>
      <c r="I203" s="47">
        <f t="shared" si="141"/>
        <v>0.27537296671402633</v>
      </c>
      <c r="J203" s="47">
        <f t="shared" si="141"/>
        <v>0.29798588825243366</v>
      </c>
      <c r="K203" s="47">
        <f t="shared" si="141"/>
        <v>0.32149046554646699</v>
      </c>
      <c r="L203" s="47">
        <f t="shared" si="141"/>
        <v>0.34639032683920218</v>
      </c>
      <c r="M203" s="46"/>
      <c r="N203" s="27">
        <f t="shared" si="142"/>
        <v>4.8219824732938177E-2</v>
      </c>
      <c r="O203" s="27">
        <f t="shared" si="143"/>
        <v>8.2342996161317794E-2</v>
      </c>
      <c r="Q203" s="27">
        <v>0.10190135771197026</v>
      </c>
      <c r="R203" s="27">
        <v>0.10222885531823334</v>
      </c>
      <c r="S203" s="27">
        <v>0.1025572166546755</v>
      </c>
      <c r="T203" s="27">
        <v>0.10288644357658962</v>
      </c>
      <c r="U203" s="27">
        <v>0.10325316421435513</v>
      </c>
      <c r="V203" s="27">
        <v>0.10356124978751906</v>
      </c>
      <c r="W203" s="27">
        <v>0.10387933639822131</v>
      </c>
      <c r="X203" s="27">
        <v>0.1042120442013087</v>
      </c>
      <c r="Y203" s="27">
        <v>0.10454562685549403</v>
      </c>
      <c r="Z203" s="27">
        <v>0.10488008621124477</v>
      </c>
      <c r="AA203" s="27">
        <v>0.10521551600000009</v>
      </c>
      <c r="AB203" s="32"/>
      <c r="AC203" s="32"/>
    </row>
    <row r="204" spans="1:29">
      <c r="A204" s="20" t="s">
        <v>104</v>
      </c>
      <c r="B204" s="47">
        <f t="shared" si="141"/>
        <v>0.25315109729731899</v>
      </c>
      <c r="C204" s="47">
        <f t="shared" si="141"/>
        <v>0.27130973048710927</v>
      </c>
      <c r="D204" s="47">
        <f t="shared" si="141"/>
        <v>0.26320313694444925</v>
      </c>
      <c r="E204" s="47">
        <f t="shared" si="141"/>
        <v>0.28740524967996933</v>
      </c>
      <c r="F204" s="47">
        <f t="shared" si="141"/>
        <v>0.30780926962619465</v>
      </c>
      <c r="G204" s="47">
        <f t="shared" si="141"/>
        <v>0.34563699710351109</v>
      </c>
      <c r="H204" s="47">
        <f t="shared" si="141"/>
        <v>0.37659437405143315</v>
      </c>
      <c r="I204" s="47">
        <f t="shared" si="141"/>
        <v>0.40964562886605643</v>
      </c>
      <c r="J204" s="47">
        <f t="shared" si="141"/>
        <v>0.44410271264453344</v>
      </c>
      <c r="K204" s="47">
        <f t="shared" si="141"/>
        <v>0.48001756414897567</v>
      </c>
      <c r="L204" s="47">
        <f t="shared" si="141"/>
        <v>0.51815238982089984</v>
      </c>
      <c r="M204" s="46"/>
      <c r="N204" s="27">
        <f t="shared" si="142"/>
        <v>5.0087454739343507E-2</v>
      </c>
      <c r="O204" s="27">
        <f t="shared" si="143"/>
        <v>8.434493808646093E-2</v>
      </c>
      <c r="Q204" s="27">
        <v>0.14965070933652991</v>
      </c>
      <c r="R204" s="27">
        <v>0.15040726943044064</v>
      </c>
      <c r="S204" s="27">
        <v>0.15116758471953362</v>
      </c>
      <c r="T204" s="27">
        <v>0.15193167374295968</v>
      </c>
      <c r="U204" s="27">
        <v>0.15271953125059273</v>
      </c>
      <c r="V204" s="27">
        <v>0.1534886642134147</v>
      </c>
      <c r="W204" s="27">
        <v>0.15424676993739606</v>
      </c>
      <c r="X204" s="27">
        <v>0.15502614106124574</v>
      </c>
      <c r="Y204" s="27">
        <v>0.15580937994726968</v>
      </c>
      <c r="Z204" s="27">
        <v>0.15659650567018049</v>
      </c>
      <c r="AA204" s="27">
        <v>0.15738797199999993</v>
      </c>
      <c r="AB204" s="32"/>
      <c r="AC204" s="32"/>
    </row>
    <row r="205" spans="1:29">
      <c r="A205" s="20" t="s">
        <v>105</v>
      </c>
      <c r="B205" s="47">
        <f t="shared" si="141"/>
        <v>0.21757143411845167</v>
      </c>
      <c r="C205" s="47">
        <f t="shared" si="141"/>
        <v>0.23274566793317966</v>
      </c>
      <c r="D205" s="47">
        <f t="shared" si="141"/>
        <v>0.22537313150183869</v>
      </c>
      <c r="E205" s="47">
        <f t="shared" si="141"/>
        <v>0.24564123910977023</v>
      </c>
      <c r="F205" s="47">
        <f t="shared" si="141"/>
        <v>0.26260272146056202</v>
      </c>
      <c r="G205" s="47">
        <f t="shared" si="141"/>
        <v>0.29432429206378713</v>
      </c>
      <c r="H205" s="47">
        <f t="shared" si="141"/>
        <v>0.32008909279096864</v>
      </c>
      <c r="I205" s="47">
        <f t="shared" si="141"/>
        <v>0.34753896411725255</v>
      </c>
      <c r="J205" s="47">
        <f t="shared" si="141"/>
        <v>0.37607752670618705</v>
      </c>
      <c r="K205" s="47">
        <f t="shared" si="141"/>
        <v>0.4057425090251025</v>
      </c>
      <c r="L205" s="47">
        <f t="shared" si="141"/>
        <v>0.43717361256563897</v>
      </c>
      <c r="M205" s="46"/>
      <c r="N205" s="27">
        <f t="shared" si="142"/>
        <v>4.8152168176442078E-2</v>
      </c>
      <c r="O205" s="27">
        <f t="shared" si="143"/>
        <v>8.2344629277026016E-2</v>
      </c>
      <c r="Q205" s="27">
        <v>0.12861772986491102</v>
      </c>
      <c r="R205" s="27">
        <v>0.12902832612285128</v>
      </c>
      <c r="S205" s="27">
        <v>0.12944037197019162</v>
      </c>
      <c r="T205" s="27">
        <v>0.12985387232765991</v>
      </c>
      <c r="U205" s="27">
        <v>0.13029030794066149</v>
      </c>
      <c r="V205" s="27">
        <v>0.13070198738273531</v>
      </c>
      <c r="W205" s="27">
        <v>0.13110314985336269</v>
      </c>
      <c r="X205" s="27">
        <v>0.13152251770550932</v>
      </c>
      <c r="Y205" s="27">
        <v>0.13194336485644304</v>
      </c>
      <c r="Z205" s="27">
        <v>0.13236569630077838</v>
      </c>
      <c r="AA205" s="27">
        <v>0.13279079600000002</v>
      </c>
      <c r="AB205" s="32"/>
      <c r="AC205" s="32"/>
    </row>
    <row r="206" spans="1:29">
      <c r="A206" s="20" t="s">
        <v>106</v>
      </c>
      <c r="B206" s="47">
        <f t="shared" si="141"/>
        <v>7.3338110998666078E-2</v>
      </c>
      <c r="C206" s="47">
        <f t="shared" si="141"/>
        <v>7.9284878100969236E-2</v>
      </c>
      <c r="D206" s="47">
        <f t="shared" si="141"/>
        <v>7.7585282529976277E-2</v>
      </c>
      <c r="E206" s="47">
        <f t="shared" si="141"/>
        <v>8.5454443692510623E-2</v>
      </c>
      <c r="F206" s="47">
        <f t="shared" si="141"/>
        <v>9.2350353628043488E-2</v>
      </c>
      <c r="G206" s="47">
        <f t="shared" si="141"/>
        <v>0.10452354435760175</v>
      </c>
      <c r="H206" s="47">
        <f t="shared" si="141"/>
        <v>0.11489489782919755</v>
      </c>
      <c r="I206" s="47">
        <f t="shared" si="141"/>
        <v>0.12604977987498422</v>
      </c>
      <c r="J206" s="47">
        <f t="shared" si="141"/>
        <v>0.13782031612836812</v>
      </c>
      <c r="K206" s="47">
        <f t="shared" si="141"/>
        <v>0.15023542425132849</v>
      </c>
      <c r="L206" s="47">
        <f t="shared" si="141"/>
        <v>0.16354832490209403</v>
      </c>
      <c r="M206" s="46"/>
      <c r="N206" s="27">
        <f t="shared" si="142"/>
        <v>5.9320095066099476E-2</v>
      </c>
      <c r="O206" s="27">
        <f t="shared" si="143"/>
        <v>9.3670239545387224E-2</v>
      </c>
      <c r="Q206" s="27">
        <v>4.3353951254896564E-2</v>
      </c>
      <c r="R206" s="27">
        <v>4.3953536059624362E-2</v>
      </c>
      <c r="S206" s="27">
        <v>4.456018232151425E-2</v>
      </c>
      <c r="T206" s="27">
        <v>4.5173971851362141E-2</v>
      </c>
      <c r="U206" s="27">
        <v>4.5819616589288861E-2</v>
      </c>
      <c r="V206" s="27">
        <v>4.6416267172623579E-2</v>
      </c>
      <c r="W206" s="27">
        <v>4.7059032459206271E-2</v>
      </c>
      <c r="X206" s="27">
        <v>4.7702232316575471E-2</v>
      </c>
      <c r="Y206" s="27">
        <v>4.8352998954288309E-2</v>
      </c>
      <c r="Z206" s="27">
        <v>4.9011420045316556E-2</v>
      </c>
      <c r="AA206" s="27">
        <v>4.9677545999999961E-2</v>
      </c>
      <c r="AB206" s="32"/>
      <c r="AC206" s="32"/>
    </row>
    <row r="207" spans="1:29">
      <c r="A207" s="20" t="s">
        <v>77</v>
      </c>
      <c r="B207" s="47">
        <f t="shared" si="141"/>
        <v>8.3027853378388486E-2</v>
      </c>
      <c r="C207" s="47">
        <f t="shared" si="141"/>
        <v>8.7714333476601167E-2</v>
      </c>
      <c r="D207" s="47">
        <f t="shared" si="141"/>
        <v>8.3840587588076845E-2</v>
      </c>
      <c r="E207" s="47">
        <f t="shared" si="141"/>
        <v>9.0158432513323325E-2</v>
      </c>
      <c r="F207" s="47">
        <f t="shared" si="141"/>
        <v>9.4992058318149414E-2</v>
      </c>
      <c r="G207" s="47">
        <f t="shared" si="141"/>
        <v>0.10500248701674122</v>
      </c>
      <c r="H207" s="47">
        <f t="shared" si="141"/>
        <v>0.11248654694227199</v>
      </c>
      <c r="I207" s="47">
        <f t="shared" si="141"/>
        <v>0.1202458246236207</v>
      </c>
      <c r="J207" s="47">
        <f t="shared" si="141"/>
        <v>0.12803541112539171</v>
      </c>
      <c r="K207" s="47">
        <f t="shared" si="141"/>
        <v>0.13584039349967869</v>
      </c>
      <c r="L207" s="47">
        <f t="shared" si="141"/>
        <v>0.14384199058250893</v>
      </c>
      <c r="M207" s="46"/>
      <c r="N207" s="27">
        <f t="shared" si="142"/>
        <v>3.4227001546448532E-2</v>
      </c>
      <c r="O207" s="27">
        <f t="shared" si="143"/>
        <v>6.4969621933635091E-2</v>
      </c>
      <c r="Q207" s="27">
        <f t="shared" ref="Q207:AA207" si="144">1-SUM(Q202:Q206)</f>
        <v>4.9082059234261233E-2</v>
      </c>
      <c r="R207" s="27">
        <f t="shared" si="144"/>
        <v>4.8626613444494593E-2</v>
      </c>
      <c r="S207" s="27">
        <f t="shared" si="144"/>
        <v>4.8152842227830339E-2</v>
      </c>
      <c r="T207" s="27">
        <f t="shared" si="144"/>
        <v>4.7660651881076488E-2</v>
      </c>
      <c r="U207" s="27">
        <f t="shared" si="144"/>
        <v>4.7130298046235919E-2</v>
      </c>
      <c r="V207" s="27">
        <f t="shared" si="144"/>
        <v>4.6628953515816529E-2</v>
      </c>
      <c r="W207" s="27">
        <f t="shared" si="144"/>
        <v>4.6072612133305713E-2</v>
      </c>
      <c r="X207" s="27">
        <f t="shared" si="144"/>
        <v>4.5505785626782425E-2</v>
      </c>
      <c r="Y207" s="27">
        <f t="shared" si="144"/>
        <v>4.4920054417025401E-2</v>
      </c>
      <c r="Z207" s="27">
        <f t="shared" si="144"/>
        <v>4.4315317895971984E-2</v>
      </c>
      <c r="AA207" s="27">
        <f t="shared" si="144"/>
        <v>4.3691777999999903E-2</v>
      </c>
      <c r="AB207" s="32"/>
    </row>
    <row r="208" spans="1:29">
      <c r="A208" s="37" t="s">
        <v>96</v>
      </c>
      <c r="B208" s="48">
        <f t="shared" ref="B208:L208" si="145">SUM(B202:B207)</f>
        <v>1.6916130796817044</v>
      </c>
      <c r="C208" s="48">
        <f t="shared" si="145"/>
        <v>1.8038338938968819</v>
      </c>
      <c r="D208" s="48">
        <f t="shared" si="145"/>
        <v>1.7411347639957269</v>
      </c>
      <c r="E208" s="48">
        <f t="shared" si="145"/>
        <v>1.8916743467606756</v>
      </c>
      <c r="F208" s="48">
        <f t="shared" si="145"/>
        <v>2.01552</v>
      </c>
      <c r="G208" s="48">
        <f t="shared" si="145"/>
        <v>2.2518731195870481</v>
      </c>
      <c r="H208" s="48">
        <f t="shared" si="145"/>
        <v>2.4415057391754851</v>
      </c>
      <c r="I208" s="48">
        <f t="shared" si="145"/>
        <v>2.6424293739222917</v>
      </c>
      <c r="J208" s="48">
        <f t="shared" si="145"/>
        <v>2.8502951028675581</v>
      </c>
      <c r="K208" s="48">
        <f t="shared" si="145"/>
        <v>3.065314657531224</v>
      </c>
      <c r="L208" s="48">
        <f t="shared" si="145"/>
        <v>3.2921981472694761</v>
      </c>
      <c r="M208" s="46"/>
      <c r="N208" s="34"/>
      <c r="O208" s="34"/>
      <c r="Q208" s="40">
        <f t="shared" ref="Q208:AA208" si="146">SUM(Q202:Q207)</f>
        <v>1</v>
      </c>
      <c r="R208" s="40">
        <f t="shared" si="146"/>
        <v>1</v>
      </c>
      <c r="S208" s="40">
        <f t="shared" si="146"/>
        <v>1</v>
      </c>
      <c r="T208" s="40">
        <f t="shared" si="146"/>
        <v>1</v>
      </c>
      <c r="U208" s="40">
        <f t="shared" si="146"/>
        <v>1</v>
      </c>
      <c r="V208" s="40">
        <f t="shared" si="146"/>
        <v>1</v>
      </c>
      <c r="W208" s="40">
        <f t="shared" si="146"/>
        <v>1</v>
      </c>
      <c r="X208" s="40">
        <f t="shared" si="146"/>
        <v>1</v>
      </c>
      <c r="Y208" s="40">
        <f t="shared" si="146"/>
        <v>1</v>
      </c>
      <c r="Z208" s="40">
        <f t="shared" si="146"/>
        <v>1</v>
      </c>
      <c r="AA208" s="40">
        <f t="shared" si="146"/>
        <v>1</v>
      </c>
    </row>
    <row r="209" spans="1:28">
      <c r="A209" s="41" t="s">
        <v>97</v>
      </c>
      <c r="B209" s="45" t="b">
        <f t="shared" ref="B209:L209" si="147">B208=B179</f>
        <v>1</v>
      </c>
      <c r="C209" s="45" t="b">
        <f t="shared" si="147"/>
        <v>1</v>
      </c>
      <c r="D209" s="45" t="b">
        <f t="shared" si="147"/>
        <v>1</v>
      </c>
      <c r="E209" s="45" t="b">
        <f t="shared" si="147"/>
        <v>1</v>
      </c>
      <c r="F209" s="45" t="b">
        <f t="shared" si="147"/>
        <v>1</v>
      </c>
      <c r="G209" s="45" t="b">
        <f t="shared" si="147"/>
        <v>1</v>
      </c>
      <c r="H209" s="45" t="b">
        <f t="shared" si="147"/>
        <v>1</v>
      </c>
      <c r="I209" s="45" t="b">
        <f t="shared" si="147"/>
        <v>1</v>
      </c>
      <c r="J209" s="45" t="b">
        <f t="shared" si="147"/>
        <v>1</v>
      </c>
      <c r="K209" s="45" t="b">
        <f t="shared" si="147"/>
        <v>1</v>
      </c>
      <c r="L209" s="45" t="b">
        <f t="shared" si="147"/>
        <v>1</v>
      </c>
      <c r="M209" s="46"/>
      <c r="N209" s="34"/>
      <c r="O209" s="34"/>
      <c r="U209" s="43"/>
      <c r="V209" s="32"/>
    </row>
    <row r="210" spans="1:28" ht="15.75" thickBot="1">
      <c r="A210" s="55"/>
      <c r="B210" s="28"/>
      <c r="C210" s="32"/>
      <c r="D210" s="32"/>
      <c r="E210" s="32"/>
      <c r="G210" s="32"/>
      <c r="H210" s="32"/>
      <c r="I210" s="32"/>
      <c r="J210" s="32"/>
      <c r="K210" s="32"/>
      <c r="L210" s="32"/>
      <c r="M210" s="32"/>
      <c r="U210" s="29"/>
    </row>
    <row r="211" spans="1:28" s="53" customFormat="1" ht="15.75" thickBot="1">
      <c r="A211" s="19" t="s">
        <v>115</v>
      </c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</row>
    <row r="212" spans="1:28">
      <c r="A212" s="37" t="s">
        <v>122</v>
      </c>
      <c r="B212" s="38">
        <f>B42+B41+B40</f>
        <v>5.8498503115082832</v>
      </c>
      <c r="C212" s="38">
        <f t="shared" ref="C212:L212" si="148">C42+C41+C40</f>
        <v>6.1524074608009407</v>
      </c>
      <c r="D212" s="38">
        <f t="shared" si="148"/>
        <v>5.913334385801595</v>
      </c>
      <c r="E212" s="38">
        <f t="shared" si="148"/>
        <v>6.3971809639050576</v>
      </c>
      <c r="F212" s="38">
        <f t="shared" si="148"/>
        <v>7.0011299217797625</v>
      </c>
      <c r="G212" s="38">
        <f t="shared" si="148"/>
        <v>7.5499234596610005</v>
      </c>
      <c r="H212" s="38">
        <f t="shared" si="148"/>
        <v>8.150241048458529</v>
      </c>
      <c r="I212" s="38">
        <f t="shared" si="148"/>
        <v>8.7825513123866976</v>
      </c>
      <c r="J212" s="38">
        <f t="shared" si="148"/>
        <v>9.4319659259098998</v>
      </c>
      <c r="K212" s="38">
        <f t="shared" si="148"/>
        <v>10.098874759823293</v>
      </c>
      <c r="L212" s="38">
        <f t="shared" si="148"/>
        <v>10.798409923043884</v>
      </c>
      <c r="M212" s="40"/>
      <c r="N212" s="27">
        <f>(F212/B212)^(1/4)-1</f>
        <v>4.5937769483731961E-2</v>
      </c>
      <c r="O212" s="27">
        <f>(L212/G212)^(1/5)-1</f>
        <v>7.4195805489360778E-2</v>
      </c>
      <c r="U212" s="29"/>
    </row>
    <row r="213" spans="1:28">
      <c r="A213" s="37" t="s">
        <v>88</v>
      </c>
      <c r="B213" s="26"/>
      <c r="C213" s="54">
        <f t="shared" ref="C213:L213" si="149">C212/B212-1</f>
        <v>5.1720494231697334E-2</v>
      </c>
      <c r="D213" s="54">
        <f t="shared" si="149"/>
        <v>-3.8858459314107696E-2</v>
      </c>
      <c r="E213" s="54">
        <f t="shared" si="149"/>
        <v>8.1822969332703055E-2</v>
      </c>
      <c r="F213" s="54">
        <f t="shared" si="149"/>
        <v>9.4408609242473851E-2</v>
      </c>
      <c r="G213" s="54">
        <f t="shared" si="149"/>
        <v>7.838642390766104E-2</v>
      </c>
      <c r="H213" s="54">
        <f t="shared" si="149"/>
        <v>7.9513069503950096E-2</v>
      </c>
      <c r="I213" s="54">
        <f t="shared" si="149"/>
        <v>7.7581786866016467E-2</v>
      </c>
      <c r="J213" s="54">
        <f t="shared" si="149"/>
        <v>7.3943731203401475E-2</v>
      </c>
      <c r="K213" s="54">
        <f t="shared" si="149"/>
        <v>7.0707298897398907E-2</v>
      </c>
      <c r="L213" s="54">
        <f t="shared" si="149"/>
        <v>6.92686244613685E-2</v>
      </c>
      <c r="M213" s="26"/>
      <c r="N213" s="32"/>
      <c r="O213" s="32"/>
      <c r="U213" s="29"/>
    </row>
    <row r="214" spans="1:28" ht="15.75" thickBot="1">
      <c r="A214" s="55"/>
      <c r="B214" s="28"/>
      <c r="C214" s="32"/>
      <c r="D214" s="32"/>
      <c r="E214" s="32"/>
      <c r="G214" s="32"/>
      <c r="H214" s="32"/>
      <c r="I214" s="32"/>
      <c r="J214" s="32"/>
      <c r="K214" s="32"/>
      <c r="L214" s="32"/>
      <c r="M214" s="32"/>
      <c r="U214" s="29"/>
    </row>
    <row r="215" spans="1:28" ht="15.75" thickBot="1">
      <c r="A215" s="19" t="s">
        <v>123</v>
      </c>
      <c r="D215" s="1"/>
      <c r="E215" s="35"/>
      <c r="J215" s="1"/>
      <c r="K215" s="1"/>
      <c r="L215" s="1"/>
      <c r="M215" s="1"/>
      <c r="U215" s="29"/>
    </row>
    <row r="216" spans="1:28">
      <c r="A216" s="20" t="s">
        <v>89</v>
      </c>
      <c r="B216" s="47">
        <f t="shared" ref="B216:L222" si="150">Q216*B$212</f>
        <v>2.4555331667587166</v>
      </c>
      <c r="C216" s="47">
        <f t="shared" si="150"/>
        <v>2.5759894641134045</v>
      </c>
      <c r="D216" s="47">
        <f t="shared" si="150"/>
        <v>2.469618032788536</v>
      </c>
      <c r="E216" s="47">
        <f t="shared" si="150"/>
        <v>2.6649235837960576</v>
      </c>
      <c r="F216" s="47">
        <f t="shared" si="150"/>
        <v>2.9091321736592639</v>
      </c>
      <c r="G216" s="47">
        <f t="shared" si="150"/>
        <v>3.1292299379896247</v>
      </c>
      <c r="H216" s="47">
        <f t="shared" si="150"/>
        <v>3.3694996251195626</v>
      </c>
      <c r="I216" s="47">
        <f t="shared" si="150"/>
        <v>3.6217303014665423</v>
      </c>
      <c r="J216" s="47">
        <f t="shared" si="150"/>
        <v>3.8797032398851816</v>
      </c>
      <c r="K216" s="47">
        <f t="shared" si="150"/>
        <v>4.1435307557593504</v>
      </c>
      <c r="L216" s="47">
        <f t="shared" si="150"/>
        <v>4.4187093405095572</v>
      </c>
      <c r="M216" s="35"/>
      <c r="N216" s="27">
        <f t="shared" ref="N216:N222" si="151">(F216/B216)^(1/4)-1</f>
        <v>4.3288480751628722E-2</v>
      </c>
      <c r="O216" s="27">
        <f t="shared" ref="O216:O222" si="152">(L216/G216)^(1/5)-1</f>
        <v>7.1449216667989646E-2</v>
      </c>
      <c r="Q216" s="27">
        <f t="shared" ref="Q216:AA216" si="153">SUM(Q51,Q84,Q117,Q150,Q183)/5</f>
        <v>0.41975999999999997</v>
      </c>
      <c r="R216" s="27">
        <f t="shared" si="153"/>
        <v>0.41869617390036351</v>
      </c>
      <c r="S216" s="27">
        <f t="shared" si="153"/>
        <v>0.41763544417821069</v>
      </c>
      <c r="T216" s="27">
        <f t="shared" si="153"/>
        <v>0.4165778018212099</v>
      </c>
      <c r="U216" s="27">
        <f t="shared" si="153"/>
        <v>0.41552323784326106</v>
      </c>
      <c r="V216" s="27">
        <f t="shared" si="153"/>
        <v>0.41447174328441871</v>
      </c>
      <c r="W216" s="27">
        <f t="shared" si="153"/>
        <v>0.41342330921081683</v>
      </c>
      <c r="X216" s="27">
        <f t="shared" si="153"/>
        <v>0.41237792671459167</v>
      </c>
      <c r="Y216" s="27">
        <f t="shared" si="153"/>
        <v>0.41133558691380739</v>
      </c>
      <c r="Z216" s="27">
        <f t="shared" si="153"/>
        <v>0.41029628095237936</v>
      </c>
      <c r="AA216" s="27">
        <f t="shared" si="153"/>
        <v>0.40919999999999995</v>
      </c>
      <c r="AB216" s="32"/>
    </row>
    <row r="217" spans="1:28">
      <c r="A217" s="20" t="s">
        <v>91</v>
      </c>
      <c r="B217" s="47">
        <f t="shared" si="150"/>
        <v>0.43979174641919277</v>
      </c>
      <c r="C217" s="47">
        <f t="shared" si="150"/>
        <v>0.45756368334147529</v>
      </c>
      <c r="D217" s="47">
        <f t="shared" si="150"/>
        <v>0.43505454396388105</v>
      </c>
      <c r="E217" s="47">
        <f t="shared" si="150"/>
        <v>0.46559188921349232</v>
      </c>
      <c r="F217" s="47">
        <f t="shared" si="150"/>
        <v>0.50407028719090685</v>
      </c>
      <c r="G217" s="47">
        <f t="shared" si="150"/>
        <v>0.53774007266494994</v>
      </c>
      <c r="H217" s="47">
        <f t="shared" si="150"/>
        <v>0.57425912514766553</v>
      </c>
      <c r="I217" s="47">
        <f t="shared" si="150"/>
        <v>0.61216213247211471</v>
      </c>
      <c r="J217" s="47">
        <f t="shared" si="150"/>
        <v>0.65036479599190833</v>
      </c>
      <c r="K217" s="47">
        <f t="shared" si="150"/>
        <v>0.68887044942363496</v>
      </c>
      <c r="L217" s="47">
        <f t="shared" si="150"/>
        <v>0.72867670160700149</v>
      </c>
      <c r="M217" s="35"/>
      <c r="N217" s="27">
        <f t="shared" si="151"/>
        <v>3.4691796741798342E-2</v>
      </c>
      <c r="O217" s="27">
        <f t="shared" si="152"/>
        <v>6.2655505158596636E-2</v>
      </c>
      <c r="Q217" s="27">
        <f t="shared" ref="Q217:AA217" si="154">SUM(Q52,Q85,Q118,Q151,Q184)/5</f>
        <v>7.5180000000000011E-2</v>
      </c>
      <c r="R217" s="27">
        <f t="shared" si="154"/>
        <v>7.4371485675610333E-2</v>
      </c>
      <c r="S217" s="27">
        <f t="shared" si="154"/>
        <v>7.357178126244357E-2</v>
      </c>
      <c r="T217" s="27">
        <f t="shared" si="154"/>
        <v>7.2780790764011644E-2</v>
      </c>
      <c r="U217" s="27">
        <f t="shared" si="154"/>
        <v>7.1998419229844374E-2</v>
      </c>
      <c r="V217" s="27">
        <f t="shared" si="154"/>
        <v>7.1224572744091774E-2</v>
      </c>
      <c r="W217" s="27">
        <f t="shared" si="154"/>
        <v>7.0459158414250364E-2</v>
      </c>
      <c r="X217" s="27">
        <f t="shared" si="154"/>
        <v>6.9702084360012337E-2</v>
      </c>
      <c r="Y217" s="27">
        <f t="shared" si="154"/>
        <v>6.895325970223623E-2</v>
      </c>
      <c r="Z217" s="27">
        <f t="shared" si="154"/>
        <v>6.8212594552037861E-2</v>
      </c>
      <c r="AA217" s="27">
        <f t="shared" si="154"/>
        <v>6.7480000000000012E-2</v>
      </c>
      <c r="AB217" s="32"/>
    </row>
    <row r="218" spans="1:28">
      <c r="A218" s="20" t="s">
        <v>92</v>
      </c>
      <c r="B218" s="47">
        <f t="shared" si="150"/>
        <v>0.47570982733185346</v>
      </c>
      <c r="C218" s="47">
        <f t="shared" si="150"/>
        <v>0.49701702832301248</v>
      </c>
      <c r="D218" s="47">
        <f t="shared" si="150"/>
        <v>0.47455626975898674</v>
      </c>
      <c r="E218" s="47">
        <f t="shared" si="150"/>
        <v>0.51000367551060599</v>
      </c>
      <c r="F218" s="47">
        <f t="shared" si="150"/>
        <v>0.55447566935772241</v>
      </c>
      <c r="G218" s="47">
        <f t="shared" si="150"/>
        <v>0.59400060796210696</v>
      </c>
      <c r="H218" s="47">
        <f t="shared" si="150"/>
        <v>0.63700827886382783</v>
      </c>
      <c r="I218" s="47">
        <f t="shared" si="150"/>
        <v>0.68190818329866132</v>
      </c>
      <c r="J218" s="47">
        <f t="shared" si="150"/>
        <v>0.72750890792992651</v>
      </c>
      <c r="K218" s="47">
        <f t="shared" si="150"/>
        <v>0.77382056801197641</v>
      </c>
      <c r="L218" s="47">
        <f t="shared" si="150"/>
        <v>0.82197496334209963</v>
      </c>
      <c r="M218" s="35"/>
      <c r="N218" s="27">
        <f t="shared" si="151"/>
        <v>3.9046760450780704E-2</v>
      </c>
      <c r="O218" s="27">
        <f t="shared" si="152"/>
        <v>6.7122654837883822E-2</v>
      </c>
      <c r="Q218" s="27">
        <f t="shared" ref="Q218:AA218" si="155">SUM(Q53,Q86,Q119,Q152,Q185)/5</f>
        <v>8.1319999999999976E-2</v>
      </c>
      <c r="R218" s="27">
        <f t="shared" si="155"/>
        <v>8.0784153437443038E-2</v>
      </c>
      <c r="S218" s="27">
        <f t="shared" si="155"/>
        <v>8.0251891538289391E-2</v>
      </c>
      <c r="T218" s="27">
        <f t="shared" si="155"/>
        <v>7.9723190322145018E-2</v>
      </c>
      <c r="U218" s="27">
        <f t="shared" si="155"/>
        <v>7.9198025969037966E-2</v>
      </c>
      <c r="V218" s="27">
        <f t="shared" si="155"/>
        <v>7.8676374818345274E-2</v>
      </c>
      <c r="W218" s="27">
        <f t="shared" si="155"/>
        <v>7.8158213367726895E-2</v>
      </c>
      <c r="X218" s="27">
        <f t="shared" si="155"/>
        <v>7.7643518272066864E-2</v>
      </c>
      <c r="Y218" s="27">
        <f t="shared" si="155"/>
        <v>7.7132266342421485E-2</v>
      </c>
      <c r="Z218" s="27">
        <f t="shared" si="155"/>
        <v>7.662443454497464E-2</v>
      </c>
      <c r="AA218" s="27">
        <f t="shared" si="155"/>
        <v>7.6119999999999924E-2</v>
      </c>
      <c r="AB218" s="32"/>
    </row>
    <row r="219" spans="1:28">
      <c r="A219" s="20" t="s">
        <v>93</v>
      </c>
      <c r="B219" s="47">
        <f t="shared" si="150"/>
        <v>0.75392870814718738</v>
      </c>
      <c r="C219" s="47">
        <f t="shared" si="150"/>
        <v>0.79849067078920799</v>
      </c>
      <c r="D219" s="47">
        <f t="shared" si="150"/>
        <v>0.77284680021662022</v>
      </c>
      <c r="E219" s="47">
        <f t="shared" si="150"/>
        <v>0.84194329774661525</v>
      </c>
      <c r="F219" s="47">
        <f t="shared" si="150"/>
        <v>0.92788171232083372</v>
      </c>
      <c r="G219" s="47">
        <f t="shared" si="150"/>
        <v>1.0076143838243439</v>
      </c>
      <c r="H219" s="47">
        <f t="shared" si="150"/>
        <v>1.0953342777991337</v>
      </c>
      <c r="I219" s="47">
        <f t="shared" si="150"/>
        <v>1.1885527036877561</v>
      </c>
      <c r="J219" s="47">
        <f t="shared" si="150"/>
        <v>1.2853417807573864</v>
      </c>
      <c r="K219" s="47">
        <f t="shared" si="150"/>
        <v>1.3858147958465727</v>
      </c>
      <c r="L219" s="47">
        <f t="shared" si="150"/>
        <v>1.4921242831662045</v>
      </c>
      <c r="M219" s="35"/>
      <c r="N219" s="27">
        <f t="shared" si="151"/>
        <v>5.3272107942571978E-2</v>
      </c>
      <c r="O219" s="27">
        <f t="shared" si="152"/>
        <v>8.1688289368218481E-2</v>
      </c>
      <c r="Q219" s="27">
        <f t="shared" ref="Q219:AA219" si="156">SUM(Q54,Q87,Q120,Q153,Q186)/5</f>
        <v>0.12887999999999997</v>
      </c>
      <c r="R219" s="27">
        <f t="shared" si="156"/>
        <v>0.12978507614729046</v>
      </c>
      <c r="S219" s="27">
        <f t="shared" si="156"/>
        <v>0.13069560247975986</v>
      </c>
      <c r="T219" s="27">
        <f t="shared" si="156"/>
        <v>0.13161161181731904</v>
      </c>
      <c r="U219" s="27">
        <f t="shared" si="156"/>
        <v>0.1325331371775138</v>
      </c>
      <c r="V219" s="27">
        <f t="shared" si="156"/>
        <v>0.13346021177671474</v>
      </c>
      <c r="W219" s="27">
        <f t="shared" si="156"/>
        <v>0.13439286903131489</v>
      </c>
      <c r="X219" s="27">
        <f t="shared" si="156"/>
        <v>0.13533114255893389</v>
      </c>
      <c r="Y219" s="27">
        <f t="shared" si="156"/>
        <v>0.13627506617962995</v>
      </c>
      <c r="Z219" s="27">
        <f t="shared" si="156"/>
        <v>0.13722467391711879</v>
      </c>
      <c r="AA219" s="27">
        <f t="shared" si="156"/>
        <v>0.13818000000000005</v>
      </c>
      <c r="AB219" s="32"/>
    </row>
    <row r="220" spans="1:28">
      <c r="A220" s="20" t="s">
        <v>94</v>
      </c>
      <c r="B220" s="47">
        <f t="shared" si="150"/>
        <v>0.9663952714611681</v>
      </c>
      <c r="C220" s="47">
        <f t="shared" si="150"/>
        <v>1.0240878335301344</v>
      </c>
      <c r="D220" s="47">
        <f t="shared" si="150"/>
        <v>0.99175142700012975</v>
      </c>
      <c r="E220" s="47">
        <f t="shared" si="150"/>
        <v>1.0810195560016405</v>
      </c>
      <c r="F220" s="47">
        <f t="shared" si="150"/>
        <v>1.1920208204293739</v>
      </c>
      <c r="G220" s="47">
        <f t="shared" si="150"/>
        <v>1.2951657348597787</v>
      </c>
      <c r="H220" s="47">
        <f t="shared" si="150"/>
        <v>1.4086940473237732</v>
      </c>
      <c r="I220" s="47">
        <f t="shared" si="150"/>
        <v>1.5294198318734569</v>
      </c>
      <c r="J220" s="47">
        <f t="shared" si="150"/>
        <v>1.6548721157103008</v>
      </c>
      <c r="K220" s="47">
        <f t="shared" si="150"/>
        <v>1.7852038876946323</v>
      </c>
      <c r="L220" s="47">
        <f t="shared" si="150"/>
        <v>1.9231968072941144</v>
      </c>
      <c r="M220" s="35"/>
      <c r="N220" s="27">
        <f t="shared" si="151"/>
        <v>5.3858399229914644E-2</v>
      </c>
      <c r="O220" s="27">
        <f t="shared" si="152"/>
        <v>8.2280108831868537E-2</v>
      </c>
      <c r="Q220" s="27">
        <f t="shared" ref="Q220:AA220" si="157">SUM(Q55,Q88,Q121,Q154,Q187)/5</f>
        <v>0.16519999999999996</v>
      </c>
      <c r="R220" s="27">
        <f t="shared" si="157"/>
        <v>0.16645318764320191</v>
      </c>
      <c r="S220" s="27">
        <f t="shared" si="157"/>
        <v>0.1677144166549091</v>
      </c>
      <c r="T220" s="27">
        <f t="shared" si="157"/>
        <v>0.16898373863442331</v>
      </c>
      <c r="U220" s="27">
        <f t="shared" si="157"/>
        <v>0.1702612055121453</v>
      </c>
      <c r="V220" s="27">
        <f t="shared" si="157"/>
        <v>0.17154686955169915</v>
      </c>
      <c r="W220" s="27">
        <f t="shared" si="157"/>
        <v>0.17284078335207059</v>
      </c>
      <c r="X220" s="27">
        <f t="shared" si="157"/>
        <v>0.17414299984975895</v>
      </c>
      <c r="Y220" s="27">
        <f t="shared" si="157"/>
        <v>0.1754535723209428</v>
      </c>
      <c r="Z220" s="27">
        <f t="shared" si="157"/>
        <v>0.1767725543836598</v>
      </c>
      <c r="AA220" s="27">
        <f t="shared" si="157"/>
        <v>0.17809999999999987</v>
      </c>
      <c r="AB220" s="32"/>
    </row>
    <row r="221" spans="1:28">
      <c r="A221" s="20" t="s">
        <v>95</v>
      </c>
      <c r="B221" s="47">
        <f t="shared" si="150"/>
        <v>0.49840724654050578</v>
      </c>
      <c r="C221" s="47">
        <f t="shared" si="150"/>
        <v>0.52742478542592564</v>
      </c>
      <c r="D221" s="47">
        <f t="shared" si="150"/>
        <v>0.51006103934623137</v>
      </c>
      <c r="E221" s="47">
        <f t="shared" si="150"/>
        <v>0.55520203312638516</v>
      </c>
      <c r="F221" s="47">
        <f t="shared" si="150"/>
        <v>0.61136656889524665</v>
      </c>
      <c r="G221" s="47">
        <f t="shared" si="150"/>
        <v>0.66335451124306932</v>
      </c>
      <c r="H221" s="47">
        <f t="shared" si="150"/>
        <v>0.7205127011241621</v>
      </c>
      <c r="I221" s="47">
        <f t="shared" si="150"/>
        <v>0.78119310910746764</v>
      </c>
      <c r="J221" s="47">
        <f t="shared" si="150"/>
        <v>0.8441214431957369</v>
      </c>
      <c r="K221" s="47">
        <f t="shared" si="150"/>
        <v>0.90936699832239243</v>
      </c>
      <c r="L221" s="47">
        <f t="shared" si="150"/>
        <v>0.9783359390277756</v>
      </c>
      <c r="M221" s="35"/>
      <c r="N221" s="27">
        <f t="shared" si="151"/>
        <v>5.2396353612605973E-2</v>
      </c>
      <c r="O221" s="27">
        <f t="shared" si="152"/>
        <v>8.0807784735350552E-2</v>
      </c>
      <c r="Q221" s="27">
        <f t="shared" ref="Q221:AA221" si="158">SUM(Q56,Q89,Q122,Q155,Q188)/5</f>
        <v>8.5200000000000012E-2</v>
      </c>
      <c r="R221" s="27">
        <f t="shared" si="158"/>
        <v>8.57265694423405E-2</v>
      </c>
      <c r="S221" s="27">
        <f t="shared" si="158"/>
        <v>8.625607923863228E-2</v>
      </c>
      <c r="T221" s="27">
        <f t="shared" si="158"/>
        <v>8.6788545807756995E-2</v>
      </c>
      <c r="U221" s="27">
        <f t="shared" si="158"/>
        <v>8.732398566027906E-2</v>
      </c>
      <c r="V221" s="27">
        <f t="shared" si="158"/>
        <v>8.7862415398957519E-2</v>
      </c>
      <c r="W221" s="27">
        <f t="shared" si="158"/>
        <v>8.8403851719261003E-2</v>
      </c>
      <c r="X221" s="27">
        <f t="shared" si="158"/>
        <v>8.894831140988517E-2</v>
      </c>
      <c r="Y221" s="27">
        <f t="shared" si="158"/>
        <v>8.9495811353273599E-2</v>
      </c>
      <c r="Z221" s="27">
        <f t="shared" si="158"/>
        <v>9.0046368526141049E-2</v>
      </c>
      <c r="AA221" s="27">
        <f t="shared" si="158"/>
        <v>9.0599999999999972E-2</v>
      </c>
      <c r="AB221" s="32"/>
    </row>
    <row r="222" spans="1:28">
      <c r="A222" s="20" t="s">
        <v>77</v>
      </c>
      <c r="B222" s="47">
        <f t="shared" si="150"/>
        <v>0.26008434484965848</v>
      </c>
      <c r="C222" s="47">
        <f t="shared" si="150"/>
        <v>0.27183399527777985</v>
      </c>
      <c r="D222" s="47">
        <f t="shared" si="150"/>
        <v>0.2594462727272101</v>
      </c>
      <c r="E222" s="47">
        <f t="shared" si="150"/>
        <v>0.27849692851026103</v>
      </c>
      <c r="F222" s="47">
        <f t="shared" si="150"/>
        <v>0.30218268992641539</v>
      </c>
      <c r="G222" s="47">
        <f t="shared" si="150"/>
        <v>0.32281821111712661</v>
      </c>
      <c r="H222" s="47">
        <f t="shared" si="150"/>
        <v>0.34493299308040526</v>
      </c>
      <c r="I222" s="47">
        <f t="shared" si="150"/>
        <v>0.36758505048069817</v>
      </c>
      <c r="J222" s="47">
        <f t="shared" si="150"/>
        <v>0.39005364243945934</v>
      </c>
      <c r="K222" s="47">
        <f t="shared" si="150"/>
        <v>0.41226730476473433</v>
      </c>
      <c r="L222" s="47">
        <f t="shared" si="150"/>
        <v>0.43539188809713131</v>
      </c>
      <c r="M222" s="35"/>
      <c r="N222" s="27">
        <f t="shared" si="151"/>
        <v>3.8218690023062107E-2</v>
      </c>
      <c r="O222" s="27">
        <f t="shared" si="152"/>
        <v>6.1657571411859013E-2</v>
      </c>
      <c r="Q222" s="27">
        <f t="shared" ref="Q222:AA222" si="159">SUM(Q57,Q90,Q123,Q156,Q189)/5</f>
        <v>4.4460000000000034E-2</v>
      </c>
      <c r="R222" s="27">
        <f t="shared" si="159"/>
        <v>4.4183353753750175E-2</v>
      </c>
      <c r="S222" s="27">
        <f t="shared" si="159"/>
        <v>4.3874784647755093E-2</v>
      </c>
      <c r="T222" s="27">
        <f t="shared" si="159"/>
        <v>4.3534320833134132E-2</v>
      </c>
      <c r="U222" s="27">
        <f t="shared" si="159"/>
        <v>4.3161988607918492E-2</v>
      </c>
      <c r="V222" s="27">
        <f t="shared" si="159"/>
        <v>4.2757812425772791E-2</v>
      </c>
      <c r="W222" s="27">
        <f t="shared" si="159"/>
        <v>4.2321814904559552E-2</v>
      </c>
      <c r="X222" s="27">
        <f t="shared" si="159"/>
        <v>4.1854016834751095E-2</v>
      </c>
      <c r="Y222" s="27">
        <f t="shared" si="159"/>
        <v>4.1354437187688518E-2</v>
      </c>
      <c r="Z222" s="27">
        <f t="shared" si="159"/>
        <v>4.0823093123688571E-2</v>
      </c>
      <c r="AA222" s="27">
        <f t="shared" si="159"/>
        <v>4.0320000000000175E-2</v>
      </c>
    </row>
    <row r="223" spans="1:28">
      <c r="A223" s="37" t="s">
        <v>96</v>
      </c>
      <c r="B223" s="38">
        <f t="shared" ref="B223:L223" si="160">SUM(B216:B222)</f>
        <v>5.8498503115082814</v>
      </c>
      <c r="C223" s="38">
        <f t="shared" si="160"/>
        <v>6.1524074608009407</v>
      </c>
      <c r="D223" s="38">
        <f t="shared" si="160"/>
        <v>5.9133343858015959</v>
      </c>
      <c r="E223" s="38">
        <f t="shared" si="160"/>
        <v>6.3971809639050576</v>
      </c>
      <c r="F223" s="38">
        <f t="shared" si="160"/>
        <v>7.0011299217797625</v>
      </c>
      <c r="G223" s="38">
        <f t="shared" si="160"/>
        <v>7.5499234596609996</v>
      </c>
      <c r="H223" s="38">
        <f t="shared" si="160"/>
        <v>8.1502410484585308</v>
      </c>
      <c r="I223" s="38">
        <f t="shared" si="160"/>
        <v>8.7825513123866976</v>
      </c>
      <c r="J223" s="38">
        <f t="shared" si="160"/>
        <v>9.4319659259098998</v>
      </c>
      <c r="K223" s="38">
        <f t="shared" si="160"/>
        <v>10.098874759823293</v>
      </c>
      <c r="L223" s="38">
        <f t="shared" si="160"/>
        <v>10.798409923043884</v>
      </c>
      <c r="M223" s="39"/>
      <c r="Q223" s="40">
        <f t="shared" ref="Q223:AA223" si="161">SUM(Q216:Q222)</f>
        <v>1</v>
      </c>
      <c r="R223" s="40">
        <f t="shared" si="161"/>
        <v>1</v>
      </c>
      <c r="S223" s="40">
        <f t="shared" si="161"/>
        <v>1</v>
      </c>
      <c r="T223" s="40">
        <f t="shared" si="161"/>
        <v>1</v>
      </c>
      <c r="U223" s="56">
        <f t="shared" si="161"/>
        <v>1.0000000000000002</v>
      </c>
      <c r="V223" s="40">
        <f t="shared" si="161"/>
        <v>1</v>
      </c>
      <c r="W223" s="40">
        <f t="shared" si="161"/>
        <v>1.0000000000000002</v>
      </c>
      <c r="X223" s="40">
        <f t="shared" si="161"/>
        <v>1</v>
      </c>
      <c r="Y223" s="40">
        <f t="shared" si="161"/>
        <v>1</v>
      </c>
      <c r="Z223" s="40">
        <f t="shared" si="161"/>
        <v>1</v>
      </c>
      <c r="AA223" s="40">
        <f t="shared" si="161"/>
        <v>1</v>
      </c>
    </row>
    <row r="224" spans="1:28">
      <c r="A224" s="41" t="s">
        <v>97</v>
      </c>
      <c r="B224" s="42" t="b">
        <f t="shared" ref="B224:L224" si="162">B223=B212</f>
        <v>1</v>
      </c>
      <c r="C224" s="42" t="b">
        <f t="shared" si="162"/>
        <v>1</v>
      </c>
      <c r="D224" s="42" t="b">
        <f t="shared" si="162"/>
        <v>0</v>
      </c>
      <c r="E224" s="42" t="b">
        <f t="shared" si="162"/>
        <v>1</v>
      </c>
      <c r="F224" s="42" t="b">
        <f t="shared" si="162"/>
        <v>1</v>
      </c>
      <c r="G224" s="42" t="b">
        <f t="shared" si="162"/>
        <v>1</v>
      </c>
      <c r="H224" s="42" t="b">
        <f t="shared" si="162"/>
        <v>1</v>
      </c>
      <c r="I224" s="42" t="b">
        <f t="shared" si="162"/>
        <v>1</v>
      </c>
      <c r="J224" s="42" t="b">
        <f t="shared" si="162"/>
        <v>1</v>
      </c>
      <c r="K224" s="42" t="b">
        <f t="shared" si="162"/>
        <v>1</v>
      </c>
      <c r="L224" s="42" t="b">
        <f t="shared" si="162"/>
        <v>1</v>
      </c>
      <c r="U224" s="43"/>
      <c r="V224" s="32"/>
    </row>
    <row r="225" spans="1:29" ht="15.75" thickBot="1">
      <c r="U225" s="43"/>
      <c r="V225" s="32"/>
    </row>
    <row r="226" spans="1:29" ht="15.75" thickBot="1">
      <c r="A226" s="44" t="s">
        <v>124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6"/>
      <c r="N226" s="34"/>
      <c r="O226" s="34"/>
      <c r="U226" s="43"/>
      <c r="V226" s="32"/>
    </row>
    <row r="227" spans="1:29">
      <c r="A227" s="20" t="s">
        <v>98</v>
      </c>
      <c r="B227" s="47">
        <f t="shared" ref="B227:L230" si="163">Q227*B$212</f>
        <v>1.5709549159472629</v>
      </c>
      <c r="C227" s="47">
        <f t="shared" si="163"/>
        <v>1.6596544104303368</v>
      </c>
      <c r="D227" s="47">
        <f t="shared" si="163"/>
        <v>1.6023551974517363</v>
      </c>
      <c r="E227" s="47">
        <f t="shared" si="163"/>
        <v>1.6862655860648397</v>
      </c>
      <c r="F227" s="47">
        <f t="shared" si="163"/>
        <v>1.91440392824287</v>
      </c>
      <c r="G227" s="47">
        <f t="shared" si="163"/>
        <v>2.0732854819582989</v>
      </c>
      <c r="H227" s="47">
        <f t="shared" si="163"/>
        <v>2.2486075355728019</v>
      </c>
      <c r="I227" s="47">
        <f t="shared" si="163"/>
        <v>2.4339886239203596</v>
      </c>
      <c r="J227" s="47">
        <f t="shared" si="163"/>
        <v>2.6257591036597492</v>
      </c>
      <c r="K227" s="47">
        <f t="shared" si="163"/>
        <v>2.8241035659882923</v>
      </c>
      <c r="L227" s="47">
        <f t="shared" si="163"/>
        <v>3.0333360645478611</v>
      </c>
      <c r="M227" s="46"/>
      <c r="N227" s="27">
        <f>(F227/B227)^(1/4)-1</f>
        <v>5.0672738240279624E-2</v>
      </c>
      <c r="O227" s="27">
        <f>(L227/G227)^(1/5)-1</f>
        <v>7.9076623697301729E-2</v>
      </c>
      <c r="Q227" s="27">
        <f t="shared" ref="Q227:AA227" si="164">SUM(Q62,Q95,Q128,Q161,Q194)/5</f>
        <v>0.26854617337075404</v>
      </c>
      <c r="R227" s="27">
        <f t="shared" si="164"/>
        <v>0.2697569075202762</v>
      </c>
      <c r="S227" s="27">
        <f t="shared" si="164"/>
        <v>0.27097320951426723</v>
      </c>
      <c r="T227" s="27">
        <f t="shared" si="164"/>
        <v>0.2635951047155442</v>
      </c>
      <c r="U227" s="27">
        <f t="shared" si="164"/>
        <v>0.27344213714522925</v>
      </c>
      <c r="V227" s="27">
        <f t="shared" si="164"/>
        <v>0.2746101325444949</v>
      </c>
      <c r="W227" s="27">
        <f t="shared" si="164"/>
        <v>0.27589460510472696</v>
      </c>
      <c r="X227" s="27">
        <f t="shared" si="164"/>
        <v>0.27713912931969109</v>
      </c>
      <c r="Y227" s="27">
        <f t="shared" si="164"/>
        <v>0.27838937547968745</v>
      </c>
      <c r="Z227" s="27">
        <f t="shared" si="164"/>
        <v>0.27964536972213205</v>
      </c>
      <c r="AA227" s="27">
        <f t="shared" si="164"/>
        <v>0.28090580800000009</v>
      </c>
      <c r="AB227" s="32"/>
    </row>
    <row r="228" spans="1:29">
      <c r="A228" s="20" t="s">
        <v>99</v>
      </c>
      <c r="B228" s="47">
        <f t="shared" si="163"/>
        <v>2.2286621889896949</v>
      </c>
      <c r="C228" s="47">
        <f t="shared" si="163"/>
        <v>2.3384160994355181</v>
      </c>
      <c r="D228" s="47">
        <f t="shared" si="163"/>
        <v>2.2422624483872116</v>
      </c>
      <c r="E228" s="47">
        <f t="shared" si="163"/>
        <v>2.537734160269451</v>
      </c>
      <c r="F228" s="47">
        <f t="shared" si="163"/>
        <v>2.6422792445068657</v>
      </c>
      <c r="G228" s="47">
        <f t="shared" si="163"/>
        <v>2.8428446723577081</v>
      </c>
      <c r="H228" s="47">
        <f t="shared" si="163"/>
        <v>3.0615022550157733</v>
      </c>
      <c r="I228" s="47">
        <f t="shared" si="163"/>
        <v>3.2912629433372973</v>
      </c>
      <c r="J228" s="47">
        <f t="shared" si="163"/>
        <v>3.5263218525411286</v>
      </c>
      <c r="K228" s="47">
        <f t="shared" si="163"/>
        <v>3.7667833225959204</v>
      </c>
      <c r="L228" s="47">
        <f t="shared" si="163"/>
        <v>4.0182370048724474</v>
      </c>
      <c r="M228" s="46"/>
      <c r="N228" s="27">
        <f>(F228/B228)^(1/4)-1</f>
        <v>4.3478768783518307E-2</v>
      </c>
      <c r="O228" s="27">
        <f>(L228/G228)^(1/5)-1</f>
        <v>7.1658674050052662E-2</v>
      </c>
      <c r="Q228" s="27">
        <f t="shared" ref="Q228:AA228" si="165">SUM(Q63,Q96,Q129,Q162,Q195)/5</f>
        <v>0.38097764392454564</v>
      </c>
      <c r="R228" s="27">
        <f t="shared" si="165"/>
        <v>0.38008147450154339</v>
      </c>
      <c r="S228" s="27">
        <f t="shared" si="165"/>
        <v>0.37918749424539044</v>
      </c>
      <c r="T228" s="27">
        <f t="shared" si="165"/>
        <v>0.39669569683711609</v>
      </c>
      <c r="U228" s="27">
        <f t="shared" si="165"/>
        <v>0.37740754335768273</v>
      </c>
      <c r="V228" s="27">
        <f t="shared" si="165"/>
        <v>0.37653953547303309</v>
      </c>
      <c r="W228" s="27">
        <f t="shared" si="165"/>
        <v>0.37563333854951458</v>
      </c>
      <c r="X228" s="27">
        <f t="shared" si="165"/>
        <v>0.37475020939477799</v>
      </c>
      <c r="Y228" s="27">
        <f t="shared" si="165"/>
        <v>0.37386923153042934</v>
      </c>
      <c r="Z228" s="27">
        <f t="shared" si="165"/>
        <v>0.37299039865128802</v>
      </c>
      <c r="AA228" s="27">
        <f t="shared" si="165"/>
        <v>0.37211376799999979</v>
      </c>
      <c r="AB228" s="32"/>
    </row>
    <row r="229" spans="1:29">
      <c r="A229" s="20" t="s">
        <v>100</v>
      </c>
      <c r="B229" s="47">
        <f t="shared" si="163"/>
        <v>0.80595481446521389</v>
      </c>
      <c r="C229" s="47">
        <f t="shared" si="163"/>
        <v>0.8502589154709943</v>
      </c>
      <c r="D229" s="47">
        <f t="shared" si="163"/>
        <v>0.81974484742247489</v>
      </c>
      <c r="E229" s="47">
        <f t="shared" si="163"/>
        <v>0.86141197591090468</v>
      </c>
      <c r="F229" s="47">
        <f t="shared" si="163"/>
        <v>0.97651210658429499</v>
      </c>
      <c r="G229" s="47">
        <f t="shared" si="163"/>
        <v>1.0562960974002036</v>
      </c>
      <c r="H229" s="47">
        <f t="shared" si="163"/>
        <v>1.1438714933968841</v>
      </c>
      <c r="I229" s="47">
        <f t="shared" si="163"/>
        <v>1.2364244768168529</v>
      </c>
      <c r="J229" s="47">
        <f t="shared" si="163"/>
        <v>1.3319540138222503</v>
      </c>
      <c r="K229" s="47">
        <f t="shared" si="163"/>
        <v>1.4305403097033262</v>
      </c>
      <c r="L229" s="47">
        <f t="shared" si="163"/>
        <v>1.5343571667307059</v>
      </c>
      <c r="M229" s="46"/>
      <c r="N229" s="27">
        <f>(F229/B229)^(1/4)-1</f>
        <v>4.9160024315185291E-2</v>
      </c>
      <c r="O229" s="27">
        <f>(L229/G229)^(1/5)-1</f>
        <v>7.7526992405072548E-2</v>
      </c>
      <c r="Q229" s="27">
        <f t="shared" ref="Q229:AA229" si="166">SUM(Q64,Q97,Q130,Q163,Q196)/5</f>
        <v>0.13777357907426735</v>
      </c>
      <c r="R229" s="27">
        <f t="shared" si="166"/>
        <v>0.13819938306886859</v>
      </c>
      <c r="S229" s="27">
        <f t="shared" si="166"/>
        <v>0.13862649969376839</v>
      </c>
      <c r="T229" s="27">
        <f t="shared" si="166"/>
        <v>0.13465493328565609</v>
      </c>
      <c r="U229" s="27">
        <f t="shared" si="166"/>
        <v>0.13947921514018341</v>
      </c>
      <c r="V229" s="27">
        <f t="shared" si="166"/>
        <v>0.1399081862278419</v>
      </c>
      <c r="W229" s="27">
        <f t="shared" si="166"/>
        <v>0.14034817947049882</v>
      </c>
      <c r="X229" s="27">
        <f t="shared" si="166"/>
        <v>0.14078192461830877</v>
      </c>
      <c r="Y229" s="27">
        <f t="shared" si="166"/>
        <v>0.14121700865811354</v>
      </c>
      <c r="Z229" s="27">
        <f t="shared" si="166"/>
        <v>0.14165343602383257</v>
      </c>
      <c r="AA229" s="27">
        <f t="shared" si="166"/>
        <v>0.14209102799999995</v>
      </c>
      <c r="AB229" s="32"/>
    </row>
    <row r="230" spans="1:29">
      <c r="A230" s="20" t="s">
        <v>101</v>
      </c>
      <c r="B230" s="47">
        <f t="shared" si="163"/>
        <v>1.2442783921061114</v>
      </c>
      <c r="C230" s="47">
        <f t="shared" si="163"/>
        <v>1.3040780354640917</v>
      </c>
      <c r="D230" s="47">
        <f t="shared" si="163"/>
        <v>1.2489718925401723</v>
      </c>
      <c r="E230" s="47">
        <f t="shared" si="163"/>
        <v>1.3117692416598628</v>
      </c>
      <c r="F230" s="47">
        <f t="shared" si="163"/>
        <v>1.4679346424457329</v>
      </c>
      <c r="G230" s="47">
        <f t="shared" si="163"/>
        <v>1.5774972079447895</v>
      </c>
      <c r="H230" s="47">
        <f t="shared" si="163"/>
        <v>1.6962597644730708</v>
      </c>
      <c r="I230" s="47">
        <f t="shared" si="163"/>
        <v>1.8208752683121885</v>
      </c>
      <c r="J230" s="47">
        <f t="shared" si="163"/>
        <v>1.9479309558867726</v>
      </c>
      <c r="K230" s="47">
        <f t="shared" si="163"/>
        <v>2.0774475615357537</v>
      </c>
      <c r="L230" s="47">
        <f t="shared" si="163"/>
        <v>2.2124796868928711</v>
      </c>
      <c r="M230" s="46"/>
      <c r="N230" s="27">
        <f>(F230/B230)^(1/4)-1</f>
        <v>4.2190932010375937E-2</v>
      </c>
      <c r="O230" s="27">
        <f>(L230/G230)^(1/5)-1</f>
        <v>6.9995961595592959E-2</v>
      </c>
      <c r="Q230" s="27">
        <f t="shared" ref="Q230:AA230" si="167">SUM(Q65,Q98,Q131,Q164,Q197)/5</f>
        <v>0.212702603630433</v>
      </c>
      <c r="R230" s="27">
        <f t="shared" si="167"/>
        <v>0.21196223490931182</v>
      </c>
      <c r="S230" s="27">
        <f t="shared" si="167"/>
        <v>0.21121279654657399</v>
      </c>
      <c r="T230" s="27">
        <f t="shared" si="167"/>
        <v>0.20505426516168365</v>
      </c>
      <c r="U230" s="27">
        <f t="shared" si="167"/>
        <v>0.20967110435690475</v>
      </c>
      <c r="V230" s="27">
        <f t="shared" si="167"/>
        <v>0.20894214575463005</v>
      </c>
      <c r="W230" s="27">
        <f t="shared" si="167"/>
        <v>0.20812387687525974</v>
      </c>
      <c r="X230" s="27">
        <f t="shared" si="167"/>
        <v>0.20732873666722221</v>
      </c>
      <c r="Y230" s="27">
        <f t="shared" si="167"/>
        <v>0.20652438433176973</v>
      </c>
      <c r="Z230" s="27">
        <f t="shared" si="167"/>
        <v>0.20571079560274738</v>
      </c>
      <c r="AA230" s="27">
        <f t="shared" si="167"/>
        <v>0.20488939600000028</v>
      </c>
      <c r="AB230" s="32"/>
    </row>
    <row r="231" spans="1:29">
      <c r="A231" s="37" t="s">
        <v>96</v>
      </c>
      <c r="B231" s="48">
        <f t="shared" ref="B231:L231" si="168">SUM(B227:B230)</f>
        <v>5.8498503115082832</v>
      </c>
      <c r="C231" s="48">
        <f t="shared" si="168"/>
        <v>6.1524074608009407</v>
      </c>
      <c r="D231" s="48">
        <f t="shared" si="168"/>
        <v>5.9133343858015959</v>
      </c>
      <c r="E231" s="48">
        <f t="shared" si="168"/>
        <v>6.3971809639050576</v>
      </c>
      <c r="F231" s="48">
        <f t="shared" si="168"/>
        <v>7.0011299217797633</v>
      </c>
      <c r="G231" s="48">
        <f t="shared" si="168"/>
        <v>7.5499234596610005</v>
      </c>
      <c r="H231" s="48">
        <f t="shared" si="168"/>
        <v>8.150241048458529</v>
      </c>
      <c r="I231" s="48">
        <f t="shared" si="168"/>
        <v>8.7825513123866976</v>
      </c>
      <c r="J231" s="48">
        <f t="shared" si="168"/>
        <v>9.4319659259099016</v>
      </c>
      <c r="K231" s="48">
        <f t="shared" si="168"/>
        <v>10.098874759823293</v>
      </c>
      <c r="L231" s="48">
        <f t="shared" si="168"/>
        <v>10.798409923043886</v>
      </c>
      <c r="M231" s="46"/>
      <c r="N231" s="34"/>
      <c r="O231" s="34"/>
      <c r="Q231" s="40">
        <f t="shared" ref="Q231:AA231" si="169">SUM(Q227:Q230)</f>
        <v>1</v>
      </c>
      <c r="R231" s="40">
        <f t="shared" si="169"/>
        <v>1</v>
      </c>
      <c r="S231" s="40">
        <f t="shared" si="169"/>
        <v>1</v>
      </c>
      <c r="T231" s="40">
        <f t="shared" si="169"/>
        <v>1</v>
      </c>
      <c r="U231" s="40">
        <f t="shared" si="169"/>
        <v>1.0000000000000002</v>
      </c>
      <c r="V231" s="40">
        <f t="shared" si="169"/>
        <v>1</v>
      </c>
      <c r="W231" s="40">
        <f t="shared" si="169"/>
        <v>1.0000000000000002</v>
      </c>
      <c r="X231" s="40">
        <f t="shared" si="169"/>
        <v>1</v>
      </c>
      <c r="Y231" s="40">
        <f t="shared" si="169"/>
        <v>1</v>
      </c>
      <c r="Z231" s="40">
        <f t="shared" si="169"/>
        <v>1</v>
      </c>
      <c r="AA231" s="40">
        <f t="shared" si="169"/>
        <v>1.0000000000000002</v>
      </c>
    </row>
    <row r="232" spans="1:29">
      <c r="A232" s="41" t="s">
        <v>97</v>
      </c>
      <c r="B232" s="45" t="b">
        <f t="shared" ref="B232:L232" si="170">B231=B212</f>
        <v>1</v>
      </c>
      <c r="C232" s="45" t="b">
        <f t="shared" si="170"/>
        <v>1</v>
      </c>
      <c r="D232" s="45" t="b">
        <f t="shared" si="170"/>
        <v>0</v>
      </c>
      <c r="E232" s="45" t="b">
        <f t="shared" si="170"/>
        <v>1</v>
      </c>
      <c r="F232" s="45" t="b">
        <f t="shared" si="170"/>
        <v>1</v>
      </c>
      <c r="G232" s="45" t="b">
        <f t="shared" si="170"/>
        <v>1</v>
      </c>
      <c r="H232" s="45" t="b">
        <f t="shared" si="170"/>
        <v>1</v>
      </c>
      <c r="I232" s="45" t="b">
        <f t="shared" si="170"/>
        <v>1</v>
      </c>
      <c r="J232" s="45" t="b">
        <f t="shared" si="170"/>
        <v>1</v>
      </c>
      <c r="K232" s="45" t="b">
        <f t="shared" si="170"/>
        <v>1</v>
      </c>
      <c r="L232" s="45" t="b">
        <f t="shared" si="170"/>
        <v>1</v>
      </c>
      <c r="M232" s="46"/>
      <c r="N232" s="34"/>
      <c r="O232" s="34"/>
      <c r="U232" s="43"/>
      <c r="V232" s="32"/>
    </row>
    <row r="233" spans="1:29" ht="15.75" thickBot="1">
      <c r="A233" s="41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6"/>
      <c r="N233" s="34"/>
      <c r="O233" s="34"/>
      <c r="U233" s="43"/>
      <c r="V233" s="32"/>
    </row>
    <row r="234" spans="1:29" ht="15.75" thickBot="1">
      <c r="A234" s="44" t="s">
        <v>125</v>
      </c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6"/>
      <c r="N234" s="34"/>
      <c r="O234" s="34"/>
      <c r="U234" s="43"/>
      <c r="V234" s="32"/>
    </row>
    <row r="235" spans="1:29">
      <c r="A235" s="20" t="s">
        <v>102</v>
      </c>
      <c r="B235" s="47">
        <f t="shared" ref="B235:L240" si="171">Q235*B$212</f>
        <v>3.0793272315422326</v>
      </c>
      <c r="C235" s="47">
        <f t="shared" si="171"/>
        <v>3.2285090357444646</v>
      </c>
      <c r="D235" s="47">
        <f t="shared" si="171"/>
        <v>3.0933941403574123</v>
      </c>
      <c r="E235" s="47">
        <f t="shared" si="171"/>
        <v>3.3360875656900966</v>
      </c>
      <c r="F235" s="47">
        <f t="shared" si="171"/>
        <v>3.6390968924568043</v>
      </c>
      <c r="G235" s="47">
        <f t="shared" si="171"/>
        <v>3.9123920649316282</v>
      </c>
      <c r="H235" s="47">
        <f t="shared" si="171"/>
        <v>4.2107331936893218</v>
      </c>
      <c r="I235" s="47">
        <f t="shared" si="171"/>
        <v>4.5232886360795925</v>
      </c>
      <c r="J235" s="47">
        <f t="shared" si="171"/>
        <v>4.8426408245006076</v>
      </c>
      <c r="K235" s="47">
        <f t="shared" si="171"/>
        <v>5.1689169033772409</v>
      </c>
      <c r="L235" s="47">
        <f t="shared" si="171"/>
        <v>5.5097417184709112</v>
      </c>
      <c r="M235" s="46"/>
      <c r="N235" s="27">
        <f t="shared" ref="N235:N240" si="172">(F235/B235)^(1/4)-1</f>
        <v>4.2640148479113682E-2</v>
      </c>
      <c r="O235" s="27">
        <f t="shared" ref="O235:O240" si="173">(L235/G235)^(1/5)-1</f>
        <v>7.0872520339835265E-2</v>
      </c>
      <c r="Q235" s="27">
        <f t="shared" ref="Q235:AA235" si="174">SUM(Q70,Q103,Q136,Q169,Q202)/5</f>
        <v>0.52639419259743092</v>
      </c>
      <c r="R235" s="27">
        <f t="shared" si="174"/>
        <v>0.52475539962435558</v>
      </c>
      <c r="S235" s="27">
        <f t="shared" si="174"/>
        <v>0.52312180210625459</v>
      </c>
      <c r="T235" s="27">
        <f t="shared" si="174"/>
        <v>0.52149338662035205</v>
      </c>
      <c r="U235" s="27">
        <f t="shared" si="174"/>
        <v>0.51978708195886569</v>
      </c>
      <c r="V235" s="27">
        <f t="shared" si="174"/>
        <v>0.51820287792789077</v>
      </c>
      <c r="W235" s="27">
        <f t="shared" si="174"/>
        <v>0.51663909921850792</v>
      </c>
      <c r="X235" s="27">
        <f t="shared" si="174"/>
        <v>0.51503127908857826</v>
      </c>
      <c r="Y235" s="27">
        <f t="shared" si="174"/>
        <v>0.51342857496947958</v>
      </c>
      <c r="Z235" s="27">
        <f t="shared" si="174"/>
        <v>0.51183097387650789</v>
      </c>
      <c r="AA235" s="27">
        <f t="shared" si="174"/>
        <v>0.51023639200000015</v>
      </c>
      <c r="AB235" s="32"/>
      <c r="AC235" s="32"/>
    </row>
    <row r="236" spans="1:29">
      <c r="A236" s="20" t="s">
        <v>103</v>
      </c>
      <c r="B236" s="47">
        <f t="shared" si="171"/>
        <v>0.64922432998298141</v>
      </c>
      <c r="C236" s="47">
        <f t="shared" si="171"/>
        <v>0.68481743191311129</v>
      </c>
      <c r="D236" s="47">
        <f t="shared" si="171"/>
        <v>0.6601481919792751</v>
      </c>
      <c r="E236" s="47">
        <f t="shared" si="171"/>
        <v>0.71626960144430873</v>
      </c>
      <c r="F236" s="47">
        <f t="shared" si="171"/>
        <v>0.7864590771893214</v>
      </c>
      <c r="G236" s="47">
        <f t="shared" si="171"/>
        <v>0.85043281429632489</v>
      </c>
      <c r="H236" s="47">
        <f t="shared" si="171"/>
        <v>0.92064582031941888</v>
      </c>
      <c r="I236" s="47">
        <f t="shared" si="171"/>
        <v>0.99499319148317544</v>
      </c>
      <c r="J236" s="47">
        <f t="shared" si="171"/>
        <v>1.0717130408111724</v>
      </c>
      <c r="K236" s="47">
        <f t="shared" si="171"/>
        <v>1.1508686382660263</v>
      </c>
      <c r="L236" s="47">
        <f t="shared" si="171"/>
        <v>1.2342098341338221</v>
      </c>
      <c r="M236" s="46"/>
      <c r="N236" s="27">
        <f t="shared" si="172"/>
        <v>4.9108330613873763E-2</v>
      </c>
      <c r="O236" s="27">
        <f t="shared" si="173"/>
        <v>7.733259228880951E-2</v>
      </c>
      <c r="Q236" s="27">
        <f t="shared" ref="Q236:AA236" si="175">SUM(Q71,Q104,Q137,Q170,Q203)/5</f>
        <v>0.11098135771197026</v>
      </c>
      <c r="R236" s="27">
        <f t="shared" si="175"/>
        <v>0.11130885531823334</v>
      </c>
      <c r="S236" s="27">
        <f t="shared" si="175"/>
        <v>0.11163721665467549</v>
      </c>
      <c r="T236" s="27">
        <f t="shared" si="175"/>
        <v>0.11196644357658961</v>
      </c>
      <c r="U236" s="27">
        <f t="shared" si="175"/>
        <v>0.11233316421435513</v>
      </c>
      <c r="V236" s="27">
        <f t="shared" si="175"/>
        <v>0.11264124978751906</v>
      </c>
      <c r="W236" s="27">
        <f t="shared" si="175"/>
        <v>0.11295933639822131</v>
      </c>
      <c r="X236" s="27">
        <f t="shared" si="175"/>
        <v>0.1132920442013087</v>
      </c>
      <c r="Y236" s="27">
        <f t="shared" si="175"/>
        <v>0.11362562685549402</v>
      </c>
      <c r="Z236" s="27">
        <f t="shared" si="175"/>
        <v>0.11396008621124476</v>
      </c>
      <c r="AA236" s="27">
        <f t="shared" si="175"/>
        <v>0.1142955160000001</v>
      </c>
      <c r="AB236" s="32"/>
      <c r="AC236" s="32"/>
    </row>
    <row r="237" spans="1:29">
      <c r="A237" s="20" t="s">
        <v>104</v>
      </c>
      <c r="B237" s="47">
        <f t="shared" si="171"/>
        <v>0.84478103299743168</v>
      </c>
      <c r="C237" s="47">
        <f t="shared" si="171"/>
        <v>0.8931281915079432</v>
      </c>
      <c r="D237" s="47">
        <f t="shared" si="171"/>
        <v>0.86291860455899361</v>
      </c>
      <c r="E237" s="47">
        <f t="shared" si="171"/>
        <v>0.93841318283183306</v>
      </c>
      <c r="F237" s="47">
        <f t="shared" si="171"/>
        <v>1.0325233590885783</v>
      </c>
      <c r="G237" s="47">
        <f t="shared" si="171"/>
        <v>1.119266067808266</v>
      </c>
      <c r="H237" s="47">
        <f t="shared" si="171"/>
        <v>1.2144410928419818</v>
      </c>
      <c r="I237" s="47">
        <f t="shared" si="171"/>
        <v>1.3155044697547826</v>
      </c>
      <c r="J237" s="47">
        <f t="shared" si="171"/>
        <v>1.4201652611480291</v>
      </c>
      <c r="K237" s="47">
        <f t="shared" si="171"/>
        <v>1.528530394847637</v>
      </c>
      <c r="L237" s="47">
        <f t="shared" si="171"/>
        <v>1.6429561706158025</v>
      </c>
      <c r="M237" s="46"/>
      <c r="N237" s="27">
        <f t="shared" si="172"/>
        <v>5.1450744299232465E-2</v>
      </c>
      <c r="O237" s="27">
        <f t="shared" si="173"/>
        <v>7.9788077852902983E-2</v>
      </c>
      <c r="Q237" s="27">
        <f t="shared" ref="Q237:AA237" si="176">SUM(Q72,Q105,Q138,Q171,Q204)/5</f>
        <v>0.14441070933652991</v>
      </c>
      <c r="R237" s="27">
        <f t="shared" si="176"/>
        <v>0.14516726943044062</v>
      </c>
      <c r="S237" s="27">
        <f t="shared" si="176"/>
        <v>0.14592758471953363</v>
      </c>
      <c r="T237" s="27">
        <f t="shared" si="176"/>
        <v>0.14669167374295969</v>
      </c>
      <c r="U237" s="27">
        <f t="shared" si="176"/>
        <v>0.14747953125059271</v>
      </c>
      <c r="V237" s="27">
        <f t="shared" si="176"/>
        <v>0.1482486642134147</v>
      </c>
      <c r="W237" s="27">
        <f t="shared" si="176"/>
        <v>0.14900676993739606</v>
      </c>
      <c r="X237" s="27">
        <f t="shared" si="176"/>
        <v>0.14978614106124571</v>
      </c>
      <c r="Y237" s="27">
        <f t="shared" si="176"/>
        <v>0.15056937994726968</v>
      </c>
      <c r="Z237" s="27">
        <f t="shared" si="176"/>
        <v>0.1513565056701805</v>
      </c>
      <c r="AA237" s="27">
        <f t="shared" si="176"/>
        <v>0.15214797199999994</v>
      </c>
      <c r="AB237" s="32"/>
      <c r="AC237" s="32"/>
    </row>
    <row r="238" spans="1:29">
      <c r="A238" s="20" t="s">
        <v>105</v>
      </c>
      <c r="B238" s="47">
        <f t="shared" si="171"/>
        <v>0.70079878736823498</v>
      </c>
      <c r="C238" s="47">
        <f t="shared" si="171"/>
        <v>0.73957060248862294</v>
      </c>
      <c r="D238" s="47">
        <f t="shared" si="171"/>
        <v>0.71326859319951297</v>
      </c>
      <c r="E238" s="47">
        <f t="shared" si="171"/>
        <v>0.77427558404222108</v>
      </c>
      <c r="F238" s="47">
        <f t="shared" si="171"/>
        <v>0.85042940753116703</v>
      </c>
      <c r="G238" s="47">
        <f t="shared" si="171"/>
        <v>0.92019967585101925</v>
      </c>
      <c r="H238" s="47">
        <f t="shared" si="171"/>
        <v>0.99663714746968202</v>
      </c>
      <c r="I238" s="47">
        <f t="shared" si="171"/>
        <v>1.0776411579076728</v>
      </c>
      <c r="J238" s="47">
        <f t="shared" si="171"/>
        <v>1.161295382009343</v>
      </c>
      <c r="K238" s="47">
        <f t="shared" si="171"/>
        <v>1.2476725140567249</v>
      </c>
      <c r="L238" s="47">
        <f t="shared" si="171"/>
        <v>1.3386874736940493</v>
      </c>
      <c r="M238" s="46"/>
      <c r="N238" s="27">
        <f t="shared" si="172"/>
        <v>4.9569572839877729E-2</v>
      </c>
      <c r="O238" s="27">
        <f t="shared" si="173"/>
        <v>7.7852726755329726E-2</v>
      </c>
      <c r="Q238" s="27">
        <f t="shared" ref="Q238:AA238" si="177">SUM(Q73,Q106,Q139,Q172,Q205)/5</f>
        <v>0.11979772986491104</v>
      </c>
      <c r="R238" s="27">
        <f t="shared" si="177"/>
        <v>0.12020832612285129</v>
      </c>
      <c r="S238" s="27">
        <f t="shared" si="177"/>
        <v>0.12062037197019163</v>
      </c>
      <c r="T238" s="27">
        <f t="shared" si="177"/>
        <v>0.12103387232765991</v>
      </c>
      <c r="U238" s="27">
        <f t="shared" si="177"/>
        <v>0.12147030794066149</v>
      </c>
      <c r="V238" s="27">
        <f t="shared" si="177"/>
        <v>0.1218819873827353</v>
      </c>
      <c r="W238" s="27">
        <f t="shared" si="177"/>
        <v>0.12228314985336268</v>
      </c>
      <c r="X238" s="27">
        <f t="shared" si="177"/>
        <v>0.1227025177055093</v>
      </c>
      <c r="Y238" s="27">
        <f t="shared" si="177"/>
        <v>0.12312336485644301</v>
      </c>
      <c r="Z238" s="27">
        <f t="shared" si="177"/>
        <v>0.12354569630077838</v>
      </c>
      <c r="AA238" s="27">
        <f t="shared" si="177"/>
        <v>0.12397079600000001</v>
      </c>
      <c r="AB238" s="32"/>
      <c r="AC238" s="32"/>
    </row>
    <row r="239" spans="1:29">
      <c r="A239" s="20" t="s">
        <v>106</v>
      </c>
      <c r="B239" s="47">
        <f t="shared" si="171"/>
        <v>0.29198914329706588</v>
      </c>
      <c r="C239" s="47">
        <f t="shared" si="171"/>
        <v>0.3107798561246703</v>
      </c>
      <c r="D239" s="47">
        <f t="shared" si="171"/>
        <v>0.30229073193025702</v>
      </c>
      <c r="E239" s="47">
        <f t="shared" si="171"/>
        <v>0.33095157991473395</v>
      </c>
      <c r="F239" s="47">
        <f t="shared" si="171"/>
        <v>0.36671650099462183</v>
      </c>
      <c r="G239" s="47">
        <f t="shared" si="171"/>
        <v>0.39996676233185974</v>
      </c>
      <c r="H239" s="47">
        <f t="shared" si="171"/>
        <v>0.43700803932765325</v>
      </c>
      <c r="I239" s="47">
        <f t="shared" si="171"/>
        <v>0.47656083964497181</v>
      </c>
      <c r="J239" s="47">
        <f t="shared" si="171"/>
        <v>0.5179375350263733</v>
      </c>
      <c r="K239" s="47">
        <f t="shared" si="171"/>
        <v>0.56120881126318556</v>
      </c>
      <c r="L239" s="47">
        <f t="shared" si="171"/>
        <v>0.60727607477403645</v>
      </c>
      <c r="M239" s="46"/>
      <c r="N239" s="27">
        <f t="shared" si="172"/>
        <v>5.8622053469784774E-2</v>
      </c>
      <c r="O239" s="27">
        <f t="shared" si="173"/>
        <v>8.710740436014941E-2</v>
      </c>
      <c r="Q239" s="27">
        <f t="shared" ref="Q239:AA239" si="178">SUM(Q74,Q107,Q140,Q173,Q206)/5</f>
        <v>4.991395125489656E-2</v>
      </c>
      <c r="R239" s="27">
        <f t="shared" si="178"/>
        <v>5.0513536059624366E-2</v>
      </c>
      <c r="S239" s="27">
        <f t="shared" si="178"/>
        <v>5.1120182321514253E-2</v>
      </c>
      <c r="T239" s="27">
        <f t="shared" si="178"/>
        <v>5.1733971851362137E-2</v>
      </c>
      <c r="U239" s="27">
        <f t="shared" si="178"/>
        <v>5.2379616589288858E-2</v>
      </c>
      <c r="V239" s="27">
        <f t="shared" si="178"/>
        <v>5.2976267172623583E-2</v>
      </c>
      <c r="W239" s="27">
        <f t="shared" si="178"/>
        <v>5.3619032459206274E-2</v>
      </c>
      <c r="X239" s="27">
        <f t="shared" si="178"/>
        <v>5.4262232316575475E-2</v>
      </c>
      <c r="Y239" s="27">
        <f t="shared" si="178"/>
        <v>5.4912998954288306E-2</v>
      </c>
      <c r="Z239" s="27">
        <f t="shared" si="178"/>
        <v>5.5571420045316552E-2</v>
      </c>
      <c r="AA239" s="27">
        <f t="shared" si="178"/>
        <v>5.6237545999999958E-2</v>
      </c>
      <c r="AB239" s="32"/>
      <c r="AC239" s="32"/>
    </row>
    <row r="240" spans="1:29">
      <c r="A240" s="20" t="s">
        <v>77</v>
      </c>
      <c r="B240" s="47">
        <f t="shared" si="171"/>
        <v>0.28372978632033702</v>
      </c>
      <c r="C240" s="47">
        <f t="shared" si="171"/>
        <v>0.29560234302212851</v>
      </c>
      <c r="D240" s="47">
        <f t="shared" si="171"/>
        <v>0.28131412377614406</v>
      </c>
      <c r="E240" s="47">
        <f t="shared" si="171"/>
        <v>0.30118344998186419</v>
      </c>
      <c r="F240" s="47">
        <f t="shared" si="171"/>
        <v>0.32590468451926907</v>
      </c>
      <c r="G240" s="47">
        <f t="shared" si="171"/>
        <v>0.34766607444190223</v>
      </c>
      <c r="H240" s="47">
        <f t="shared" si="171"/>
        <v>0.37077575481047165</v>
      </c>
      <c r="I240" s="47">
        <f t="shared" si="171"/>
        <v>0.39456301751650252</v>
      </c>
      <c r="J240" s="47">
        <f t="shared" si="171"/>
        <v>0.41821388241437496</v>
      </c>
      <c r="K240" s="47">
        <f t="shared" si="171"/>
        <v>0.44167749801247985</v>
      </c>
      <c r="L240" s="47">
        <f t="shared" si="171"/>
        <v>0.4655386513552649</v>
      </c>
      <c r="M240" s="46"/>
      <c r="N240" s="27">
        <f t="shared" si="172"/>
        <v>3.5252810046499938E-2</v>
      </c>
      <c r="O240" s="27">
        <f t="shared" si="173"/>
        <v>6.012892963193317E-2</v>
      </c>
      <c r="Q240" s="27">
        <f t="shared" ref="Q240:AA240" si="179">SUM(Q75,Q108,Q141,Q174,Q207)/5</f>
        <v>4.850205923426136E-2</v>
      </c>
      <c r="R240" s="27">
        <f t="shared" si="179"/>
        <v>4.804661344449479E-2</v>
      </c>
      <c r="S240" s="27">
        <f t="shared" si="179"/>
        <v>4.7572842227830467E-2</v>
      </c>
      <c r="T240" s="27">
        <f t="shared" si="179"/>
        <v>4.7080651881076616E-2</v>
      </c>
      <c r="U240" s="27">
        <f t="shared" si="179"/>
        <v>4.6550298046236026E-2</v>
      </c>
      <c r="V240" s="27">
        <f t="shared" si="179"/>
        <v>4.6048953515816546E-2</v>
      </c>
      <c r="W240" s="27">
        <f t="shared" si="179"/>
        <v>4.5492612133305819E-2</v>
      </c>
      <c r="X240" s="27">
        <f t="shared" si="179"/>
        <v>4.4925785626782552E-2</v>
      </c>
      <c r="Y240" s="27">
        <f t="shared" si="179"/>
        <v>4.4340054417025467E-2</v>
      </c>
      <c r="Z240" s="27">
        <f t="shared" si="179"/>
        <v>4.3735317895972028E-2</v>
      </c>
      <c r="AA240" s="27">
        <f t="shared" si="179"/>
        <v>4.3111777999999989E-2</v>
      </c>
      <c r="AB240" s="32"/>
      <c r="AC240" s="32"/>
    </row>
    <row r="241" spans="1:27">
      <c r="A241" s="37" t="s">
        <v>96</v>
      </c>
      <c r="B241" s="48">
        <f t="shared" ref="B241:L241" si="180">SUM(B235:B240)</f>
        <v>5.8498503115082841</v>
      </c>
      <c r="C241" s="48">
        <f t="shared" si="180"/>
        <v>6.1524074608009407</v>
      </c>
      <c r="D241" s="48">
        <f t="shared" si="180"/>
        <v>5.913334385801595</v>
      </c>
      <c r="E241" s="48">
        <f t="shared" si="180"/>
        <v>6.3971809639050576</v>
      </c>
      <c r="F241" s="48">
        <f t="shared" si="180"/>
        <v>7.0011299217797633</v>
      </c>
      <c r="G241" s="48">
        <f t="shared" si="180"/>
        <v>7.5499234596610005</v>
      </c>
      <c r="H241" s="48">
        <f t="shared" si="180"/>
        <v>8.150241048458529</v>
      </c>
      <c r="I241" s="48">
        <f t="shared" si="180"/>
        <v>8.7825513123866958</v>
      </c>
      <c r="J241" s="48">
        <f t="shared" si="180"/>
        <v>9.4319659259098998</v>
      </c>
      <c r="K241" s="48">
        <f t="shared" si="180"/>
        <v>10.098874759823294</v>
      </c>
      <c r="L241" s="48">
        <f t="shared" si="180"/>
        <v>10.798409923043888</v>
      </c>
      <c r="M241" s="46"/>
      <c r="N241" s="34"/>
      <c r="O241" s="34"/>
      <c r="Q241" s="40">
        <f t="shared" ref="Q241:AA241" si="181">SUM(Q235:Q240)</f>
        <v>1</v>
      </c>
      <c r="R241" s="40">
        <f t="shared" si="181"/>
        <v>0.99999999999999989</v>
      </c>
      <c r="S241" s="40">
        <f t="shared" si="181"/>
        <v>1</v>
      </c>
      <c r="T241" s="40">
        <f t="shared" si="181"/>
        <v>0.99999999999999989</v>
      </c>
      <c r="U241" s="40">
        <f t="shared" si="181"/>
        <v>0.99999999999999978</v>
      </c>
      <c r="V241" s="40">
        <f t="shared" si="181"/>
        <v>1</v>
      </c>
      <c r="W241" s="40">
        <f t="shared" si="181"/>
        <v>1</v>
      </c>
      <c r="X241" s="40">
        <f t="shared" si="181"/>
        <v>0.99999999999999989</v>
      </c>
      <c r="Y241" s="40">
        <f t="shared" si="181"/>
        <v>1</v>
      </c>
      <c r="Z241" s="40">
        <f t="shared" si="181"/>
        <v>1.0000000000000002</v>
      </c>
      <c r="AA241" s="40">
        <f t="shared" si="181"/>
        <v>1.0000000000000002</v>
      </c>
    </row>
    <row r="242" spans="1:27">
      <c r="A242" s="41" t="s">
        <v>97</v>
      </c>
      <c r="B242" s="45" t="b">
        <f t="shared" ref="B242:L242" si="182">B241=B212</f>
        <v>1</v>
      </c>
      <c r="C242" s="45" t="b">
        <f t="shared" si="182"/>
        <v>1</v>
      </c>
      <c r="D242" s="45" t="b">
        <f t="shared" si="182"/>
        <v>1</v>
      </c>
      <c r="E242" s="45" t="b">
        <f t="shared" si="182"/>
        <v>1</v>
      </c>
      <c r="F242" s="45" t="b">
        <f t="shared" si="182"/>
        <v>1</v>
      </c>
      <c r="G242" s="45" t="b">
        <f t="shared" si="182"/>
        <v>1</v>
      </c>
      <c r="H242" s="45" t="b">
        <f t="shared" si="182"/>
        <v>1</v>
      </c>
      <c r="I242" s="45" t="b">
        <f t="shared" si="182"/>
        <v>1</v>
      </c>
      <c r="J242" s="45" t="b">
        <f t="shared" si="182"/>
        <v>1</v>
      </c>
      <c r="K242" s="45" t="b">
        <f t="shared" si="182"/>
        <v>1</v>
      </c>
      <c r="L242" s="45" t="b">
        <f t="shared" si="182"/>
        <v>1</v>
      </c>
      <c r="M242" s="46"/>
      <c r="N242" s="34"/>
      <c r="O242" s="34"/>
      <c r="U242" s="43"/>
      <c r="V242" s="32"/>
    </row>
    <row r="243" spans="1:27">
      <c r="A243" s="55"/>
      <c r="B243" s="28"/>
      <c r="C243" s="32"/>
      <c r="D243" s="32"/>
      <c r="E243" s="32"/>
      <c r="G243" s="32"/>
      <c r="H243" s="32"/>
      <c r="I243" s="32"/>
      <c r="J243" s="32"/>
      <c r="K243" s="32"/>
      <c r="L243" s="32"/>
      <c r="M243" s="32"/>
      <c r="U243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D422-612E-4ECC-AE79-6C88244E389A}">
  <dimension ref="J2:M10"/>
  <sheetViews>
    <sheetView workbookViewId="0">
      <selection activeCell="G13" sqref="G13"/>
    </sheetView>
  </sheetViews>
  <sheetFormatPr defaultRowHeight="15"/>
  <sheetData>
    <row r="2" spans="10:13">
      <c r="J2" t="s">
        <v>5</v>
      </c>
      <c r="K2">
        <v>833.66</v>
      </c>
      <c r="L2" s="59">
        <f>K2/$K$10</f>
        <v>0.33205841625683286</v>
      </c>
    </row>
    <row r="3" spans="10:13">
      <c r="J3" t="s">
        <v>116</v>
      </c>
      <c r="K3">
        <v>276.935</v>
      </c>
      <c r="L3" s="59">
        <f t="shared" ref="L3:L8" si="0">K3/$K$10</f>
        <v>0.11030707663326297</v>
      </c>
    </row>
    <row r="4" spans="10:13">
      <c r="J4" t="s">
        <v>117</v>
      </c>
      <c r="K4">
        <v>28.4</v>
      </c>
      <c r="L4" s="59">
        <f t="shared" si="0"/>
        <v>1.1312116476374125E-2</v>
      </c>
    </row>
    <row r="5" spans="10:13">
      <c r="J5" t="s">
        <v>50</v>
      </c>
      <c r="K5">
        <v>800</v>
      </c>
      <c r="L5" s="59">
        <f t="shared" si="0"/>
        <v>0.31865116834856688</v>
      </c>
    </row>
    <row r="6" spans="10:13">
      <c r="J6" t="s">
        <v>118</v>
      </c>
      <c r="K6">
        <v>120</v>
      </c>
      <c r="L6" s="59">
        <f t="shared" si="0"/>
        <v>4.7797675252285038E-2</v>
      </c>
    </row>
    <row r="7" spans="10:13">
      <c r="J7" t="s">
        <v>119</v>
      </c>
      <c r="K7">
        <v>40</v>
      </c>
      <c r="L7" s="59">
        <f t="shared" si="0"/>
        <v>1.5932558417428345E-2</v>
      </c>
    </row>
    <row r="8" spans="10:13">
      <c r="J8" t="s">
        <v>67</v>
      </c>
      <c r="K8">
        <v>35</v>
      </c>
      <c r="L8" s="59">
        <f t="shared" si="0"/>
        <v>1.3940988615249802E-2</v>
      </c>
    </row>
    <row r="9" spans="10:13">
      <c r="K9">
        <f>SUM(K2:K8)</f>
        <v>2133.9949999999999</v>
      </c>
      <c r="L9" s="60">
        <f>100%-SUM(L2:L8)</f>
        <v>0.1499999999999998</v>
      </c>
      <c r="M9" t="s">
        <v>77</v>
      </c>
    </row>
    <row r="10" spans="10:13">
      <c r="K10">
        <f>K9/0.85</f>
        <v>2510.5823529411764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Volume</vt:lpstr>
      <vt:lpstr>Europe by Value</vt:lpstr>
      <vt:lpstr>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Kamra</dc:creator>
  <cp:lastModifiedBy>Hardik Malhotra</cp:lastModifiedBy>
  <dcterms:created xsi:type="dcterms:W3CDTF">2022-02-14T14:26:02Z</dcterms:created>
  <dcterms:modified xsi:type="dcterms:W3CDTF">2022-02-17T05:01:59Z</dcterms:modified>
</cp:coreProperties>
</file>