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dik.malhotra\Desktop\Desktop Data\Global Methanol - Russia\"/>
    </mc:Choice>
  </mc:AlternateContent>
  <xr:revisionPtr revIDLastSave="0" documentId="8_{1CC154F6-6A59-4D58-82CB-7D119F2733C4}" xr6:coauthVersionLast="47" xr6:coauthVersionMax="47" xr10:uidLastSave="{00000000-0000-0000-0000-000000000000}"/>
  <bookViews>
    <workbookView xWindow="-120" yWindow="-120" windowWidth="20730" windowHeight="11160" xr2:uid="{D415EEF9-13CF-48B6-9DF7-221C8119D30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45" i="1" l="1"/>
  <c r="Z41" i="1"/>
  <c r="Z36" i="1"/>
  <c r="Z32" i="1"/>
  <c r="Z28" i="1"/>
  <c r="Z24" i="1"/>
  <c r="Z19" i="1"/>
  <c r="AB15" i="1"/>
  <c r="AB12" i="1"/>
  <c r="G20" i="1"/>
  <c r="O37" i="1"/>
  <c r="O38" i="1" s="1"/>
  <c r="K40" i="1"/>
  <c r="K39" i="1"/>
  <c r="M28" i="1"/>
  <c r="L28" i="1" l="1"/>
  <c r="H28" i="1"/>
  <c r="M31" i="1"/>
  <c r="G37" i="1"/>
  <c r="G31" i="1"/>
  <c r="G28" i="1"/>
  <c r="C27" i="1"/>
  <c r="AC7" i="1"/>
  <c r="AA12" i="1"/>
  <c r="U7" i="1"/>
  <c r="Q7" i="1"/>
  <c r="M7" i="1"/>
  <c r="I7" i="1"/>
  <c r="K18" i="1"/>
  <c r="O16" i="1"/>
  <c r="E8" i="1"/>
  <c r="E11" i="1" s="1"/>
  <c r="Y7" i="1" l="1"/>
  <c r="D11" i="1"/>
</calcChain>
</file>

<file path=xl/sharedStrings.xml><?xml version="1.0" encoding="utf-8"?>
<sst xmlns="http://schemas.openxmlformats.org/spreadsheetml/2006/main" count="34" uniqueCount="19">
  <si>
    <t>mmbtu</t>
  </si>
  <si>
    <t>ton</t>
  </si>
  <si>
    <t>ton/d</t>
  </si>
  <si>
    <t>ton/hr</t>
  </si>
  <si>
    <t>coal</t>
  </si>
  <si>
    <t>methanol</t>
  </si>
  <si>
    <t>941,823</t>
  </si>
  <si>
    <t>natural gas</t>
  </si>
  <si>
    <t>catalyst</t>
  </si>
  <si>
    <t>tons/day</t>
  </si>
  <si>
    <t>annual chemicals cost</t>
  </si>
  <si>
    <t>USD</t>
  </si>
  <si>
    <t>catalyst cost per ton</t>
  </si>
  <si>
    <t>catalyst cost</t>
  </si>
  <si>
    <t>water usage cost</t>
  </si>
  <si>
    <t>maintenance cost</t>
  </si>
  <si>
    <t>insurance on facilitues</t>
  </si>
  <si>
    <t>labor operating cost</t>
  </si>
  <si>
    <t>SG&amp;a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</si>
</sst>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7">
    <xf numFmtId="0" fontId="0" fillId="0" borderId="0" xfId="0"/>
    <xf numFmtId="3" fontId="0" fillId="0" borderId="0" xfId="0" applyNumberFormat="1"/>
    <xf numFmtId="2" fontId="0" fillId="0" borderId="0" xfId="0" applyNumberFormat="1"/>
    <xf numFmtId="0" fontId="0" fillId="2" borderId="0" xfId="0" applyFill="1"/>
    <xf numFmtId="3" fontId="0" fillId="2" borderId="0" xfId="0" applyNumberFormat="1" applyFill="1"/>
    <xf numFmtId="2" fontId="0" fillId="2" borderId="0" xfId="0" applyNumberFormat="1" applyFill="1"/>
    <xf numFmtId="164" fontId="0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9924D-88B2-4867-8A9A-E4BADAA8C73E}">
  <dimension ref="B3:AD45"/>
  <sheetViews>
    <sheetView tabSelected="1" topLeftCell="E25" workbookViewId="0">
      <selection activeCell="Z45" sqref="Z45"/>
    </sheetView>
  </sheetViews>
  <sheetFormatPr defaultRowHeight="15" x14ac:dyDescent="0.25"/>
  <cols>
    <col min="7" max="7" width="20.42578125" bestFit="1" customWidth="1"/>
    <col min="9" max="9" width="9.5703125" bestFit="1" customWidth="1"/>
    <col min="11" max="11" width="13.28515625" bestFit="1" customWidth="1"/>
    <col min="13" max="13" width="10.5703125" bestFit="1" customWidth="1"/>
    <col min="15" max="15" width="11.5703125" bestFit="1" customWidth="1"/>
    <col min="26" max="26" width="16.7109375" bestFit="1" customWidth="1"/>
  </cols>
  <sheetData>
    <row r="3" spans="2:30" x14ac:dyDescent="0.25">
      <c r="B3">
        <v>315872</v>
      </c>
      <c r="C3" t="s">
        <v>0</v>
      </c>
    </row>
    <row r="4" spans="2:30" x14ac:dyDescent="0.25">
      <c r="B4">
        <v>79598.399999999994</v>
      </c>
      <c r="C4" t="s">
        <v>2</v>
      </c>
    </row>
    <row r="5" spans="2:30" x14ac:dyDescent="0.25">
      <c r="I5" s="3" t="s">
        <v>4</v>
      </c>
      <c r="J5" s="3"/>
      <c r="K5" s="3" t="s">
        <v>5</v>
      </c>
      <c r="L5" s="3"/>
      <c r="M5" s="3" t="s">
        <v>7</v>
      </c>
      <c r="N5" s="3"/>
      <c r="O5" s="3"/>
      <c r="P5" s="3"/>
      <c r="Q5" s="3" t="s">
        <v>4</v>
      </c>
      <c r="R5" s="3"/>
      <c r="S5" s="3" t="s">
        <v>5</v>
      </c>
      <c r="T5" s="3"/>
      <c r="U5" s="3" t="s">
        <v>7</v>
      </c>
      <c r="V5" s="3"/>
      <c r="W5" s="3"/>
      <c r="X5" s="3"/>
      <c r="Y5" s="3" t="s">
        <v>4</v>
      </c>
      <c r="Z5" s="3"/>
      <c r="AA5" s="3" t="s">
        <v>5</v>
      </c>
      <c r="AB5" s="3"/>
      <c r="AC5" s="3" t="s">
        <v>7</v>
      </c>
      <c r="AD5" s="3"/>
    </row>
    <row r="6" spans="2:30" x14ac:dyDescent="0.25">
      <c r="I6" s="4">
        <v>19418</v>
      </c>
      <c r="J6" s="3" t="s">
        <v>1</v>
      </c>
      <c r="K6" s="3">
        <v>10252.879999999999</v>
      </c>
      <c r="L6" s="3" t="s">
        <v>1</v>
      </c>
      <c r="M6" s="3">
        <v>4087.58</v>
      </c>
      <c r="N6" s="3" t="s">
        <v>1</v>
      </c>
      <c r="O6" s="3"/>
      <c r="P6" s="3"/>
      <c r="Q6" s="4">
        <v>19418</v>
      </c>
      <c r="R6" s="3" t="s">
        <v>1</v>
      </c>
      <c r="S6" s="3">
        <v>10252.879999999999</v>
      </c>
      <c r="T6" s="3" t="s">
        <v>1</v>
      </c>
      <c r="U6" s="3">
        <v>7170.29</v>
      </c>
      <c r="V6" s="3" t="s">
        <v>1</v>
      </c>
      <c r="W6" s="3"/>
      <c r="X6" s="3"/>
      <c r="Y6" s="4">
        <v>0</v>
      </c>
      <c r="Z6" s="3" t="s">
        <v>1</v>
      </c>
      <c r="AA6" s="3">
        <v>10243.68</v>
      </c>
      <c r="AB6" s="3" t="s">
        <v>1</v>
      </c>
      <c r="AC6" s="3">
        <v>79651.67</v>
      </c>
      <c r="AD6" s="3" t="s">
        <v>1</v>
      </c>
    </row>
    <row r="7" spans="2:30" x14ac:dyDescent="0.25">
      <c r="E7">
        <v>426.8</v>
      </c>
      <c r="F7" t="s">
        <v>3</v>
      </c>
      <c r="I7" s="5">
        <f>I6/K6</f>
        <v>1.8939068827490424</v>
      </c>
      <c r="J7" s="3"/>
      <c r="K7" s="3"/>
      <c r="L7" s="3"/>
      <c r="M7" s="5">
        <f>M6/K6</f>
        <v>0.39867627437363945</v>
      </c>
      <c r="N7" s="3"/>
      <c r="O7" s="3"/>
      <c r="P7" s="3"/>
      <c r="Q7" s="5">
        <f>Q6/S6</f>
        <v>1.8939068827490424</v>
      </c>
      <c r="R7" s="3"/>
      <c r="S7" s="3"/>
      <c r="T7" s="3"/>
      <c r="U7" s="5">
        <f>U6/S6</f>
        <v>0.69934398920108309</v>
      </c>
      <c r="V7" s="3"/>
      <c r="W7" s="3"/>
      <c r="X7" s="3"/>
      <c r="Y7" s="5">
        <f>Y6/AA6</f>
        <v>0</v>
      </c>
      <c r="Z7" s="3"/>
      <c r="AA7" s="3"/>
      <c r="AB7" s="3"/>
      <c r="AC7" s="5">
        <f>AC6/AA6</f>
        <v>7.7756890101994589</v>
      </c>
      <c r="AD7" s="3"/>
    </row>
    <row r="8" spans="2:30" x14ac:dyDescent="0.25">
      <c r="E8">
        <f>E7*24</f>
        <v>10243.200000000001</v>
      </c>
    </row>
    <row r="11" spans="2:30" x14ac:dyDescent="0.25">
      <c r="D11">
        <f>E8/B4</f>
        <v>0.12868600373876865</v>
      </c>
      <c r="E11">
        <f>B4/E8</f>
        <v>7.7708528584817236</v>
      </c>
      <c r="Z11" s="3" t="s">
        <v>13</v>
      </c>
      <c r="AA11" s="3"/>
      <c r="AB11" s="3"/>
    </row>
    <row r="12" spans="2:30" x14ac:dyDescent="0.25">
      <c r="L12" s="1">
        <v>941823</v>
      </c>
      <c r="Z12" s="3">
        <v>426.82</v>
      </c>
      <c r="AA12" s="3">
        <f>Z12*24</f>
        <v>10243.68</v>
      </c>
      <c r="AB12" s="3">
        <f>AA12*325</f>
        <v>3329196</v>
      </c>
    </row>
    <row r="13" spans="2:30" x14ac:dyDescent="0.25">
      <c r="Z13" s="3"/>
      <c r="AA13" s="3"/>
      <c r="AB13" s="3">
        <v>5371231</v>
      </c>
    </row>
    <row r="14" spans="2:30" x14ac:dyDescent="0.25">
      <c r="Z14" s="3"/>
      <c r="AA14" s="3"/>
      <c r="AB14" s="3"/>
    </row>
    <row r="15" spans="2:30" x14ac:dyDescent="0.25">
      <c r="Z15" s="3"/>
      <c r="AA15" s="3"/>
      <c r="AB15" s="3">
        <f>AB13/AB12</f>
        <v>1.6133718170993838</v>
      </c>
    </row>
    <row r="16" spans="2:30" x14ac:dyDescent="0.25">
      <c r="N16">
        <v>237494.24</v>
      </c>
      <c r="O16">
        <f>N16*24</f>
        <v>5699861.7599999998</v>
      </c>
    </row>
    <row r="17" spans="3:28" x14ac:dyDescent="0.25">
      <c r="Z17" s="3" t="s">
        <v>14</v>
      </c>
      <c r="AA17" s="3"/>
      <c r="AB17" s="3"/>
    </row>
    <row r="18" spans="3:28" x14ac:dyDescent="0.25">
      <c r="J18" t="s">
        <v>6</v>
      </c>
      <c r="K18">
        <f>J18*24</f>
        <v>22603752</v>
      </c>
      <c r="Z18" s="4">
        <v>1349340</v>
      </c>
      <c r="AA18" s="3">
        <v>3329196</v>
      </c>
      <c r="AB18" s="3"/>
    </row>
    <row r="19" spans="3:28" x14ac:dyDescent="0.25">
      <c r="Z19" s="3">
        <f>Z18/AA18</f>
        <v>0.40530506464623889</v>
      </c>
      <c r="AA19" s="3"/>
      <c r="AB19" s="3"/>
    </row>
    <row r="20" spans="3:28" x14ac:dyDescent="0.25">
      <c r="G20">
        <f>G26/AA6</f>
        <v>524.34584055729965</v>
      </c>
    </row>
    <row r="22" spans="3:28" x14ac:dyDescent="0.25">
      <c r="Z22" s="3" t="s">
        <v>15</v>
      </c>
      <c r="AA22" s="3"/>
      <c r="AB22" s="3"/>
    </row>
    <row r="23" spans="3:28" x14ac:dyDescent="0.25">
      <c r="Z23" s="4">
        <v>20926592</v>
      </c>
      <c r="AA23" s="3">
        <v>3329196</v>
      </c>
      <c r="AB23" s="3"/>
    </row>
    <row r="24" spans="3:28" x14ac:dyDescent="0.25">
      <c r="Z24" s="5">
        <f>Z23/AA23</f>
        <v>6.2857795095272255</v>
      </c>
      <c r="AA24" s="3"/>
      <c r="AB24" s="3"/>
    </row>
    <row r="25" spans="3:28" x14ac:dyDescent="0.25">
      <c r="C25" t="s">
        <v>8</v>
      </c>
      <c r="G25" s="3" t="s">
        <v>10</v>
      </c>
      <c r="H25" s="3"/>
    </row>
    <row r="26" spans="3:28" x14ac:dyDescent="0.25">
      <c r="C26">
        <v>3.7199999999999997E-2</v>
      </c>
      <c r="D26" t="s">
        <v>9</v>
      </c>
      <c r="G26" s="3">
        <v>5371231</v>
      </c>
      <c r="H26" s="3" t="s">
        <v>11</v>
      </c>
      <c r="Z26" s="3" t="s">
        <v>16</v>
      </c>
      <c r="AA26" s="3"/>
      <c r="AB26" s="3"/>
    </row>
    <row r="27" spans="3:28" x14ac:dyDescent="0.25">
      <c r="C27">
        <f>C26*534</f>
        <v>19.864799999999999</v>
      </c>
      <c r="G27" s="3"/>
      <c r="H27" s="3"/>
      <c r="Z27" s="4">
        <v>43434792</v>
      </c>
      <c r="AA27" s="3">
        <v>3329196</v>
      </c>
      <c r="AB27" s="3"/>
    </row>
    <row r="28" spans="3:28" x14ac:dyDescent="0.25">
      <c r="G28" s="3">
        <f>14619+0.31+88.93+13.4+3.72</f>
        <v>14725.359999999999</v>
      </c>
      <c r="H28" s="3">
        <f>G28*330</f>
        <v>4859368.8</v>
      </c>
      <c r="L28">
        <f>7.31+0.31+0.12+0.0372+0.134</f>
        <v>7.9112</v>
      </c>
      <c r="M28">
        <f>L28*350</f>
        <v>2768.92</v>
      </c>
      <c r="Z28" s="5">
        <f>Z27/AA27</f>
        <v>13.046631078494627</v>
      </c>
      <c r="AA28" s="3"/>
      <c r="AB28" s="3"/>
    </row>
    <row r="29" spans="3:28" x14ac:dyDescent="0.25">
      <c r="G29" s="3"/>
      <c r="H29" s="3"/>
    </row>
    <row r="30" spans="3:28" x14ac:dyDescent="0.25">
      <c r="G30" s="3" t="s">
        <v>12</v>
      </c>
      <c r="H30" s="3"/>
      <c r="Z30" s="3" t="s">
        <v>17</v>
      </c>
      <c r="AA30" s="3"/>
      <c r="AB30" s="3"/>
    </row>
    <row r="31" spans="3:28" x14ac:dyDescent="0.25">
      <c r="G31" s="3">
        <f>G26/H28</f>
        <v>1.1053351208905979</v>
      </c>
      <c r="H31" s="3" t="s">
        <v>1</v>
      </c>
      <c r="M31">
        <f>G26/M28</f>
        <v>1939.8288863528019</v>
      </c>
      <c r="Z31" s="4">
        <v>4521036</v>
      </c>
      <c r="AA31" s="3">
        <v>3329196</v>
      </c>
      <c r="AB31" s="3"/>
    </row>
    <row r="32" spans="3:28" x14ac:dyDescent="0.25">
      <c r="Z32" s="5">
        <f>Z31/AA31</f>
        <v>1.3579963450634929</v>
      </c>
      <c r="AA32" s="3"/>
      <c r="AB32" s="3"/>
    </row>
    <row r="34" spans="7:28" x14ac:dyDescent="0.25">
      <c r="Z34" s="3" t="s">
        <v>18</v>
      </c>
      <c r="AA34" s="3"/>
      <c r="AB34" s="3"/>
    </row>
    <row r="35" spans="7:28" x14ac:dyDescent="0.25">
      <c r="Z35" s="4">
        <v>6361907</v>
      </c>
      <c r="AA35" s="3">
        <v>3329196</v>
      </c>
      <c r="AB35" s="3"/>
    </row>
    <row r="36" spans="7:28" x14ac:dyDescent="0.25">
      <c r="Z36" s="5">
        <f>Z35/AA35</f>
        <v>1.9109439636476795</v>
      </c>
      <c r="AA36" s="3"/>
      <c r="AB36" s="3"/>
    </row>
    <row r="37" spans="7:28" x14ac:dyDescent="0.25">
      <c r="G37">
        <f>1286236+378799+192014+2860651+653530</f>
        <v>5371230</v>
      </c>
      <c r="O37">
        <f>0.31*326</f>
        <v>101.06</v>
      </c>
    </row>
    <row r="38" spans="7:28" x14ac:dyDescent="0.25">
      <c r="O38" s="6">
        <f>O37*3751.7</f>
        <v>379146.80199999997</v>
      </c>
    </row>
    <row r="39" spans="7:28" x14ac:dyDescent="0.25">
      <c r="K39">
        <f>14619*330</f>
        <v>4824270</v>
      </c>
    </row>
    <row r="40" spans="7:28" x14ac:dyDescent="0.25">
      <c r="K40" s="6">
        <f>K39*0.27</f>
        <v>1302552.9000000001</v>
      </c>
      <c r="Z40" s="2">
        <v>636072345</v>
      </c>
      <c r="AA40" s="3">
        <v>3329196</v>
      </c>
    </row>
    <row r="41" spans="7:28" x14ac:dyDescent="0.25">
      <c r="Z41" s="5">
        <f>Z40/AA40</f>
        <v>191.05884573933164</v>
      </c>
    </row>
    <row r="44" spans="7:28" x14ac:dyDescent="0.25">
      <c r="Z44" s="3">
        <v>16821558</v>
      </c>
      <c r="AA44" s="3">
        <v>3329196</v>
      </c>
      <c r="AB44" s="3"/>
    </row>
    <row r="45" spans="7:28" x14ac:dyDescent="0.25">
      <c r="Z45" s="5">
        <f>Z44/AA44</f>
        <v>5.0527388594723774</v>
      </c>
      <c r="AA45" s="3"/>
      <c r="AB45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Rajat Sharma</dc:creator>
  <cp:lastModifiedBy>Hardik Malhotra</cp:lastModifiedBy>
  <dcterms:created xsi:type="dcterms:W3CDTF">2023-08-03T05:34:09Z</dcterms:created>
  <dcterms:modified xsi:type="dcterms:W3CDTF">2023-08-03T11:20:51Z</dcterms:modified>
</cp:coreProperties>
</file>