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Global Methanol - Russia\"/>
    </mc:Choice>
  </mc:AlternateContent>
  <xr:revisionPtr revIDLastSave="0" documentId="13_ncr:1_{F87B13B2-6777-40AD-B421-51BB2AFC9EF1}" xr6:coauthVersionLast="47" xr6:coauthVersionMax="47" xr10:uidLastSave="{00000000-0000-0000-0000-000000000000}"/>
  <bookViews>
    <workbookView xWindow="-120" yWindow="-120" windowWidth="20730" windowHeight="11160" activeTab="1" xr2:uid="{6074BC8D-9A75-4F46-9DD5-7AF4B35665D0}"/>
  </bookViews>
  <sheets>
    <sheet name="Sheet2" sheetId="2" r:id="rId1"/>
    <sheet name="Methanex calculation 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3" l="1"/>
  <c r="D13" i="3"/>
  <c r="D14" i="3"/>
  <c r="D11" i="3"/>
  <c r="M14" i="3" l="1"/>
  <c r="L16" i="3"/>
  <c r="L15" i="3"/>
  <c r="K15" i="3"/>
  <c r="H18" i="3"/>
  <c r="H14" i="3"/>
  <c r="F15" i="3"/>
  <c r="F14" i="3"/>
  <c r="M7" i="3"/>
  <c r="N7" i="3" s="1"/>
  <c r="N5" i="3"/>
  <c r="M5" i="3"/>
  <c r="J7" i="3"/>
  <c r="F8" i="3"/>
  <c r="B3" i="3"/>
  <c r="E11" i="2"/>
  <c r="C16" i="2"/>
  <c r="C12" i="2"/>
  <c r="F3" i="2"/>
  <c r="H3" i="2" s="1"/>
  <c r="D3" i="2"/>
  <c r="F2" i="2"/>
  <c r="H2" i="2" s="1"/>
  <c r="D2" i="2"/>
</calcChain>
</file>

<file path=xl/sharedStrings.xml><?xml version="1.0" encoding="utf-8"?>
<sst xmlns="http://schemas.openxmlformats.org/spreadsheetml/2006/main" count="73" uniqueCount="67">
  <si>
    <t>Company</t>
  </si>
  <si>
    <t>Price (USD/Tonne)</t>
  </si>
  <si>
    <t>Revenue ($ million)</t>
  </si>
  <si>
    <t>COGS ($/ tonne)</t>
  </si>
  <si>
    <t>OPEX (per 1 unit of product) (USD/Tonne)</t>
  </si>
  <si>
    <t>EBIDTA per 1 ton of product (USD/Tonne)</t>
  </si>
  <si>
    <t>Capital cost per 1 ton of installed capacity (USD/Tonne)</t>
  </si>
  <si>
    <t>Production cash cost per 1 ton of product (USD/Tonne)</t>
  </si>
  <si>
    <t xml:space="preserve">Methanex- 2.04 Million Tonnes(Geismar 1 and 2 ) </t>
  </si>
  <si>
    <t>Variable Cost</t>
  </si>
  <si>
    <t xml:space="preserve">Fixed Cost </t>
  </si>
  <si>
    <t>Sabic - 1.6 Million Tonnes (AR RAZI Plant No. 5)</t>
  </si>
  <si>
    <t>Production Cash Cost is the cost which excludes non cash part like depreciation, ammortization, income tax expense and share-based compensation expense from the Ex-factory Price.</t>
  </si>
  <si>
    <t>COGS</t>
  </si>
  <si>
    <t>The Cost of Goods Sold includes the Variable and Fixed Cost.</t>
  </si>
  <si>
    <r>
      <rPr>
        <b/>
        <sz val="10"/>
        <color theme="1"/>
        <rFont val="Arial"/>
        <family val="2"/>
      </rPr>
      <t>Methanex</t>
    </r>
    <r>
      <rPr>
        <sz val="10"/>
        <color theme="1"/>
        <rFont val="Arial"/>
        <family val="2"/>
      </rPr>
      <t xml:space="preserve"> 2.04 Million Tonnes (Geismar 1 and 2) Plant incurred an overall revenue of 657 USD Million with 2041 Kilo Tonnes of sales volume. The EBITDA Margin incurred is around 20%. The Cost of Goods Sold includes the Variable and Fixed Cost  </t>
    </r>
  </si>
  <si>
    <t>SABIC - 1.6 Million Tonnes (AR RAZI Plant No. 5)</t>
  </si>
  <si>
    <r>
      <rPr>
        <b/>
        <sz val="10"/>
        <color theme="1"/>
        <rFont val="Arial"/>
        <family val="2"/>
      </rPr>
      <t>SABIC</t>
    </r>
    <r>
      <rPr>
        <sz val="10"/>
        <color theme="1"/>
        <rFont val="Arial"/>
        <family val="2"/>
      </rPr>
      <t xml:space="preserve"> -1.6 Million Tonnes (AR RAZI Plant No. 5) plant incurred an overall revenue of 392 USD Million with 1542 Kilo Tonnes of sales volume. The EBITDA Margin incurred is around 21%.</t>
    </r>
  </si>
  <si>
    <t>dollar</t>
  </si>
  <si>
    <t>mmbtu</t>
  </si>
  <si>
    <t>ton</t>
  </si>
  <si>
    <t>Natural gas Price</t>
  </si>
  <si>
    <t>$ 4 per mmbtu</t>
  </si>
  <si>
    <t>Price per ton</t>
  </si>
  <si>
    <t>spot/long/</t>
  </si>
  <si>
    <t>executive summary</t>
  </si>
  <si>
    <t xml:space="preserve">prevaling term of contract for </t>
  </si>
  <si>
    <t>repersentative examples</t>
  </si>
  <si>
    <t>natural gas</t>
  </si>
  <si>
    <t>Define domestic price mechanism</t>
  </si>
  <si>
    <t>storage handling</t>
  </si>
  <si>
    <t>storage facility at port
carriers available and material of carrier</t>
  </si>
  <si>
    <t>major route</t>
  </si>
  <si>
    <t>special discount</t>
  </si>
  <si>
    <t>overall report</t>
  </si>
  <si>
    <t>Region wise price</t>
  </si>
  <si>
    <t>regionn wise competive pricing 
give 4 tables continuing to pessimistic optimistic approach</t>
  </si>
  <si>
    <t>to give master excel sheet with all the formuls</t>
  </si>
  <si>
    <t>dollars of the day_EAA</t>
  </si>
  <si>
    <t>corelation and regression</t>
  </si>
  <si>
    <t>Need graph for that</t>
  </si>
  <si>
    <t>FOB price</t>
  </si>
  <si>
    <t>pg 89</t>
  </si>
  <si>
    <t>product and competitve benchmarking (pg 28)</t>
  </si>
  <si>
    <t>client share the format and need to know impurity level</t>
  </si>
  <si>
    <t>plant and operating technology</t>
  </si>
  <si>
    <t>how to convert EA to GA</t>
  </si>
  <si>
    <t>SWOT</t>
  </si>
  <si>
    <t>write differnetialy</t>
  </si>
  <si>
    <t>lbmole/hr</t>
  </si>
  <si>
    <t>lb/hr</t>
  </si>
  <si>
    <t>MMBTU/Day</t>
  </si>
  <si>
    <t>MMBTU/Hr</t>
  </si>
  <si>
    <t>ton/hr</t>
  </si>
  <si>
    <t>ton/day</t>
  </si>
  <si>
    <t>KT/day</t>
  </si>
  <si>
    <t>methanol</t>
  </si>
  <si>
    <t>1 ton of methanol required natural gas</t>
  </si>
  <si>
    <t xml:space="preserve">Per ton of natural gas required </t>
  </si>
  <si>
    <t>USD /1000 gallons</t>
  </si>
  <si>
    <t>USD /ton</t>
  </si>
  <si>
    <t>Maintenance Labor Cost</t>
  </si>
  <si>
    <t>Administrative &amp; Support Labor</t>
  </si>
  <si>
    <t>Annual Operating Labor Cost</t>
  </si>
  <si>
    <t>Property Taxes and Insurance</t>
  </si>
  <si>
    <t>https://www.osti.gov/servlets/purl/1601964</t>
  </si>
  <si>
    <t xml:space="preserve">Reference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</si>
</sst>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vertical="center" wrapText="1"/>
    </xf>
    <xf numFmtId="0" fontId="2" fillId="0" borderId="0" xfId="0" applyFont="1"/>
    <xf numFmtId="0" fontId="5" fillId="0" borderId="0" xfId="0" applyFont="1"/>
    <xf numFmtId="0" fontId="0" fillId="3" borderId="0" xfId="0" applyFill="1"/>
    <xf numFmtId="0" fontId="0" fillId="0" borderId="0" xfId="0" applyAlignment="1">
      <alignment wrapText="1"/>
    </xf>
    <xf numFmtId="0" fontId="5" fillId="4" borderId="0" xfId="0" applyFont="1" applyFill="1"/>
    <xf numFmtId="3" fontId="0" fillId="0" borderId="0" xfId="0" applyNumberFormat="1"/>
    <xf numFmtId="0" fontId="0" fillId="0" borderId="0" xfId="0" applyAlignment="1">
      <alignment horizontal="left"/>
    </xf>
    <xf numFmtId="9" fontId="0" fillId="0" borderId="0" xfId="1" applyFont="1"/>
    <xf numFmtId="0" fontId="1" fillId="0" borderId="1" xfId="0" applyFont="1" applyBorder="1" applyAlignment="1">
      <alignment horizontal="center" vertical="center" wrapText="1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561975</xdr:colOff>
      <xdr:row>21</xdr:row>
      <xdr:rowOff>66675</xdr:rowOff>
    </xdr:from>
    <xdr:to>
      <xdr:col>23</xdr:col>
      <xdr:colOff>575120</xdr:colOff>
      <xdr:row>33</xdr:row>
      <xdr:rowOff>18770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FCC124-6A59-4083-A127-767A9D98C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11175" y="5838825"/>
          <a:ext cx="9128570" cy="2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9649E-1FDC-4AF4-B423-73B9D96E4808}">
  <dimension ref="A1:H16"/>
  <sheetViews>
    <sheetView showGridLines="0" zoomScaleNormal="100" workbookViewId="0">
      <selection activeCell="D10" sqref="D10"/>
    </sheetView>
  </sheetViews>
  <sheetFormatPr defaultRowHeight="15" x14ac:dyDescent="0.25"/>
  <cols>
    <col min="1" max="1" width="36.85546875" customWidth="1"/>
    <col min="2" max="2" width="13.85546875" customWidth="1"/>
    <col min="3" max="3" width="20.7109375" customWidth="1"/>
    <col min="4" max="4" width="21.7109375" customWidth="1"/>
    <col min="5" max="5" width="27.140625" customWidth="1"/>
    <col min="6" max="6" width="23.28515625" customWidth="1"/>
    <col min="7" max="7" width="25.7109375" customWidth="1"/>
    <col min="8" max="8" width="25.28515625" customWidth="1"/>
  </cols>
  <sheetData>
    <row r="1" spans="1:8" ht="49.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ht="25.5" x14ac:dyDescent="0.25">
      <c r="A2" s="2" t="s">
        <v>8</v>
      </c>
      <c r="B2" s="3">
        <v>321.89999999999998</v>
      </c>
      <c r="C2" s="4">
        <v>657</v>
      </c>
      <c r="D2" s="3">
        <f>E2*73.69%</f>
        <v>189.611739</v>
      </c>
      <c r="E2" s="3">
        <v>257.31</v>
      </c>
      <c r="F2" s="3">
        <f>B2-E2</f>
        <v>64.589999999999975</v>
      </c>
      <c r="G2" s="3">
        <v>694.44</v>
      </c>
      <c r="H2" s="3">
        <f>B2-(F2*60%)</f>
        <v>283.14600000000002</v>
      </c>
    </row>
    <row r="3" spans="1:8" ht="26.25" x14ac:dyDescent="0.25">
      <c r="A3" s="8" t="s">
        <v>16</v>
      </c>
      <c r="B3" s="3">
        <v>244.74</v>
      </c>
      <c r="C3" s="3">
        <v>391.58651602560002</v>
      </c>
      <c r="D3" s="3">
        <f>E3*76.24%</f>
        <v>146.62476799999999</v>
      </c>
      <c r="E3" s="3">
        <v>192.32</v>
      </c>
      <c r="F3" s="3">
        <f>B3-E3</f>
        <v>52.420000000000016</v>
      </c>
      <c r="G3" s="3">
        <v>754</v>
      </c>
      <c r="H3" s="3">
        <f>B3-(F3*60%)</f>
        <v>213.28800000000001</v>
      </c>
    </row>
    <row r="5" spans="1:8" x14ac:dyDescent="0.25">
      <c r="A5" s="10" t="s">
        <v>15</v>
      </c>
      <c r="B5" s="1"/>
      <c r="C5" s="1"/>
      <c r="G5" s="1"/>
    </row>
    <row r="6" spans="1:8" x14ac:dyDescent="0.25">
      <c r="A6" s="10" t="s">
        <v>17</v>
      </c>
      <c r="G6" s="1"/>
    </row>
    <row r="7" spans="1:8" x14ac:dyDescent="0.25">
      <c r="A7" s="10" t="s">
        <v>12</v>
      </c>
      <c r="F7" s="1"/>
    </row>
    <row r="8" spans="1:8" x14ac:dyDescent="0.25">
      <c r="A8" s="10" t="s">
        <v>14</v>
      </c>
      <c r="E8" s="1"/>
    </row>
    <row r="9" spans="1:8" x14ac:dyDescent="0.25">
      <c r="E9" t="s">
        <v>18</v>
      </c>
      <c r="F9" t="s">
        <v>20</v>
      </c>
    </row>
    <row r="10" spans="1:8" ht="25.5" customHeight="1" x14ac:dyDescent="0.25">
      <c r="A10" s="18" t="s">
        <v>8</v>
      </c>
      <c r="B10" s="18"/>
      <c r="C10" s="18"/>
      <c r="D10" s="9"/>
      <c r="E10">
        <v>4</v>
      </c>
      <c r="F10">
        <v>0.25216441204589002</v>
      </c>
    </row>
    <row r="11" spans="1:8" x14ac:dyDescent="0.25">
      <c r="A11" s="5" t="s">
        <v>9</v>
      </c>
      <c r="B11" s="5" t="s">
        <v>10</v>
      </c>
      <c r="C11" s="5" t="s">
        <v>13</v>
      </c>
      <c r="E11">
        <f>4/F10</f>
        <v>15.862666613209726</v>
      </c>
    </row>
    <row r="12" spans="1:8" x14ac:dyDescent="0.25">
      <c r="A12" s="6">
        <v>104.28645645</v>
      </c>
      <c r="B12" s="6">
        <v>85.325282549999997</v>
      </c>
      <c r="C12" s="6">
        <f>A12+B12</f>
        <v>189.611739</v>
      </c>
    </row>
    <row r="14" spans="1:8" x14ac:dyDescent="0.25">
      <c r="A14" s="18" t="s">
        <v>11</v>
      </c>
      <c r="B14" s="18"/>
      <c r="C14" s="18"/>
    </row>
    <row r="15" spans="1:8" x14ac:dyDescent="0.25">
      <c r="A15" s="5" t="s">
        <v>9</v>
      </c>
      <c r="B15" s="5" t="s">
        <v>10</v>
      </c>
      <c r="C15" s="5" t="s">
        <v>13</v>
      </c>
    </row>
    <row r="16" spans="1:8" x14ac:dyDescent="0.25">
      <c r="A16" s="6">
        <v>87.974860799999988</v>
      </c>
      <c r="B16" s="6">
        <v>58.649907200000001</v>
      </c>
      <c r="C16" s="6">
        <f>A16+B16</f>
        <v>146.62476799999999</v>
      </c>
    </row>
  </sheetData>
  <mergeCells count="2">
    <mergeCell ref="A10:C10"/>
    <mergeCell ref="A14:C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9693-5541-40FC-90EE-C9C7212AA985}">
  <dimension ref="A1:N19"/>
  <sheetViews>
    <sheetView tabSelected="1" workbookViewId="0">
      <selection activeCell="L16" sqref="L16"/>
    </sheetView>
  </sheetViews>
  <sheetFormatPr defaultRowHeight="15" x14ac:dyDescent="0.25"/>
  <cols>
    <col min="1" max="1" width="15.85546875" bestFit="1" customWidth="1"/>
    <col min="2" max="2" width="28.5703125" bestFit="1" customWidth="1"/>
    <col min="4" max="4" width="15.85546875" bestFit="1" customWidth="1"/>
    <col min="6" max="6" width="20.28515625" bestFit="1" customWidth="1"/>
    <col min="11" max="11" width="12" bestFit="1" customWidth="1"/>
  </cols>
  <sheetData>
    <row r="1" spans="1:14" x14ac:dyDescent="0.25">
      <c r="E1" t="s">
        <v>19</v>
      </c>
      <c r="F1" t="s">
        <v>20</v>
      </c>
    </row>
    <row r="2" spans="1:14" x14ac:dyDescent="0.25">
      <c r="A2" t="s">
        <v>21</v>
      </c>
      <c r="B2" t="s">
        <v>22</v>
      </c>
      <c r="E2">
        <v>1</v>
      </c>
      <c r="F2">
        <v>0.25216441204589002</v>
      </c>
    </row>
    <row r="3" spans="1:14" x14ac:dyDescent="0.25">
      <c r="A3" t="s">
        <v>23</v>
      </c>
      <c r="B3">
        <f>4/F2</f>
        <v>15.862666613209726</v>
      </c>
    </row>
    <row r="4" spans="1:14" x14ac:dyDescent="0.25">
      <c r="L4" t="s">
        <v>53</v>
      </c>
      <c r="M4" t="s">
        <v>54</v>
      </c>
      <c r="N4" t="s">
        <v>55</v>
      </c>
    </row>
    <row r="5" spans="1:14" x14ac:dyDescent="0.25">
      <c r="J5" s="15">
        <v>941823</v>
      </c>
      <c r="K5" t="s">
        <v>50</v>
      </c>
      <c r="L5">
        <v>427.20372669</v>
      </c>
      <c r="M5">
        <f>L5*24</f>
        <v>10252.88944056</v>
      </c>
      <c r="N5">
        <f>M5/10^3</f>
        <v>10.252889440560001</v>
      </c>
    </row>
    <row r="6" spans="1:14" x14ac:dyDescent="0.25">
      <c r="E6" t="s">
        <v>49</v>
      </c>
      <c r="J6">
        <v>16210</v>
      </c>
      <c r="K6" t="s">
        <v>51</v>
      </c>
      <c r="L6" t="s">
        <v>53</v>
      </c>
    </row>
    <row r="7" spans="1:14" x14ac:dyDescent="0.25">
      <c r="E7" s="15">
        <v>33685</v>
      </c>
      <c r="F7" s="15">
        <v>29382</v>
      </c>
      <c r="J7">
        <f>J6/24</f>
        <v>675.41666666666663</v>
      </c>
      <c r="K7" t="s">
        <v>52</v>
      </c>
      <c r="L7">
        <v>56284.722224999998</v>
      </c>
      <c r="M7">
        <f>L7*24</f>
        <v>1350833.3333999999</v>
      </c>
      <c r="N7">
        <f>M7/10^3</f>
        <v>1350.8333333999999</v>
      </c>
    </row>
    <row r="8" spans="1:14" x14ac:dyDescent="0.25">
      <c r="E8" s="16">
        <v>1</v>
      </c>
      <c r="F8">
        <f>F7/E7</f>
        <v>0.87225768146059079</v>
      </c>
    </row>
    <row r="11" spans="1:14" x14ac:dyDescent="0.25">
      <c r="B11" t="s">
        <v>63</v>
      </c>
      <c r="C11">
        <v>1E-3</v>
      </c>
      <c r="D11" s="17">
        <f>C11/$C$15</f>
        <v>4.7619047619047616E-2</v>
      </c>
      <c r="L11">
        <v>1.67</v>
      </c>
      <c r="M11" t="s">
        <v>59</v>
      </c>
    </row>
    <row r="12" spans="1:14" x14ac:dyDescent="0.25">
      <c r="B12" t="s">
        <v>61</v>
      </c>
      <c r="C12">
        <v>6.0000000000000001E-3</v>
      </c>
      <c r="D12" s="17">
        <f t="shared" ref="D12:D14" si="0">C12/$C$15</f>
        <v>0.2857142857142857</v>
      </c>
      <c r="M12">
        <v>1.3360000000000001</v>
      </c>
    </row>
    <row r="13" spans="1:14" x14ac:dyDescent="0.25">
      <c r="B13" t="s">
        <v>62</v>
      </c>
      <c r="C13">
        <v>2E-3</v>
      </c>
      <c r="D13" s="17">
        <f t="shared" si="0"/>
        <v>9.5238095238095233E-2</v>
      </c>
    </row>
    <row r="14" spans="1:14" x14ac:dyDescent="0.25">
      <c r="B14" t="s">
        <v>64</v>
      </c>
      <c r="C14">
        <v>1.2E-2</v>
      </c>
      <c r="D14" s="17">
        <f t="shared" si="0"/>
        <v>0.5714285714285714</v>
      </c>
      <c r="F14">
        <f>1398202+235808+940989</f>
        <v>2574999</v>
      </c>
      <c r="H14">
        <f>291.8385+341.277+65.3755+591.545</f>
        <v>1290.0360000000001</v>
      </c>
      <c r="M14">
        <f>L11/M12</f>
        <v>1.2499999999999998</v>
      </c>
      <c r="N14" t="s">
        <v>60</v>
      </c>
    </row>
    <row r="15" spans="1:14" x14ac:dyDescent="0.25">
      <c r="C15">
        <v>2.1000000000000001E-2</v>
      </c>
      <c r="F15">
        <f>1183090+130751+682554+583677</f>
        <v>2580072</v>
      </c>
      <c r="H15">
        <v>470.49450000000002</v>
      </c>
      <c r="I15" t="s">
        <v>56</v>
      </c>
      <c r="K15" s="12">
        <f>H15</f>
        <v>470.49450000000002</v>
      </c>
      <c r="L15" s="12">
        <f>H16</f>
        <v>291.83850000000001</v>
      </c>
    </row>
    <row r="16" spans="1:14" x14ac:dyDescent="0.25">
      <c r="H16">
        <v>291.83850000000001</v>
      </c>
      <c r="I16" t="s">
        <v>28</v>
      </c>
      <c r="K16" s="12" t="s">
        <v>58</v>
      </c>
      <c r="L16" s="12">
        <f>L15/K15</f>
        <v>0.62028036459512281</v>
      </c>
    </row>
    <row r="18" spans="1:9" x14ac:dyDescent="0.25">
      <c r="H18">
        <f>H15/H16</f>
        <v>1.6121741990861385</v>
      </c>
      <c r="I18" t="s">
        <v>57</v>
      </c>
    </row>
    <row r="19" spans="1:9" x14ac:dyDescent="0.25">
      <c r="A19" t="s">
        <v>66</v>
      </c>
      <c r="B19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41CC6-3DC5-427B-B705-7B7D0E50A943}">
  <dimension ref="A1:B14"/>
  <sheetViews>
    <sheetView workbookViewId="0">
      <selection activeCell="A5" sqref="A5"/>
    </sheetView>
  </sheetViews>
  <sheetFormatPr defaultRowHeight="15" x14ac:dyDescent="0.25"/>
  <cols>
    <col min="1" max="1" width="42.7109375" bestFit="1" customWidth="1"/>
    <col min="2" max="2" width="55.5703125" customWidth="1"/>
  </cols>
  <sheetData>
    <row r="1" spans="1:2" x14ac:dyDescent="0.25">
      <c r="A1" s="12" t="s">
        <v>25</v>
      </c>
      <c r="B1" t="s">
        <v>34</v>
      </c>
    </row>
    <row r="2" spans="1:2" x14ac:dyDescent="0.25">
      <c r="A2" s="19" t="s">
        <v>24</v>
      </c>
      <c r="B2" s="11" t="s">
        <v>26</v>
      </c>
    </row>
    <row r="3" spans="1:2" x14ac:dyDescent="0.25">
      <c r="A3" s="19"/>
      <c r="B3" t="s">
        <v>27</v>
      </c>
    </row>
    <row r="4" spans="1:2" x14ac:dyDescent="0.25">
      <c r="A4" s="19"/>
      <c r="B4" t="s">
        <v>29</v>
      </c>
    </row>
    <row r="5" spans="1:2" ht="30" x14ac:dyDescent="0.25">
      <c r="A5" s="12" t="s">
        <v>30</v>
      </c>
      <c r="B5" s="13" t="s">
        <v>31</v>
      </c>
    </row>
    <row r="6" spans="1:2" x14ac:dyDescent="0.25">
      <c r="A6" s="12" t="s">
        <v>33</v>
      </c>
      <c r="B6" t="s">
        <v>32</v>
      </c>
    </row>
    <row r="7" spans="1:2" ht="30" x14ac:dyDescent="0.25">
      <c r="A7" s="12" t="s">
        <v>35</v>
      </c>
      <c r="B7" s="13" t="s">
        <v>36</v>
      </c>
    </row>
    <row r="8" spans="1:2" x14ac:dyDescent="0.25">
      <c r="A8" s="12" t="s">
        <v>38</v>
      </c>
      <c r="B8" t="s">
        <v>37</v>
      </c>
    </row>
    <row r="9" spans="1:2" x14ac:dyDescent="0.25">
      <c r="A9" s="12" t="s">
        <v>39</v>
      </c>
      <c r="B9" s="13" t="s">
        <v>40</v>
      </c>
    </row>
    <row r="10" spans="1:2" x14ac:dyDescent="0.25">
      <c r="A10" s="12" t="s">
        <v>42</v>
      </c>
      <c r="B10" t="s">
        <v>41</v>
      </c>
    </row>
    <row r="11" spans="1:2" x14ac:dyDescent="0.25">
      <c r="A11" s="12" t="s">
        <v>43</v>
      </c>
      <c r="B11" s="13" t="s">
        <v>44</v>
      </c>
    </row>
    <row r="12" spans="1:2" x14ac:dyDescent="0.25">
      <c r="A12" s="12" t="s">
        <v>45</v>
      </c>
      <c r="B12" t="s">
        <v>46</v>
      </c>
    </row>
    <row r="13" spans="1:2" x14ac:dyDescent="0.25">
      <c r="A13" s="12" t="s">
        <v>47</v>
      </c>
      <c r="B13" s="13" t="s">
        <v>48</v>
      </c>
    </row>
    <row r="14" spans="1:2" x14ac:dyDescent="0.25">
      <c r="A14" s="14"/>
      <c r="B14" s="11"/>
    </row>
  </sheetData>
  <mergeCells count="1">
    <mergeCell ref="A2:A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Methanex calculation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2023-07-20T16:08:08Z</dcterms:created>
  <dcterms:modified xsi:type="dcterms:W3CDTF">2023-08-02T06:51:38Z</dcterms:modified>
</cp:coreProperties>
</file>