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Global Methanol - Russia\"/>
    </mc:Choice>
  </mc:AlternateContent>
  <xr:revisionPtr revIDLastSave="0" documentId="13_ncr:1_{FEA2B0C0-4CD0-40D0-89EC-50BDE2F88B63}" xr6:coauthVersionLast="47" xr6:coauthVersionMax="47" xr10:uidLastSave="{00000000-0000-0000-0000-000000000000}"/>
  <bookViews>
    <workbookView xWindow="-120" yWindow="-120" windowWidth="20730" windowHeight="11160" tabRatio="923" activeTab="3" xr2:uid="{BF0A1E24-1C66-40B5-84B7-2D069E595BEA}"/>
  </bookViews>
  <sheets>
    <sheet name="Nominal_Constant_Price_TechSci" sheetId="15" r:id="rId1"/>
    <sheet name="Demand" sheetId="36" r:id="rId2"/>
    <sheet name="Scenarios_TechSci" sheetId="16" r:id="rId3"/>
    <sheet name="Natural Gas World Bank Data" sheetId="17" r:id="rId4"/>
    <sheet name="Calculation-Regression " sheetId="18" state="hidden" r:id="rId5"/>
    <sheet name="Regression" sheetId="19" state="hidden" r:id="rId6"/>
    <sheet name="Sheet1" sheetId="20" state="hidden" r:id="rId7"/>
    <sheet name="Sheet2" sheetId="21" state="hidden" r:id="rId8"/>
    <sheet name="Data" sheetId="22" state="hidden" r:id="rId9"/>
    <sheet name="Competitor Details_techSci" sheetId="3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7" l="1"/>
  <c r="D22" i="17"/>
  <c r="E22" i="17"/>
  <c r="F22" i="17"/>
  <c r="G22" i="17"/>
  <c r="H22" i="17"/>
  <c r="I22" i="17"/>
  <c r="C23" i="17"/>
  <c r="D23" i="17"/>
  <c r="E23" i="17"/>
  <c r="F23" i="17"/>
  <c r="G23" i="17"/>
  <c r="H23" i="17"/>
  <c r="I23" i="17"/>
  <c r="C24" i="17"/>
  <c r="D24" i="17"/>
  <c r="E24" i="17"/>
  <c r="F24" i="17"/>
  <c r="G24" i="17"/>
  <c r="H24" i="17"/>
  <c r="I24" i="17"/>
  <c r="J23" i="17"/>
  <c r="J24" i="17"/>
  <c r="J22" i="17"/>
  <c r="X32" i="15"/>
  <c r="W32" i="15"/>
  <c r="V32" i="15"/>
  <c r="U32" i="15"/>
  <c r="T32" i="15"/>
  <c r="X31" i="15"/>
  <c r="W31" i="15"/>
  <c r="V31" i="15"/>
  <c r="U31" i="15"/>
  <c r="T31" i="15"/>
  <c r="X30" i="15"/>
  <c r="W30" i="15"/>
  <c r="V30" i="15"/>
  <c r="U30" i="15"/>
  <c r="T30" i="15"/>
  <c r="X29" i="15"/>
  <c r="W29" i="15"/>
  <c r="V29" i="15"/>
  <c r="U29" i="15"/>
  <c r="T29" i="15"/>
  <c r="X28" i="15"/>
  <c r="W28" i="15"/>
  <c r="V28" i="15"/>
  <c r="U28" i="15"/>
  <c r="T28" i="15"/>
  <c r="X27" i="15"/>
  <c r="W27" i="15"/>
  <c r="V27" i="15"/>
  <c r="U27" i="15"/>
  <c r="T27" i="15"/>
  <c r="X26" i="15"/>
  <c r="W26" i="15"/>
  <c r="V26" i="15"/>
  <c r="U26" i="15"/>
  <c r="T26" i="15"/>
  <c r="X25" i="15"/>
  <c r="W25" i="15"/>
  <c r="V25" i="15"/>
  <c r="U25" i="15"/>
  <c r="T25" i="15"/>
  <c r="X24" i="15"/>
  <c r="W24" i="15"/>
  <c r="V24" i="15"/>
  <c r="U24" i="15"/>
  <c r="T24" i="15"/>
  <c r="X23" i="15"/>
  <c r="W23" i="15"/>
  <c r="V23" i="15"/>
  <c r="U23" i="15"/>
  <c r="T23" i="15"/>
  <c r="X22" i="15"/>
  <c r="W22" i="15"/>
  <c r="V22" i="15"/>
  <c r="U22" i="15"/>
  <c r="T22" i="15"/>
  <c r="X21" i="15"/>
  <c r="W21" i="15"/>
  <c r="V21" i="15"/>
  <c r="U21" i="15"/>
  <c r="T21" i="15"/>
  <c r="V4" i="15"/>
  <c r="W4" i="15"/>
  <c r="X4" i="15"/>
  <c r="V5" i="15"/>
  <c r="W5" i="15"/>
  <c r="X5" i="15"/>
  <c r="V6" i="15"/>
  <c r="W6" i="15"/>
  <c r="X6" i="15"/>
  <c r="V7" i="15"/>
  <c r="W7" i="15"/>
  <c r="X7" i="15"/>
  <c r="V8" i="15"/>
  <c r="W8" i="15"/>
  <c r="X8" i="15"/>
  <c r="V9" i="15"/>
  <c r="W9" i="15"/>
  <c r="X9" i="15"/>
  <c r="V10" i="15"/>
  <c r="W10" i="15"/>
  <c r="X10" i="15"/>
  <c r="V11" i="15"/>
  <c r="W11" i="15"/>
  <c r="X11" i="15"/>
  <c r="V12" i="15"/>
  <c r="W12" i="15"/>
  <c r="X12" i="15"/>
  <c r="V13" i="15"/>
  <c r="W13" i="15"/>
  <c r="X13" i="15"/>
  <c r="V14" i="15"/>
  <c r="W14" i="15"/>
  <c r="X14" i="15"/>
  <c r="V15" i="15"/>
  <c r="W15" i="15"/>
  <c r="X15" i="15"/>
  <c r="V16" i="15"/>
  <c r="W16" i="15"/>
  <c r="X16" i="15"/>
  <c r="U5" i="15"/>
  <c r="U6" i="15"/>
  <c r="U7" i="15"/>
  <c r="U8" i="15"/>
  <c r="U9" i="15"/>
  <c r="U10" i="15"/>
  <c r="U11" i="15"/>
  <c r="U12" i="15"/>
  <c r="U13" i="15"/>
  <c r="U14" i="15"/>
  <c r="U15" i="15"/>
  <c r="U16" i="15"/>
  <c r="U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4" i="15"/>
  <c r="C26" i="36" l="1"/>
  <c r="D26" i="36"/>
  <c r="E26" i="36"/>
  <c r="F26" i="36"/>
  <c r="G26" i="36"/>
  <c r="H26" i="36"/>
  <c r="I26" i="36"/>
  <c r="J26" i="36"/>
  <c r="K26" i="36"/>
  <c r="L26" i="36"/>
  <c r="B26" i="36"/>
  <c r="B27" i="36" l="1"/>
  <c r="C27" i="36"/>
  <c r="D27" i="36"/>
  <c r="E27" i="36"/>
  <c r="F27" i="36"/>
  <c r="G27" i="36"/>
  <c r="H27" i="36"/>
  <c r="I27" i="36"/>
  <c r="J27" i="36"/>
  <c r="K27" i="36"/>
  <c r="L27" i="36"/>
  <c r="N4" i="36" l="1"/>
  <c r="O4" i="36"/>
  <c r="P4" i="36"/>
  <c r="Q4" i="36"/>
  <c r="R4" i="36"/>
  <c r="S4" i="36"/>
  <c r="T4" i="36"/>
  <c r="U4" i="36"/>
  <c r="V4" i="36"/>
  <c r="W4" i="36"/>
  <c r="X4" i="36"/>
  <c r="N5" i="36"/>
  <c r="O5" i="36"/>
  <c r="P5" i="36"/>
  <c r="Q5" i="36"/>
  <c r="R5" i="36"/>
  <c r="S5" i="36"/>
  <c r="T5" i="36"/>
  <c r="U5" i="36"/>
  <c r="V5" i="36"/>
  <c r="W5" i="36"/>
  <c r="X5" i="36"/>
  <c r="C34" i="36" l="1"/>
  <c r="O12" i="36" s="1"/>
  <c r="D34" i="36"/>
  <c r="P12" i="36" s="1"/>
  <c r="E34" i="36"/>
  <c r="Q12" i="36" s="1"/>
  <c r="F34" i="36"/>
  <c r="R12" i="36" s="1"/>
  <c r="G34" i="36"/>
  <c r="S12" i="36" s="1"/>
  <c r="H34" i="36"/>
  <c r="T12" i="36" s="1"/>
  <c r="I34" i="36"/>
  <c r="U12" i="36" s="1"/>
  <c r="J34" i="36"/>
  <c r="V12" i="36" s="1"/>
  <c r="K34" i="36"/>
  <c r="W12" i="36" s="1"/>
  <c r="L34" i="36"/>
  <c r="X12" i="36" s="1"/>
  <c r="B34" i="36"/>
  <c r="N12" i="36" s="1"/>
  <c r="C33" i="36"/>
  <c r="O11" i="36" s="1"/>
  <c r="D33" i="36"/>
  <c r="P11" i="36" s="1"/>
  <c r="E33" i="36"/>
  <c r="Q11" i="36" s="1"/>
  <c r="F33" i="36"/>
  <c r="R11" i="36" s="1"/>
  <c r="G33" i="36"/>
  <c r="S11" i="36" s="1"/>
  <c r="H33" i="36"/>
  <c r="T11" i="36" s="1"/>
  <c r="I33" i="36"/>
  <c r="U11" i="36" s="1"/>
  <c r="J33" i="36"/>
  <c r="V11" i="36" s="1"/>
  <c r="K33" i="36"/>
  <c r="W11" i="36" s="1"/>
  <c r="L33" i="36"/>
  <c r="X11" i="36" s="1"/>
  <c r="B33" i="36"/>
  <c r="N11" i="36" s="1"/>
  <c r="C32" i="36"/>
  <c r="O10" i="36" s="1"/>
  <c r="D32" i="36"/>
  <c r="P10" i="36" s="1"/>
  <c r="E32" i="36"/>
  <c r="Q10" i="36" s="1"/>
  <c r="F32" i="36"/>
  <c r="R10" i="36" s="1"/>
  <c r="G32" i="36"/>
  <c r="S10" i="36" s="1"/>
  <c r="H32" i="36"/>
  <c r="T10" i="36" s="1"/>
  <c r="I32" i="36"/>
  <c r="U10" i="36" s="1"/>
  <c r="J32" i="36"/>
  <c r="V10" i="36" s="1"/>
  <c r="K32" i="36"/>
  <c r="W10" i="36" s="1"/>
  <c r="L32" i="36"/>
  <c r="X10" i="36" s="1"/>
  <c r="B32" i="36"/>
  <c r="N10" i="36" s="1"/>
  <c r="C31" i="36"/>
  <c r="O9" i="36" s="1"/>
  <c r="D31" i="36"/>
  <c r="P9" i="36" s="1"/>
  <c r="E31" i="36"/>
  <c r="Q9" i="36" s="1"/>
  <c r="F31" i="36"/>
  <c r="R9" i="36" s="1"/>
  <c r="G31" i="36"/>
  <c r="S9" i="36" s="1"/>
  <c r="H31" i="36"/>
  <c r="T9" i="36" s="1"/>
  <c r="I31" i="36"/>
  <c r="U9" i="36" s="1"/>
  <c r="J31" i="36"/>
  <c r="V9" i="36" s="1"/>
  <c r="K31" i="36"/>
  <c r="W9" i="36" s="1"/>
  <c r="L31" i="36"/>
  <c r="X9" i="36" s="1"/>
  <c r="B31" i="36"/>
  <c r="N9" i="36" s="1"/>
  <c r="C30" i="36"/>
  <c r="O8" i="36" s="1"/>
  <c r="D30" i="36"/>
  <c r="P8" i="36" s="1"/>
  <c r="E30" i="36"/>
  <c r="Q8" i="36" s="1"/>
  <c r="F30" i="36"/>
  <c r="R8" i="36" s="1"/>
  <c r="G30" i="36"/>
  <c r="S8" i="36" s="1"/>
  <c r="H30" i="36"/>
  <c r="T8" i="36" s="1"/>
  <c r="I30" i="36"/>
  <c r="U8" i="36" s="1"/>
  <c r="J30" i="36"/>
  <c r="V8" i="36" s="1"/>
  <c r="K30" i="36"/>
  <c r="W8" i="36" s="1"/>
  <c r="L30" i="36"/>
  <c r="X8" i="36" s="1"/>
  <c r="B30" i="36"/>
  <c r="N8" i="36" s="1"/>
  <c r="C29" i="36"/>
  <c r="O7" i="36" s="1"/>
  <c r="D29" i="36"/>
  <c r="P7" i="36" s="1"/>
  <c r="E29" i="36"/>
  <c r="Q7" i="36" s="1"/>
  <c r="F29" i="36"/>
  <c r="R7" i="36" s="1"/>
  <c r="G29" i="36"/>
  <c r="S7" i="36" s="1"/>
  <c r="H29" i="36"/>
  <c r="T7" i="36" s="1"/>
  <c r="I29" i="36"/>
  <c r="U7" i="36" s="1"/>
  <c r="J29" i="36"/>
  <c r="V7" i="36" s="1"/>
  <c r="K29" i="36"/>
  <c r="W7" i="36" s="1"/>
  <c r="L29" i="36"/>
  <c r="X7" i="36" s="1"/>
  <c r="B29" i="36"/>
  <c r="N7" i="36" s="1"/>
  <c r="C28" i="36"/>
  <c r="O6" i="36" s="1"/>
  <c r="D28" i="36"/>
  <c r="P6" i="36" s="1"/>
  <c r="E28" i="36"/>
  <c r="Q6" i="36" s="1"/>
  <c r="F28" i="36"/>
  <c r="R6" i="36" s="1"/>
  <c r="G28" i="36"/>
  <c r="S6" i="36" s="1"/>
  <c r="H28" i="36"/>
  <c r="T6" i="36" s="1"/>
  <c r="I28" i="36"/>
  <c r="U6" i="36" s="1"/>
  <c r="J28" i="36"/>
  <c r="V6" i="36" s="1"/>
  <c r="K28" i="36"/>
  <c r="W6" i="36" s="1"/>
  <c r="L28" i="36"/>
  <c r="X6" i="36" s="1"/>
  <c r="B28" i="36"/>
  <c r="N6" i="36" s="1"/>
  <c r="C25" i="36"/>
  <c r="O3" i="36" s="1"/>
  <c r="D25" i="36"/>
  <c r="P3" i="36" s="1"/>
  <c r="E25" i="36"/>
  <c r="Q3" i="36" s="1"/>
  <c r="Q13" i="36" s="1"/>
  <c r="Q14" i="36" s="1"/>
  <c r="F25" i="36"/>
  <c r="R3" i="36" s="1"/>
  <c r="G25" i="36"/>
  <c r="S3" i="36" s="1"/>
  <c r="H25" i="36"/>
  <c r="T3" i="36" s="1"/>
  <c r="I25" i="36"/>
  <c r="U3" i="36" s="1"/>
  <c r="J25" i="36"/>
  <c r="V3" i="36" s="1"/>
  <c r="K25" i="36"/>
  <c r="W3" i="36" s="1"/>
  <c r="L25" i="36"/>
  <c r="X3" i="36" s="1"/>
  <c r="B25" i="36"/>
  <c r="N3" i="36" s="1"/>
  <c r="D20" i="36"/>
  <c r="B15" i="36"/>
  <c r="C15" i="36"/>
  <c r="D15" i="36"/>
  <c r="E15" i="36"/>
  <c r="F15" i="36"/>
  <c r="G15" i="36"/>
  <c r="H15" i="36"/>
  <c r="I15" i="36"/>
  <c r="J15" i="36"/>
  <c r="K15" i="36"/>
  <c r="L15" i="36"/>
  <c r="B16" i="36"/>
  <c r="C16" i="36"/>
  <c r="D16" i="36"/>
  <c r="E16" i="36"/>
  <c r="F16" i="36"/>
  <c r="G16" i="36"/>
  <c r="H16" i="36"/>
  <c r="I16" i="36"/>
  <c r="J16" i="36"/>
  <c r="K16" i="36"/>
  <c r="L16" i="36"/>
  <c r="B17" i="36"/>
  <c r="C17" i="36"/>
  <c r="D17" i="36"/>
  <c r="E17" i="36"/>
  <c r="F17" i="36"/>
  <c r="G17" i="36"/>
  <c r="H17" i="36"/>
  <c r="I17" i="36"/>
  <c r="J17" i="36"/>
  <c r="K17" i="36"/>
  <c r="L17" i="36"/>
  <c r="B18" i="36"/>
  <c r="C18" i="36"/>
  <c r="D18" i="36"/>
  <c r="E18" i="36"/>
  <c r="F18" i="36"/>
  <c r="G18" i="36"/>
  <c r="H18" i="36"/>
  <c r="I18" i="36"/>
  <c r="J18" i="36"/>
  <c r="K18" i="36"/>
  <c r="L18" i="36"/>
  <c r="B19" i="36"/>
  <c r="C19" i="36"/>
  <c r="D19" i="36"/>
  <c r="E19" i="36"/>
  <c r="F19" i="36"/>
  <c r="G19" i="36"/>
  <c r="H19" i="36"/>
  <c r="I19" i="36"/>
  <c r="J19" i="36"/>
  <c r="K19" i="36"/>
  <c r="L19" i="36"/>
  <c r="B20" i="36"/>
  <c r="C20" i="36"/>
  <c r="E20" i="36"/>
  <c r="F20" i="36"/>
  <c r="G20" i="36"/>
  <c r="H20" i="36"/>
  <c r="I20" i="36"/>
  <c r="J20" i="36"/>
  <c r="K20" i="36"/>
  <c r="L20" i="36"/>
  <c r="B21" i="36"/>
  <c r="C21" i="36"/>
  <c r="D21" i="36"/>
  <c r="E21" i="36"/>
  <c r="F21" i="36"/>
  <c r="G21" i="36"/>
  <c r="H21" i="36"/>
  <c r="I21" i="36"/>
  <c r="J21" i="36"/>
  <c r="K21" i="36"/>
  <c r="L21" i="36"/>
  <c r="B22" i="36"/>
  <c r="C22" i="36"/>
  <c r="D22" i="36"/>
  <c r="E22" i="36"/>
  <c r="F22" i="36"/>
  <c r="G22" i="36"/>
  <c r="H22" i="36"/>
  <c r="I22" i="36"/>
  <c r="J22" i="36"/>
  <c r="K22" i="36"/>
  <c r="L22" i="36"/>
  <c r="B23" i="36"/>
  <c r="C23" i="36"/>
  <c r="D23" i="36"/>
  <c r="E23" i="36"/>
  <c r="F23" i="36"/>
  <c r="G23" i="36"/>
  <c r="H23" i="36"/>
  <c r="I23" i="36"/>
  <c r="J23" i="36"/>
  <c r="K23" i="36"/>
  <c r="L23" i="36"/>
  <c r="C14" i="36"/>
  <c r="D14" i="36"/>
  <c r="E14" i="36"/>
  <c r="F14" i="36"/>
  <c r="G14" i="36"/>
  <c r="H14" i="36"/>
  <c r="I14" i="36"/>
  <c r="J14" i="36"/>
  <c r="K14" i="36"/>
  <c r="L14" i="36"/>
  <c r="B14" i="36"/>
  <c r="O13" i="36" l="1"/>
  <c r="O14" i="36" s="1"/>
  <c r="V13" i="36"/>
  <c r="V14" i="36" s="1"/>
  <c r="W13" i="36"/>
  <c r="W14" i="36" s="1"/>
  <c r="R13" i="36"/>
  <c r="R14" i="36" s="1"/>
  <c r="P13" i="36"/>
  <c r="P14" i="36" s="1"/>
  <c r="U13" i="36"/>
  <c r="U14" i="36" s="1"/>
  <c r="X13" i="36"/>
  <c r="X14" i="36" s="1"/>
  <c r="T13" i="36"/>
  <c r="T14" i="36" s="1"/>
  <c r="S13" i="36"/>
  <c r="S14" i="36" s="1"/>
  <c r="N13" i="36"/>
  <c r="N14" i="36" s="1"/>
  <c r="C16" i="35"/>
  <c r="C12" i="35"/>
  <c r="H3" i="35"/>
  <c r="F3" i="35"/>
  <c r="D3" i="35"/>
  <c r="H2" i="35"/>
  <c r="F2" i="35"/>
  <c r="D2" i="35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G5" i="18"/>
  <c r="A5" i="18"/>
  <c r="A6" i="18" s="1"/>
  <c r="G4" i="18"/>
  <c r="A4" i="18"/>
  <c r="A3" i="18"/>
  <c r="C35" i="18" l="1"/>
  <c r="C33" i="18"/>
  <c r="C31" i="18"/>
  <c r="C29" i="18"/>
  <c r="C27" i="18"/>
  <c r="C25" i="18"/>
  <c r="C23" i="18"/>
  <c r="C21" i="18"/>
  <c r="C19" i="18"/>
  <c r="C17" i="18"/>
  <c r="C15" i="18"/>
  <c r="C13" i="18"/>
  <c r="C14" i="18"/>
  <c r="C18" i="18"/>
  <c r="C22" i="18"/>
  <c r="C26" i="18"/>
  <c r="C30" i="18"/>
  <c r="C34" i="18"/>
  <c r="C16" i="18"/>
  <c r="C20" i="18"/>
  <c r="C24" i="18"/>
  <c r="C28" i="18"/>
  <c r="C32" i="18"/>
</calcChain>
</file>

<file path=xl/sharedStrings.xml><?xml version="1.0" encoding="utf-8"?>
<sst xmlns="http://schemas.openxmlformats.org/spreadsheetml/2006/main" count="274" uniqueCount="103">
  <si>
    <t>2022-2025</t>
  </si>
  <si>
    <t>2025-2030</t>
  </si>
  <si>
    <t>2030-2035</t>
  </si>
  <si>
    <t>2035-2040</t>
  </si>
  <si>
    <t>2040-2045</t>
  </si>
  <si>
    <t>2017-2022</t>
  </si>
  <si>
    <t>Constant Dollar Weighted Average Price</t>
  </si>
  <si>
    <t/>
  </si>
  <si>
    <t>North America</t>
  </si>
  <si>
    <t>Central America</t>
  </si>
  <si>
    <t>Latin America</t>
  </si>
  <si>
    <t>West Europe</t>
  </si>
  <si>
    <t>Central Europe</t>
  </si>
  <si>
    <t>Africa</t>
  </si>
  <si>
    <t>China</t>
  </si>
  <si>
    <t>India</t>
  </si>
  <si>
    <t>Middle East</t>
  </si>
  <si>
    <t>East Asia</t>
  </si>
  <si>
    <t>South Asia</t>
  </si>
  <si>
    <t>Global</t>
  </si>
  <si>
    <t>Nominal Dollars Weighted Average Price</t>
  </si>
  <si>
    <t>Base Case Forecast</t>
  </si>
  <si>
    <t>Low Case Forecast</t>
  </si>
  <si>
    <t>High Case Forecast</t>
  </si>
  <si>
    <t>Commodity</t>
  </si>
  <si>
    <t>Unit</t>
  </si>
  <si>
    <t>Energy</t>
  </si>
  <si>
    <t>Coal, Australia</t>
  </si>
  <si>
    <t>$/mt</t>
  </si>
  <si>
    <t>$/bbl</t>
  </si>
  <si>
    <t>Natural gas, Europe</t>
  </si>
  <si>
    <t>$/mmbtu</t>
  </si>
  <si>
    <t>Natural gas, US</t>
  </si>
  <si>
    <t>Liquefied natural gas, Japan</t>
  </si>
  <si>
    <t>Years</t>
  </si>
  <si>
    <t>Independent Variable X</t>
  </si>
  <si>
    <t>Dependent Variable Y</t>
  </si>
  <si>
    <t>Independent Variable - World Population</t>
  </si>
  <si>
    <t>Dependent Variable- World Life Expectancy</t>
  </si>
  <si>
    <t>a</t>
  </si>
  <si>
    <t>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</si>
  <si>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</si>
  <si>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</si>
  <si>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</si>
  <si>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</si>
  <si>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</si>
  <si>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</si>
  <si>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</si>
  <si>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</si>
  <si>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</si>
  <si>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</si>
  <si>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</si>
  <si>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</si>
  <si>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</si>
  <si>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</si>
  <si>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</si>
  <si>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</si>
  <si>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</si>
  <si>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</si>
  <si>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</si>
  <si>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</si>
  <si>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</si>
  <si>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</si>
  <si>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</si>
  <si>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</si>
  <si>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</si>
  <si>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</si>
  <si>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Dependent Variable Y</t>
  </si>
  <si>
    <t>Residuals</t>
  </si>
  <si>
    <t>PROBABILITY OUTPUT</t>
  </si>
  <si>
    <t>Predicted 371.391355162824</t>
  </si>
  <si>
    <t>Percentile</t>
  </si>
  <si>
    <t>https://www.worldometers.info/world-population/world-population-by-year/</t>
  </si>
  <si>
    <t>https://www.worldometers.info/world-population/world-population-projections/</t>
  </si>
  <si>
    <t>https://www.macrotrends.net/countries/WLD/world/life-expectancy</t>
  </si>
  <si>
    <t>World Bank Commodities Price Forecast (Nominal US Dollars)</t>
  </si>
  <si>
    <t>Forecast</t>
  </si>
  <si>
    <t>Crude oil, average</t>
  </si>
  <si>
    <t>World Bank Commodities Price Forecast (Constant US Dollars)</t>
  </si>
  <si>
    <t>Historical</t>
  </si>
  <si>
    <t>Historcial</t>
  </si>
  <si>
    <t>CAGR</t>
  </si>
  <si>
    <t>CIS &amp; Baltic States</t>
  </si>
  <si>
    <t>Company</t>
  </si>
  <si>
    <t>Price (USD/Tonne)</t>
  </si>
  <si>
    <t>Revenue ($ million)</t>
  </si>
  <si>
    <t>COGS ($/ tonne)</t>
  </si>
  <si>
    <t>OPEX (per 1 unit of product) (USD/Tonne)</t>
  </si>
  <si>
    <t>EBIDTA per 1 ton of product (USD/Tonne)</t>
  </si>
  <si>
    <t>Capital cost per 1 ton of installed capacity (USD/Tonne)</t>
  </si>
  <si>
    <t>Production cash cost per 1 ton of product (USD/Tonne)</t>
  </si>
  <si>
    <t xml:space="preserve">Methanex- 2.04 Million Tonnes(Geismar 1 and 2 ) </t>
  </si>
  <si>
    <t>Sabic - 1.6 Million Tonnes (AR RAZI Plant No. 5)</t>
  </si>
  <si>
    <t xml:space="preserve">Methanex 2.04 Million Tonnes (Geismar 1 and 2) Plant incurred an overall revenue of 657 USD Million with 2041 Kilo Tonnes of sales volume. The EBITDA Margin incurred is around 20%. The Cost of Goods Sold includes the Variable and Fixed Cost  </t>
  </si>
  <si>
    <t>Sabic -1.6 Million Tonnes (AR RAZI Plant No. 5) plant incurred an overall revenue of 392 USD Million with 1542 Kilo Tonnes of sales volume. The EBITDA Margin incurred is around 21%.</t>
  </si>
  <si>
    <t>Production Cash Cost is the cost which excludes non cash part like depreciation, ammortization, income tax expense and share-based compensation expense from the Ex-factory Price.</t>
  </si>
  <si>
    <t xml:space="preserve">The Cost of Goods Sold includes the Variable and Fixed Cost  </t>
  </si>
  <si>
    <t>Variable Cost</t>
  </si>
  <si>
    <t xml:space="preserve">Fixed Cost </t>
  </si>
  <si>
    <t>COGS</t>
  </si>
  <si>
    <t xml:space="preserve">Global </t>
  </si>
  <si>
    <t>CIS &amp; Baltic</t>
  </si>
  <si>
    <t>Middle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</si>
</sst>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,##0;[Red]\(#,##0\);&quot;-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</cellStyleXfs>
  <cellXfs count="5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0" fillId="2" borderId="0" xfId="0" applyFill="1"/>
    <xf numFmtId="0" fontId="4" fillId="0" borderId="1" xfId="0" applyFont="1" applyBorder="1"/>
    <xf numFmtId="0" fontId="4" fillId="0" borderId="0" xfId="0" applyFont="1"/>
    <xf numFmtId="0" fontId="0" fillId="3" borderId="0" xfId="0" applyFill="1"/>
    <xf numFmtId="43" fontId="7" fillId="0" borderId="0" xfId="2" applyFont="1"/>
    <xf numFmtId="2" fontId="7" fillId="0" borderId="0" xfId="0" applyNumberFormat="1" applyFont="1"/>
    <xf numFmtId="43" fontId="0" fillId="0" borderId="0" xfId="0" applyNumberFormat="1"/>
    <xf numFmtId="2" fontId="0" fillId="0" borderId="0" xfId="0" applyNumberFormat="1"/>
    <xf numFmtId="43" fontId="0" fillId="0" borderId="0" xfId="2" applyFont="1"/>
    <xf numFmtId="2" fontId="5" fillId="0" borderId="0" xfId="0" applyNumberFormat="1" applyFont="1"/>
    <xf numFmtId="0" fontId="8" fillId="0" borderId="5" xfId="0" applyFont="1" applyBorder="1" applyAlignment="1">
      <alignment horizontal="centerContinuous"/>
    </xf>
    <xf numFmtId="0" fontId="0" fillId="0" borderId="6" xfId="0" applyBorder="1"/>
    <xf numFmtId="0" fontId="8" fillId="0" borderId="5" xfId="0" applyFont="1" applyBorder="1" applyAlignment="1">
      <alignment horizontal="center"/>
    </xf>
    <xf numFmtId="3" fontId="0" fillId="0" borderId="0" xfId="0" applyNumberFormat="1"/>
    <xf numFmtId="10" fontId="0" fillId="0" borderId="0" xfId="1" applyNumberFormat="1" applyFont="1"/>
    <xf numFmtId="2" fontId="4" fillId="0" borderId="1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quotePrefix="1" applyFont="1" applyFill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0" fillId="0" borderId="0" xfId="0" applyNumberFormat="1"/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3" borderId="0" xfId="0" applyNumberFormat="1" applyFill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/>
    </xf>
  </cellXfs>
  <cellStyles count="4">
    <cellStyle name="Comma 2" xfId="2" xr:uid="{B2A93A8C-EDA8-4C6A-AD2D-27C4F6A31FA0}"/>
    <cellStyle name="Normal" xfId="0" builtinId="0"/>
    <cellStyle name="Normal 2" xfId="3" xr:uid="{9AF8D2A0-CEDD-4694-BA00-E3B8D24DF94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Sheet1!$E$25:$E$34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Sheet1!$F$25:$F$34</c:f>
              <c:numCache>
                <c:formatCode>General</c:formatCode>
                <c:ptCount val="10"/>
                <c:pt idx="0">
                  <c:v>229.90147826575298</c:v>
                </c:pt>
                <c:pt idx="1">
                  <c:v>252.74777498613403</c:v>
                </c:pt>
                <c:pt idx="2">
                  <c:v>297.37271566599793</c:v>
                </c:pt>
                <c:pt idx="3">
                  <c:v>329.44373334464598</c:v>
                </c:pt>
                <c:pt idx="4">
                  <c:v>333.653284812724</c:v>
                </c:pt>
                <c:pt idx="5">
                  <c:v>394.67492430017899</c:v>
                </c:pt>
                <c:pt idx="6">
                  <c:v>407.39522101938002</c:v>
                </c:pt>
                <c:pt idx="7">
                  <c:v>438.18859129218401</c:v>
                </c:pt>
                <c:pt idx="8">
                  <c:v>442.21617237985902</c:v>
                </c:pt>
                <c:pt idx="9">
                  <c:v>462.16855128551401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2-44BE-8DD1-6B6D35D88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3711"/>
        <c:axId val="1126463167"/>
      </c:scatterChart>
      <c:valAx>
        <c:axId val="7355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6463167"/>
        <c:crosses val="autoZero"/>
        <c:crossBetween val="midCat"/>
      </c:valAx>
      <c:valAx>
        <c:axId val="1126463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371.391355162824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53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Sheet2!$E$25:$E$34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Sheet2!$F$25:$F$34</c:f>
              <c:numCache>
                <c:formatCode>General</c:formatCode>
                <c:ptCount val="10"/>
                <c:pt idx="0">
                  <c:v>229.90147826575298</c:v>
                </c:pt>
                <c:pt idx="1">
                  <c:v>252.74777498613403</c:v>
                </c:pt>
                <c:pt idx="2">
                  <c:v>297.37271566599793</c:v>
                </c:pt>
                <c:pt idx="3">
                  <c:v>329.44373334464598</c:v>
                </c:pt>
                <c:pt idx="4">
                  <c:v>333.653284812724</c:v>
                </c:pt>
                <c:pt idx="5">
                  <c:v>394.67492430017899</c:v>
                </c:pt>
                <c:pt idx="6">
                  <c:v>407.39522101938002</c:v>
                </c:pt>
                <c:pt idx="7">
                  <c:v>438.18859129218401</c:v>
                </c:pt>
                <c:pt idx="8">
                  <c:v>442.21617237985902</c:v>
                </c:pt>
                <c:pt idx="9">
                  <c:v>462.16855128551401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8-4402-B5DE-D097A09C0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56879"/>
        <c:axId val="2069550719"/>
      </c:scatterChart>
      <c:valAx>
        <c:axId val="76956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550719"/>
        <c:crosses val="autoZero"/>
        <c:crossBetween val="midCat"/>
      </c:valAx>
      <c:valAx>
        <c:axId val="2069550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371.391355162824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9568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D6D91-B4F0-4C06-9CCF-25D14587D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9B66F-AABC-4C26-ACBB-060021AC0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561975</xdr:colOff>
      <xdr:row>21</xdr:row>
      <xdr:rowOff>66675</xdr:rowOff>
    </xdr:from>
    <xdr:to>
      <xdr:col>23</xdr:col>
      <xdr:colOff>575120</xdr:colOff>
      <xdr:row>33</xdr:row>
      <xdr:rowOff>18770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E3C2F4-E5F6-43F5-8D4E-74C1AEBDC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35025" y="4914900"/>
          <a:ext cx="9157145" cy="2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3C54-CCC4-4C76-8DCA-C881AAD89D91}">
  <dimension ref="A1:X32"/>
  <sheetViews>
    <sheetView showGridLines="0" workbookViewId="0">
      <selection activeCell="N13" sqref="N13"/>
    </sheetView>
  </sheetViews>
  <sheetFormatPr defaultRowHeight="15" x14ac:dyDescent="0.25"/>
  <cols>
    <col min="1" max="1" width="18.140625" style="23" bestFit="1" customWidth="1"/>
    <col min="2" max="18" width="9.140625" style="23"/>
    <col min="19" max="24" width="9.5703125" style="23" bestFit="1" customWidth="1"/>
    <col min="25" max="16384" width="9.140625" style="23"/>
  </cols>
  <sheetData>
    <row r="1" spans="1:24" x14ac:dyDescent="0.25">
      <c r="A1" s="50" t="s">
        <v>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S1" s="42" t="s">
        <v>81</v>
      </c>
      <c r="T1" s="42"/>
      <c r="U1" s="42"/>
      <c r="V1" s="42"/>
      <c r="W1" s="42"/>
      <c r="X1" s="42"/>
    </row>
    <row r="2" spans="1:24" x14ac:dyDescent="0.2">
      <c r="A2" s="22"/>
      <c r="B2" s="51" t="s">
        <v>79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48"/>
      <c r="N2" s="48"/>
      <c r="O2" s="48"/>
      <c r="P2" s="48"/>
      <c r="Q2" s="48"/>
      <c r="S2" s="27" t="s">
        <v>79</v>
      </c>
      <c r="T2" s="48" t="s">
        <v>76</v>
      </c>
      <c r="U2" s="48"/>
      <c r="V2" s="48"/>
      <c r="W2" s="48"/>
      <c r="X2" s="48"/>
    </row>
    <row r="3" spans="1:24" x14ac:dyDescent="0.25">
      <c r="A3" s="24" t="s">
        <v>7</v>
      </c>
      <c r="B3" s="20">
        <v>2012</v>
      </c>
      <c r="C3" s="20">
        <v>2013</v>
      </c>
      <c r="D3" s="20">
        <v>2014</v>
      </c>
      <c r="E3" s="20">
        <v>2015</v>
      </c>
      <c r="F3" s="20">
        <v>2016</v>
      </c>
      <c r="G3" s="20">
        <v>2017</v>
      </c>
      <c r="H3" s="20">
        <v>2018</v>
      </c>
      <c r="I3" s="20">
        <v>2019</v>
      </c>
      <c r="J3" s="20">
        <v>2020</v>
      </c>
      <c r="K3" s="20">
        <v>2021</v>
      </c>
      <c r="L3" s="20">
        <v>2022</v>
      </c>
      <c r="M3" s="20">
        <v>2025</v>
      </c>
      <c r="N3" s="20">
        <v>2030</v>
      </c>
      <c r="O3" s="20">
        <v>2035</v>
      </c>
      <c r="P3" s="20">
        <v>2040</v>
      </c>
      <c r="Q3" s="20">
        <v>2045</v>
      </c>
      <c r="S3" s="24" t="s">
        <v>5</v>
      </c>
      <c r="T3" s="20" t="s">
        <v>0</v>
      </c>
      <c r="U3" s="20" t="s">
        <v>1</v>
      </c>
      <c r="V3" s="20" t="s">
        <v>2</v>
      </c>
      <c r="W3" s="20" t="s">
        <v>3</v>
      </c>
      <c r="X3" s="20" t="s">
        <v>4</v>
      </c>
    </row>
    <row r="4" spans="1:24" x14ac:dyDescent="0.25">
      <c r="A4" s="22" t="s">
        <v>8</v>
      </c>
      <c r="B4" s="19">
        <v>381.0875177065767</v>
      </c>
      <c r="C4" s="19">
        <v>363.39719426751594</v>
      </c>
      <c r="D4" s="19">
        <v>356.89872448979594</v>
      </c>
      <c r="E4" s="19">
        <v>310.55540983606556</v>
      </c>
      <c r="F4" s="19">
        <v>309.58647670250002</v>
      </c>
      <c r="G4" s="19">
        <v>361.78258010118043</v>
      </c>
      <c r="H4" s="19">
        <v>302.87756147540989</v>
      </c>
      <c r="I4" s="19">
        <v>284.30842105263162</v>
      </c>
      <c r="J4" s="19">
        <v>350.93271287128709</v>
      </c>
      <c r="K4" s="19">
        <v>447.7486554621849</v>
      </c>
      <c r="L4" s="19">
        <v>479.45270270270271</v>
      </c>
      <c r="M4" s="19">
        <v>473.55120986574457</v>
      </c>
      <c r="N4" s="58">
        <v>437.77446712346341</v>
      </c>
      <c r="O4" s="19">
        <v>448.29684244700803</v>
      </c>
      <c r="P4" s="19">
        <v>458.56340291587139</v>
      </c>
      <c r="Q4" s="19">
        <v>468.72841086484976</v>
      </c>
      <c r="S4" s="25">
        <v>5.5599999999999997E-2</v>
      </c>
      <c r="T4" s="25">
        <f>(M4/L4)^(1/3)-1</f>
        <v>-4.1198872559243815E-3</v>
      </c>
      <c r="U4" s="25">
        <f>(N4/M4)^(1/5)-1</f>
        <v>-1.5588461525752773E-2</v>
      </c>
      <c r="V4" s="25">
        <f t="shared" ref="V4:X16" si="0">(O4/N4)^(1/5)-1</f>
        <v>4.7616498401705787E-3</v>
      </c>
      <c r="W4" s="25">
        <f t="shared" si="0"/>
        <v>4.5388611155277037E-3</v>
      </c>
      <c r="X4" s="25">
        <f t="shared" si="0"/>
        <v>4.3946189232995092E-3</v>
      </c>
    </row>
    <row r="5" spans="1:24" x14ac:dyDescent="0.25">
      <c r="A5" s="22" t="s">
        <v>9</v>
      </c>
      <c r="B5" s="19">
        <v>795.4</v>
      </c>
      <c r="C5" s="19">
        <v>854</v>
      </c>
      <c r="D5" s="19">
        <v>818.1</v>
      </c>
      <c r="E5" s="19">
        <v>711.80000000000007</v>
      </c>
      <c r="F5" s="19">
        <v>560.20000000000005</v>
      </c>
      <c r="G5" s="19">
        <v>696.4</v>
      </c>
      <c r="H5" s="19">
        <v>696.6</v>
      </c>
      <c r="I5" s="19">
        <v>630.70000000000005</v>
      </c>
      <c r="J5" s="19">
        <v>531.4</v>
      </c>
      <c r="K5" s="19">
        <v>690.6</v>
      </c>
      <c r="L5" s="19">
        <v>749.5</v>
      </c>
      <c r="M5" s="19">
        <v>708.5</v>
      </c>
      <c r="N5" s="58">
        <v>663.9</v>
      </c>
      <c r="O5" s="19">
        <v>669.7</v>
      </c>
      <c r="P5" s="19">
        <v>674.80000000000007</v>
      </c>
      <c r="Q5" s="19">
        <v>678.6</v>
      </c>
      <c r="S5" s="25">
        <v>1.4800000000000001E-2</v>
      </c>
      <c r="T5" s="25">
        <f t="shared" ref="T5:T16" si="1">(M5/L5)^(1/3)-1</f>
        <v>-1.8577359636741231E-2</v>
      </c>
      <c r="U5" s="25">
        <f t="shared" ref="U5:U16" si="2">(N5/M5)^(1/5)-1</f>
        <v>-1.2919521804901857E-2</v>
      </c>
      <c r="V5" s="25">
        <f t="shared" si="0"/>
        <v>1.7411771297972667E-3</v>
      </c>
      <c r="W5" s="25">
        <f t="shared" si="0"/>
        <v>1.5184516331412379E-3</v>
      </c>
      <c r="X5" s="25">
        <f t="shared" si="0"/>
        <v>1.1237312490162132E-3</v>
      </c>
    </row>
    <row r="6" spans="1:24" x14ac:dyDescent="0.25">
      <c r="A6" s="22" t="s">
        <v>10</v>
      </c>
      <c r="B6" s="19">
        <v>220.5</v>
      </c>
      <c r="C6" s="19">
        <v>314.5</v>
      </c>
      <c r="D6" s="19">
        <v>365.40000000000003</v>
      </c>
      <c r="E6" s="19">
        <v>235.9</v>
      </c>
      <c r="F6" s="19">
        <v>166.2</v>
      </c>
      <c r="G6" s="19">
        <v>208.6</v>
      </c>
      <c r="H6" s="19">
        <v>258.20000000000005</v>
      </c>
      <c r="I6" s="19">
        <v>199.2</v>
      </c>
      <c r="J6" s="19">
        <v>216.5</v>
      </c>
      <c r="K6" s="19">
        <v>327.40000000000003</v>
      </c>
      <c r="L6" s="19">
        <v>360.3</v>
      </c>
      <c r="M6" s="19">
        <v>341.1</v>
      </c>
      <c r="N6" s="58">
        <v>321.70000000000005</v>
      </c>
      <c r="O6" s="19">
        <v>327.3</v>
      </c>
      <c r="P6" s="19">
        <v>332.3</v>
      </c>
      <c r="Q6" s="19">
        <v>336.20000000000005</v>
      </c>
      <c r="S6" s="25">
        <v>0.11550000000000001</v>
      </c>
      <c r="T6" s="25">
        <f t="shared" si="1"/>
        <v>-1.8088185023657499E-2</v>
      </c>
      <c r="U6" s="25">
        <f t="shared" si="2"/>
        <v>-1.1642941259866868E-2</v>
      </c>
      <c r="V6" s="25">
        <f t="shared" si="0"/>
        <v>3.4575129083225242E-3</v>
      </c>
      <c r="W6" s="25">
        <f t="shared" si="0"/>
        <v>3.0368005353547112E-3</v>
      </c>
      <c r="X6" s="25">
        <f t="shared" si="0"/>
        <v>2.3363341078332933E-3</v>
      </c>
    </row>
    <row r="7" spans="1:24" x14ac:dyDescent="0.25">
      <c r="A7" s="22" t="s">
        <v>11</v>
      </c>
      <c r="B7" s="19">
        <v>371.40000000000003</v>
      </c>
      <c r="C7" s="19">
        <v>438.20000000000005</v>
      </c>
      <c r="D7" s="19">
        <v>442.3</v>
      </c>
      <c r="E7" s="19">
        <v>333.70000000000005</v>
      </c>
      <c r="F7" s="19">
        <v>230</v>
      </c>
      <c r="G7" s="19">
        <v>329.5</v>
      </c>
      <c r="H7" s="19">
        <v>394.70000000000005</v>
      </c>
      <c r="I7" s="19">
        <v>297.40000000000003</v>
      </c>
      <c r="J7" s="19">
        <v>252.79999999999998</v>
      </c>
      <c r="K7" s="19">
        <v>407.40000000000003</v>
      </c>
      <c r="L7" s="19">
        <v>462.20000000000005</v>
      </c>
      <c r="M7" s="19">
        <v>358.20000000000005</v>
      </c>
      <c r="N7" s="58">
        <v>300.60000000000002</v>
      </c>
      <c r="O7" s="19">
        <v>281.5</v>
      </c>
      <c r="P7" s="19">
        <v>265.70000000000005</v>
      </c>
      <c r="Q7" s="19">
        <v>254.1</v>
      </c>
      <c r="S7" s="25">
        <v>7.0000000000000007E-2</v>
      </c>
      <c r="T7" s="25">
        <f t="shared" si="1"/>
        <v>-8.1458998847005359E-2</v>
      </c>
      <c r="U7" s="25">
        <f t="shared" si="2"/>
        <v>-3.4454644908212817E-2</v>
      </c>
      <c r="V7" s="25">
        <f t="shared" si="0"/>
        <v>-1.3043788664601319E-2</v>
      </c>
      <c r="W7" s="25">
        <f t="shared" si="0"/>
        <v>-1.1486440248527519E-2</v>
      </c>
      <c r="X7" s="25">
        <f t="shared" si="0"/>
        <v>-8.8882563057055552E-3</v>
      </c>
    </row>
    <row r="8" spans="1:24" x14ac:dyDescent="0.25">
      <c r="A8" s="22" t="s">
        <v>12</v>
      </c>
      <c r="B8" s="19">
        <v>459.90000000000003</v>
      </c>
      <c r="C8" s="19">
        <v>546.5</v>
      </c>
      <c r="D8" s="19">
        <v>518.80000000000007</v>
      </c>
      <c r="E8" s="19">
        <v>390.3</v>
      </c>
      <c r="F8" s="19">
        <v>280.8</v>
      </c>
      <c r="G8" s="19">
        <v>407.3</v>
      </c>
      <c r="H8" s="19">
        <v>472.70000000000005</v>
      </c>
      <c r="I8" s="19">
        <v>354.3</v>
      </c>
      <c r="J8" s="19">
        <v>288.20000000000005</v>
      </c>
      <c r="K8" s="19">
        <v>468.70000000000005</v>
      </c>
      <c r="L8" s="19">
        <v>492.6</v>
      </c>
      <c r="M8" s="19">
        <v>376.40000000000003</v>
      </c>
      <c r="N8" s="58">
        <v>316.3</v>
      </c>
      <c r="O8" s="19">
        <v>293.90000000000003</v>
      </c>
      <c r="P8" s="19">
        <v>280</v>
      </c>
      <c r="Q8" s="19">
        <v>268.70000000000005</v>
      </c>
      <c r="S8" s="25">
        <v>3.8800000000000001E-2</v>
      </c>
      <c r="T8" s="25">
        <f t="shared" si="1"/>
        <v>-8.5777857418319337E-2</v>
      </c>
      <c r="U8" s="25">
        <f t="shared" si="2"/>
        <v>-3.4193963670511862E-2</v>
      </c>
      <c r="V8" s="25">
        <f t="shared" si="0"/>
        <v>-1.4582935192738455E-2</v>
      </c>
      <c r="W8" s="25">
        <f t="shared" si="0"/>
        <v>-9.6431973340497246E-3</v>
      </c>
      <c r="X8" s="25">
        <f t="shared" si="0"/>
        <v>-8.2049714668210871E-3</v>
      </c>
    </row>
    <row r="9" spans="1:24" x14ac:dyDescent="0.25">
      <c r="A9" s="22" t="s">
        <v>13</v>
      </c>
      <c r="B9" s="19">
        <v>411.1</v>
      </c>
      <c r="C9" s="19">
        <v>448.40000000000003</v>
      </c>
      <c r="D9" s="19">
        <v>443.8</v>
      </c>
      <c r="E9" s="19">
        <v>325.3</v>
      </c>
      <c r="F9" s="19">
        <v>261.40000000000003</v>
      </c>
      <c r="G9" s="19">
        <v>358.20000000000005</v>
      </c>
      <c r="H9" s="19">
        <v>483.4</v>
      </c>
      <c r="I9" s="19">
        <v>240</v>
      </c>
      <c r="J9" s="19">
        <v>444.3</v>
      </c>
      <c r="K9" s="19">
        <v>537.30000000000007</v>
      </c>
      <c r="L9" s="19">
        <v>525.30000000000007</v>
      </c>
      <c r="M9" s="19">
        <v>501.9</v>
      </c>
      <c r="N9" s="58">
        <v>471.5</v>
      </c>
      <c r="O9" s="19">
        <v>476.6</v>
      </c>
      <c r="P9" s="19">
        <v>481</v>
      </c>
      <c r="Q9" s="19">
        <v>484.8</v>
      </c>
      <c r="S9" s="25">
        <v>7.9600000000000004E-2</v>
      </c>
      <c r="T9" s="25">
        <f t="shared" si="1"/>
        <v>-1.5074764529377616E-2</v>
      </c>
      <c r="U9" s="25">
        <f t="shared" si="2"/>
        <v>-1.2418603647300852E-2</v>
      </c>
      <c r="V9" s="25">
        <f t="shared" si="0"/>
        <v>2.1540090697766967E-3</v>
      </c>
      <c r="W9" s="25">
        <f t="shared" si="0"/>
        <v>1.839631137190656E-3</v>
      </c>
      <c r="X9" s="25">
        <f t="shared" si="0"/>
        <v>1.5750720548874941E-3</v>
      </c>
    </row>
    <row r="10" spans="1:24" x14ac:dyDescent="0.25">
      <c r="A10" s="1" t="s">
        <v>82</v>
      </c>
      <c r="B10" s="19">
        <v>379.5</v>
      </c>
      <c r="C10" s="19">
        <v>447.40000000000003</v>
      </c>
      <c r="D10" s="19">
        <v>419.40000000000003</v>
      </c>
      <c r="E10" s="19">
        <v>337.70000000000005</v>
      </c>
      <c r="F10" s="19">
        <v>231.1</v>
      </c>
      <c r="G10" s="19">
        <v>323</v>
      </c>
      <c r="H10" s="19">
        <v>378.5</v>
      </c>
      <c r="I10" s="19">
        <v>319.5</v>
      </c>
      <c r="J10" s="19">
        <v>240.5</v>
      </c>
      <c r="K10" s="19">
        <v>501.5</v>
      </c>
      <c r="L10" s="19">
        <v>397.40000000000003</v>
      </c>
      <c r="M10" s="19">
        <v>326.70000000000005</v>
      </c>
      <c r="N10" s="58">
        <v>283.5</v>
      </c>
      <c r="O10" s="19">
        <v>264</v>
      </c>
      <c r="P10" s="19">
        <v>246.4</v>
      </c>
      <c r="Q10" s="19">
        <v>232.6</v>
      </c>
      <c r="S10" s="25">
        <v>4.2299999999999997E-2</v>
      </c>
      <c r="T10" s="25">
        <f t="shared" si="1"/>
        <v>-6.3213930554218756E-2</v>
      </c>
      <c r="U10" s="25">
        <f t="shared" si="2"/>
        <v>-2.7967500214974295E-2</v>
      </c>
      <c r="V10" s="25">
        <f t="shared" si="0"/>
        <v>-1.415151646725421E-2</v>
      </c>
      <c r="W10" s="25">
        <f t="shared" si="0"/>
        <v>-1.3703810340970568E-2</v>
      </c>
      <c r="X10" s="25">
        <f t="shared" si="0"/>
        <v>-1.1461014712397577E-2</v>
      </c>
    </row>
    <row r="11" spans="1:24" x14ac:dyDescent="0.25">
      <c r="A11" s="1" t="s">
        <v>14</v>
      </c>
      <c r="B11" s="19">
        <v>393</v>
      </c>
      <c r="C11" s="19">
        <v>398.70000000000005</v>
      </c>
      <c r="D11" s="19">
        <v>457.1</v>
      </c>
      <c r="E11" s="19">
        <v>306.3</v>
      </c>
      <c r="F11" s="19">
        <v>292.3</v>
      </c>
      <c r="G11" s="19">
        <v>374.6</v>
      </c>
      <c r="H11" s="19">
        <v>423.3</v>
      </c>
      <c r="I11" s="19">
        <v>362.70000000000005</v>
      </c>
      <c r="J11" s="19">
        <v>241.2</v>
      </c>
      <c r="K11" s="19">
        <v>340</v>
      </c>
      <c r="L11" s="19">
        <v>360</v>
      </c>
      <c r="M11" s="19">
        <v>297.5</v>
      </c>
      <c r="N11" s="58">
        <v>266.10000000000002</v>
      </c>
      <c r="O11" s="19">
        <v>248.5</v>
      </c>
      <c r="P11" s="19">
        <v>235.1</v>
      </c>
      <c r="Q11" s="19">
        <v>225.29999999999998</v>
      </c>
      <c r="S11" s="25">
        <v>-7.9000000000000008E-3</v>
      </c>
      <c r="T11" s="25">
        <f t="shared" si="1"/>
        <v>-6.15852549725735E-2</v>
      </c>
      <c r="U11" s="25">
        <f t="shared" si="2"/>
        <v>-2.2061416914595289E-2</v>
      </c>
      <c r="V11" s="25">
        <f t="shared" si="0"/>
        <v>-1.3592640794676814E-2</v>
      </c>
      <c r="W11" s="25">
        <f t="shared" si="0"/>
        <v>-1.1025150581882137E-2</v>
      </c>
      <c r="X11" s="25">
        <f t="shared" si="0"/>
        <v>-8.4794664165663836E-3</v>
      </c>
    </row>
    <row r="12" spans="1:24" x14ac:dyDescent="0.25">
      <c r="A12" s="1" t="s">
        <v>15</v>
      </c>
      <c r="B12" s="19">
        <v>505.76</v>
      </c>
      <c r="C12" s="19">
        <v>522.54</v>
      </c>
      <c r="D12" s="19">
        <v>558.74</v>
      </c>
      <c r="E12" s="19">
        <v>445.32</v>
      </c>
      <c r="F12" s="19">
        <v>388.56</v>
      </c>
      <c r="G12" s="19">
        <v>496.16</v>
      </c>
      <c r="H12" s="19">
        <v>475.05</v>
      </c>
      <c r="I12" s="19">
        <v>371.66</v>
      </c>
      <c r="J12" s="19">
        <v>319.77999999999997</v>
      </c>
      <c r="K12" s="19">
        <v>346.05</v>
      </c>
      <c r="L12" s="19">
        <v>395.96</v>
      </c>
      <c r="M12" s="19">
        <v>324.41250140373597</v>
      </c>
      <c r="N12" s="58">
        <v>288.78218643725018</v>
      </c>
      <c r="O12" s="19">
        <v>270.49308280158914</v>
      </c>
      <c r="P12" s="19">
        <v>254.64836172967276</v>
      </c>
      <c r="Q12" s="19">
        <v>246.23118993554382</v>
      </c>
      <c r="S12" s="25">
        <v>5.1499999999999997E-2</v>
      </c>
      <c r="T12" s="25">
        <f t="shared" si="1"/>
        <v>-6.4273874095673866E-2</v>
      </c>
      <c r="U12" s="25">
        <f t="shared" si="2"/>
        <v>-2.300000000000002E-2</v>
      </c>
      <c r="V12" s="25">
        <f t="shared" si="0"/>
        <v>-1.3000000000000012E-2</v>
      </c>
      <c r="W12" s="25">
        <f t="shared" si="0"/>
        <v>-1.2000000000000011E-2</v>
      </c>
      <c r="X12" s="25">
        <f t="shared" si="0"/>
        <v>-6.7000000000000393E-3</v>
      </c>
    </row>
    <row r="13" spans="1:24" x14ac:dyDescent="0.25">
      <c r="A13" s="1" t="s">
        <v>16</v>
      </c>
      <c r="B13" s="19">
        <v>422.5</v>
      </c>
      <c r="C13" s="19">
        <v>447.90000000000003</v>
      </c>
      <c r="D13" s="19">
        <v>432.3</v>
      </c>
      <c r="E13" s="19">
        <v>408.5</v>
      </c>
      <c r="F13" s="19">
        <v>294.40000000000003</v>
      </c>
      <c r="G13" s="19">
        <v>276.8</v>
      </c>
      <c r="H13" s="19">
        <v>389.40000000000003</v>
      </c>
      <c r="I13" s="19">
        <v>409.8</v>
      </c>
      <c r="J13" s="19">
        <v>222.29999999999998</v>
      </c>
      <c r="K13" s="19">
        <v>178.29999999999998</v>
      </c>
      <c r="L13" s="19">
        <v>312.60000000000002</v>
      </c>
      <c r="M13" s="19">
        <v>286.40000000000003</v>
      </c>
      <c r="N13" s="58">
        <v>258.90000000000003</v>
      </c>
      <c r="O13" s="19">
        <v>245.29999999999998</v>
      </c>
      <c r="P13" s="19">
        <v>234.9</v>
      </c>
      <c r="Q13" s="19">
        <v>226.1</v>
      </c>
      <c r="S13" s="25">
        <v>2.46E-2</v>
      </c>
      <c r="T13" s="25">
        <f t="shared" si="1"/>
        <v>-2.8756750487805793E-2</v>
      </c>
      <c r="U13" s="25">
        <f t="shared" si="2"/>
        <v>-1.998706621596702E-2</v>
      </c>
      <c r="V13" s="25">
        <f t="shared" si="0"/>
        <v>-1.0733962526903396E-2</v>
      </c>
      <c r="W13" s="25">
        <f t="shared" si="0"/>
        <v>-8.6269840777081219E-3</v>
      </c>
      <c r="X13" s="25">
        <f t="shared" si="0"/>
        <v>-7.6074184716008464E-3</v>
      </c>
    </row>
    <row r="14" spans="1:24" x14ac:dyDescent="0.25">
      <c r="A14" s="1" t="s">
        <v>17</v>
      </c>
      <c r="B14" s="19">
        <v>396.6</v>
      </c>
      <c r="C14" s="19">
        <v>402.3</v>
      </c>
      <c r="D14" s="19">
        <v>460.6</v>
      </c>
      <c r="E14" s="19">
        <v>309.8</v>
      </c>
      <c r="F14" s="19">
        <v>295.8</v>
      </c>
      <c r="G14" s="19">
        <v>378.1</v>
      </c>
      <c r="H14" s="19">
        <v>426.90000000000003</v>
      </c>
      <c r="I14" s="19">
        <v>366.20000000000005</v>
      </c>
      <c r="J14" s="19">
        <v>244.7</v>
      </c>
      <c r="K14" s="19">
        <v>343.6</v>
      </c>
      <c r="L14" s="19">
        <v>363.5</v>
      </c>
      <c r="M14" s="19">
        <v>335.6</v>
      </c>
      <c r="N14" s="58">
        <v>299.5</v>
      </c>
      <c r="O14" s="19">
        <v>278.40000000000003</v>
      </c>
      <c r="P14" s="19">
        <v>261.60000000000002</v>
      </c>
      <c r="Q14" s="19">
        <v>249</v>
      </c>
      <c r="S14" s="25">
        <v>-7.7999999999999996E-3</v>
      </c>
      <c r="T14" s="25">
        <f t="shared" si="1"/>
        <v>-2.6268590978535178E-2</v>
      </c>
      <c r="U14" s="25">
        <f t="shared" si="2"/>
        <v>-2.2504031480169662E-2</v>
      </c>
      <c r="V14" s="25">
        <f t="shared" si="0"/>
        <v>-1.4504873708903965E-2</v>
      </c>
      <c r="W14" s="25">
        <f t="shared" si="0"/>
        <v>-1.2371300188051437E-2</v>
      </c>
      <c r="X14" s="25">
        <f t="shared" si="0"/>
        <v>-9.8241690699106821E-3</v>
      </c>
    </row>
    <row r="15" spans="1:24" x14ac:dyDescent="0.25">
      <c r="A15" s="1" t="s">
        <v>18</v>
      </c>
      <c r="B15" s="19">
        <v>519.88660000000004</v>
      </c>
      <c r="C15" s="19">
        <v>524.851</v>
      </c>
      <c r="D15" s="19">
        <v>579.63099999999997</v>
      </c>
      <c r="E15" s="19">
        <v>406.23400000000004</v>
      </c>
      <c r="F15" s="19">
        <v>389.46799999999996</v>
      </c>
      <c r="G15" s="19">
        <v>490.96663000000001</v>
      </c>
      <c r="H15" s="19">
        <v>532.85500000000002</v>
      </c>
      <c r="I15" s="19">
        <v>457.06659999999999</v>
      </c>
      <c r="J15" s="19">
        <v>318.69159999999999</v>
      </c>
      <c r="K15" s="19">
        <v>436.64400000000001</v>
      </c>
      <c r="L15" s="19">
        <v>455.17500000000001</v>
      </c>
      <c r="M15" s="19">
        <v>440.08800777963</v>
      </c>
      <c r="N15" s="58">
        <v>389.55261530799669</v>
      </c>
      <c r="O15" s="19">
        <v>359.18726243302063</v>
      </c>
      <c r="P15" s="19">
        <v>337.46313250081312</v>
      </c>
      <c r="Q15" s="19">
        <v>318.33912423864501</v>
      </c>
      <c r="S15" s="25">
        <v>-8.2000000000000007E-3</v>
      </c>
      <c r="T15" s="25">
        <f t="shared" si="1"/>
        <v>-1.1172860021250397E-2</v>
      </c>
      <c r="U15" s="25">
        <f t="shared" si="2"/>
        <v>-2.410000000000001E-2</v>
      </c>
      <c r="V15" s="25">
        <f t="shared" si="0"/>
        <v>-1.6100000000000003E-2</v>
      </c>
      <c r="W15" s="25">
        <f t="shared" si="0"/>
        <v>-1.2399999999999967E-2</v>
      </c>
      <c r="X15" s="25">
        <f t="shared" si="0"/>
        <v>-1.1600000000000055E-2</v>
      </c>
    </row>
    <row r="16" spans="1:24" x14ac:dyDescent="0.25">
      <c r="A16" s="28" t="s">
        <v>19</v>
      </c>
      <c r="B16" s="26">
        <v>396.21</v>
      </c>
      <c r="C16" s="26">
        <v>413.69</v>
      </c>
      <c r="D16" s="26">
        <v>451.65</v>
      </c>
      <c r="E16" s="26">
        <v>323.47000000000003</v>
      </c>
      <c r="F16" s="26">
        <v>292.29000000000002</v>
      </c>
      <c r="G16" s="26">
        <v>368.63</v>
      </c>
      <c r="H16" s="26">
        <v>416.01</v>
      </c>
      <c r="I16" s="26">
        <v>356.82</v>
      </c>
      <c r="J16" s="26">
        <v>255.77</v>
      </c>
      <c r="K16" s="26">
        <v>358.38</v>
      </c>
      <c r="L16" s="26">
        <v>383.55</v>
      </c>
      <c r="M16" s="26">
        <v>351.42</v>
      </c>
      <c r="N16" s="58">
        <v>314.29000000000002</v>
      </c>
      <c r="O16" s="26">
        <v>297.58999999999997</v>
      </c>
      <c r="P16" s="26">
        <v>285.36</v>
      </c>
      <c r="Q16" s="26">
        <v>276.86</v>
      </c>
      <c r="S16" s="25">
        <v>3.5700000000000003E-2</v>
      </c>
      <c r="T16" s="25">
        <f t="shared" si="1"/>
        <v>-2.8741507733189064E-2</v>
      </c>
      <c r="U16" s="25">
        <f t="shared" si="2"/>
        <v>-2.2085653015985418E-2</v>
      </c>
      <c r="V16" s="25">
        <f t="shared" si="0"/>
        <v>-1.0860479746935381E-2</v>
      </c>
      <c r="W16" s="25">
        <f t="shared" si="0"/>
        <v>-8.3579086788722057E-3</v>
      </c>
      <c r="X16" s="25">
        <f t="shared" si="0"/>
        <v>-6.0296637306175294E-3</v>
      </c>
    </row>
    <row r="17" spans="1:24" x14ac:dyDescent="0.25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</row>
    <row r="18" spans="1:24" x14ac:dyDescent="0.25">
      <c r="A18" s="50" t="s">
        <v>20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S18" s="42" t="s">
        <v>81</v>
      </c>
      <c r="T18" s="42"/>
      <c r="U18" s="42"/>
      <c r="V18" s="42"/>
      <c r="W18" s="42"/>
      <c r="X18" s="42"/>
    </row>
    <row r="19" spans="1:24" x14ac:dyDescent="0.2">
      <c r="A19" s="22"/>
      <c r="B19" s="43" t="s">
        <v>79</v>
      </c>
      <c r="C19" s="44"/>
      <c r="D19" s="44"/>
      <c r="E19" s="44"/>
      <c r="F19" s="44"/>
      <c r="G19" s="44"/>
      <c r="H19" s="44"/>
      <c r="I19" s="44"/>
      <c r="J19" s="44"/>
      <c r="K19" s="44"/>
      <c r="L19" s="45"/>
      <c r="M19" s="46"/>
      <c r="N19" s="46"/>
      <c r="O19" s="46"/>
      <c r="P19" s="46"/>
      <c r="Q19" s="47"/>
      <c r="S19" s="27" t="s">
        <v>80</v>
      </c>
      <c r="T19" s="49" t="s">
        <v>76</v>
      </c>
      <c r="U19" s="49"/>
      <c r="V19" s="49"/>
      <c r="W19" s="49"/>
      <c r="X19" s="49"/>
    </row>
    <row r="20" spans="1:24" x14ac:dyDescent="0.25">
      <c r="A20" s="24"/>
      <c r="B20" s="20">
        <v>2012</v>
      </c>
      <c r="C20" s="20">
        <v>2013</v>
      </c>
      <c r="D20" s="20">
        <v>2014</v>
      </c>
      <c r="E20" s="20">
        <v>2015</v>
      </c>
      <c r="F20" s="20">
        <v>2016</v>
      </c>
      <c r="G20" s="20">
        <v>2017</v>
      </c>
      <c r="H20" s="20">
        <v>2018</v>
      </c>
      <c r="I20" s="20">
        <v>2019</v>
      </c>
      <c r="J20" s="20">
        <v>2020</v>
      </c>
      <c r="K20" s="20">
        <v>2021</v>
      </c>
      <c r="L20" s="20">
        <v>2022</v>
      </c>
      <c r="M20" s="20">
        <v>2025</v>
      </c>
      <c r="N20" s="20">
        <v>2030</v>
      </c>
      <c r="O20" s="20">
        <v>2035</v>
      </c>
      <c r="P20" s="20">
        <v>2040</v>
      </c>
      <c r="Q20" s="20">
        <v>2045</v>
      </c>
      <c r="S20" s="24" t="s">
        <v>5</v>
      </c>
      <c r="T20" s="20" t="s">
        <v>0</v>
      </c>
      <c r="U20" s="20" t="s">
        <v>1</v>
      </c>
      <c r="V20" s="20" t="s">
        <v>2</v>
      </c>
      <c r="W20" s="20" t="s">
        <v>3</v>
      </c>
      <c r="X20" s="20" t="s">
        <v>4</v>
      </c>
    </row>
    <row r="21" spans="1:24" x14ac:dyDescent="0.25">
      <c r="A21" s="22" t="s">
        <v>8</v>
      </c>
      <c r="B21" s="19">
        <v>362.68099060134904</v>
      </c>
      <c r="C21" s="19">
        <v>347.77111491401274</v>
      </c>
      <c r="D21" s="19">
        <v>341.01673125000002</v>
      </c>
      <c r="E21" s="19">
        <v>300.46235901639341</v>
      </c>
      <c r="F21" s="19">
        <v>302.46598773834251</v>
      </c>
      <c r="G21" s="19">
        <v>349.59050715177062</v>
      </c>
      <c r="H21" s="19">
        <v>287.97598545081973</v>
      </c>
      <c r="I21" s="19">
        <v>272.93608421052636</v>
      </c>
      <c r="J21" s="19">
        <v>335.03546097821777</v>
      </c>
      <c r="K21" s="19">
        <v>426.83879325210086</v>
      </c>
      <c r="L21" s="19">
        <v>459.26774391891894</v>
      </c>
      <c r="M21" s="19">
        <v>450.11042497739021</v>
      </c>
      <c r="N21" s="19">
        <v>418.5999454634557</v>
      </c>
      <c r="O21" s="19">
        <v>429.42354537998898</v>
      </c>
      <c r="P21" s="19">
        <v>439.21202731282165</v>
      </c>
      <c r="Q21" s="19">
        <v>448.43247067440177</v>
      </c>
      <c r="S21" s="25">
        <v>5.1200000000000002E-2</v>
      </c>
      <c r="T21" s="25">
        <f>(M21/L21)^(1/3)-1</f>
        <v>-6.6909878467962258E-3</v>
      </c>
      <c r="U21" s="25">
        <f>(N21/M21)^(1/5)-1</f>
        <v>-1.4410611061696943E-2</v>
      </c>
      <c r="V21" s="25">
        <f t="shared" ref="V21:V32" si="3">(O21/N21)^(1/5)-1</f>
        <v>5.1186633080990696E-3</v>
      </c>
      <c r="W21" s="25">
        <f t="shared" ref="W21:W32" si="4">(P21/O21)^(1/5)-1</f>
        <v>4.5178864665813556E-3</v>
      </c>
      <c r="X21" s="25">
        <f t="shared" ref="X21:X32" si="5">(Q21/P21)^(1/5)-1</f>
        <v>4.1638104087353689E-3</v>
      </c>
    </row>
    <row r="22" spans="1:24" x14ac:dyDescent="0.25">
      <c r="A22" s="22" t="s">
        <v>9</v>
      </c>
      <c r="B22" s="19">
        <v>762.30000000000007</v>
      </c>
      <c r="C22" s="19">
        <v>831.6</v>
      </c>
      <c r="D22" s="19">
        <v>777.1</v>
      </c>
      <c r="E22" s="19">
        <v>681</v>
      </c>
      <c r="F22" s="19">
        <v>536</v>
      </c>
      <c r="G22" s="19">
        <v>688.9</v>
      </c>
      <c r="H22" s="19">
        <v>675.7</v>
      </c>
      <c r="I22" s="19">
        <v>595.70000000000005</v>
      </c>
      <c r="J22" s="19">
        <v>502.5</v>
      </c>
      <c r="K22" s="19">
        <v>658.1</v>
      </c>
      <c r="L22" s="19">
        <v>717.1</v>
      </c>
      <c r="M22" s="19">
        <v>693.6</v>
      </c>
      <c r="N22" s="19">
        <v>625.4</v>
      </c>
      <c r="O22" s="19">
        <v>650.6</v>
      </c>
      <c r="P22" s="19">
        <v>629.6</v>
      </c>
      <c r="Q22" s="19">
        <v>664.30000000000007</v>
      </c>
      <c r="S22" s="25">
        <v>8.0999999999999996E-3</v>
      </c>
      <c r="T22" s="25">
        <f t="shared" ref="T22:T32" si="6">(M22/L22)^(1/3)-1</f>
        <v>-1.1045174293974447E-2</v>
      </c>
      <c r="U22" s="25">
        <f t="shared" ref="U22:U32" si="7">(N22/M22)^(1/5)-1</f>
        <v>-2.0488005450472135E-2</v>
      </c>
      <c r="V22" s="25">
        <f t="shared" si="3"/>
        <v>7.9320068004518074E-3</v>
      </c>
      <c r="W22" s="25">
        <f t="shared" si="4"/>
        <v>-6.5405800665854219E-3</v>
      </c>
      <c r="X22" s="25">
        <f t="shared" si="5"/>
        <v>1.0787602595528023E-2</v>
      </c>
    </row>
    <row r="23" spans="1:24" x14ac:dyDescent="0.25">
      <c r="A23" s="22" t="s">
        <v>10</v>
      </c>
      <c r="B23" s="19">
        <v>214.2</v>
      </c>
      <c r="C23" s="19">
        <v>307.60000000000002</v>
      </c>
      <c r="D23" s="19">
        <v>346.40000000000003</v>
      </c>
      <c r="E23" s="19">
        <v>228.79999999999998</v>
      </c>
      <c r="F23" s="19">
        <v>156.19999999999999</v>
      </c>
      <c r="G23" s="19">
        <v>203.7</v>
      </c>
      <c r="H23" s="19">
        <v>247.1</v>
      </c>
      <c r="I23" s="19">
        <v>190.4</v>
      </c>
      <c r="J23" s="19">
        <v>203.2</v>
      </c>
      <c r="K23" s="19">
        <v>318.5</v>
      </c>
      <c r="L23" s="19">
        <v>347.20000000000005</v>
      </c>
      <c r="M23" s="19">
        <v>330.20000000000005</v>
      </c>
      <c r="N23" s="19">
        <v>300.70000000000005</v>
      </c>
      <c r="O23" s="19">
        <v>320.5</v>
      </c>
      <c r="P23" s="19">
        <v>315.60000000000002</v>
      </c>
      <c r="Q23" s="19">
        <v>329.1</v>
      </c>
      <c r="S23" s="25">
        <v>0.1125</v>
      </c>
      <c r="T23" s="25">
        <f t="shared" si="6"/>
        <v>-1.6594912297207332E-2</v>
      </c>
      <c r="U23" s="25">
        <f t="shared" si="7"/>
        <v>-1.8543011364131723E-2</v>
      </c>
      <c r="V23" s="25">
        <f t="shared" si="3"/>
        <v>1.2835514318400465E-2</v>
      </c>
      <c r="W23" s="25">
        <f t="shared" si="4"/>
        <v>-3.0765950297532152E-3</v>
      </c>
      <c r="X23" s="25">
        <f t="shared" si="5"/>
        <v>8.4124004354682036E-3</v>
      </c>
    </row>
    <row r="24" spans="1:24" x14ac:dyDescent="0.25">
      <c r="A24" s="22" t="s">
        <v>11</v>
      </c>
      <c r="B24" s="19">
        <v>361.6</v>
      </c>
      <c r="C24" s="19">
        <v>425</v>
      </c>
      <c r="D24" s="19">
        <v>427</v>
      </c>
      <c r="E24" s="19">
        <v>326.5</v>
      </c>
      <c r="F24" s="19">
        <v>216.7</v>
      </c>
      <c r="G24" s="19">
        <v>322.60000000000002</v>
      </c>
      <c r="H24" s="19">
        <v>378.90000000000003</v>
      </c>
      <c r="I24" s="19">
        <v>287.5</v>
      </c>
      <c r="J24" s="19">
        <v>242.5</v>
      </c>
      <c r="K24" s="19">
        <v>394.3</v>
      </c>
      <c r="L24" s="19">
        <v>438.40000000000003</v>
      </c>
      <c r="M24" s="19">
        <v>351.90000000000003</v>
      </c>
      <c r="N24" s="19">
        <v>287.60000000000002</v>
      </c>
      <c r="O24" s="19">
        <v>268.3</v>
      </c>
      <c r="P24" s="19">
        <v>251.29999999999998</v>
      </c>
      <c r="Q24" s="19">
        <v>245.4</v>
      </c>
      <c r="S24" s="25">
        <v>6.3299999999999995E-2</v>
      </c>
      <c r="T24" s="25">
        <f t="shared" si="6"/>
        <v>-7.0642288073917703E-2</v>
      </c>
      <c r="U24" s="25">
        <f t="shared" si="7"/>
        <v>-3.9551853039455409E-2</v>
      </c>
      <c r="V24" s="25">
        <f t="shared" si="3"/>
        <v>-1.3796911700940662E-2</v>
      </c>
      <c r="W24" s="25">
        <f t="shared" si="4"/>
        <v>-1.3006339508030762E-2</v>
      </c>
      <c r="X24" s="25">
        <f t="shared" si="5"/>
        <v>-4.7403115452538946E-3</v>
      </c>
    </row>
    <row r="25" spans="1:24" x14ac:dyDescent="0.25">
      <c r="A25" s="22" t="s">
        <v>12</v>
      </c>
      <c r="B25" s="19">
        <v>445.70000000000005</v>
      </c>
      <c r="C25" s="19">
        <v>530</v>
      </c>
      <c r="D25" s="19">
        <v>502.70000000000005</v>
      </c>
      <c r="E25" s="19">
        <v>379.40000000000003</v>
      </c>
      <c r="F25" s="19">
        <v>262.5</v>
      </c>
      <c r="G25" s="19">
        <v>396.8</v>
      </c>
      <c r="H25" s="19">
        <v>452.90000000000003</v>
      </c>
      <c r="I25" s="19">
        <v>339</v>
      </c>
      <c r="J25" s="19">
        <v>273.60000000000002</v>
      </c>
      <c r="K25" s="19">
        <v>448.5</v>
      </c>
      <c r="L25" s="19">
        <v>479.6</v>
      </c>
      <c r="M25" s="19">
        <v>366.90000000000003</v>
      </c>
      <c r="N25" s="19">
        <v>294.90000000000003</v>
      </c>
      <c r="O25" s="19">
        <v>281.90000000000003</v>
      </c>
      <c r="P25" s="19">
        <v>264.10000000000002</v>
      </c>
      <c r="Q25" s="19">
        <v>265.10000000000002</v>
      </c>
      <c r="S25" s="25">
        <v>3.8600000000000002E-2</v>
      </c>
      <c r="T25" s="25">
        <f t="shared" si="6"/>
        <v>-8.5417587136961792E-2</v>
      </c>
      <c r="U25" s="25">
        <f t="shared" si="7"/>
        <v>-4.2749918139104781E-2</v>
      </c>
      <c r="V25" s="25">
        <f t="shared" si="3"/>
        <v>-8.9762542536048207E-3</v>
      </c>
      <c r="W25" s="25">
        <f t="shared" si="4"/>
        <v>-1.296019962150341E-2</v>
      </c>
      <c r="X25" s="25">
        <f t="shared" si="5"/>
        <v>7.5614453162708983E-4</v>
      </c>
    </row>
    <row r="26" spans="1:24" x14ac:dyDescent="0.25">
      <c r="A26" s="22" t="s">
        <v>13</v>
      </c>
      <c r="B26" s="19">
        <v>395.20000000000005</v>
      </c>
      <c r="C26" s="19">
        <v>442.5</v>
      </c>
      <c r="D26" s="19">
        <v>427.6</v>
      </c>
      <c r="E26" s="19">
        <v>313.10000000000002</v>
      </c>
      <c r="F26" s="19">
        <v>245.29999999999998</v>
      </c>
      <c r="G26" s="19">
        <v>352.3</v>
      </c>
      <c r="H26" s="19">
        <v>472.1</v>
      </c>
      <c r="I26" s="19">
        <v>227</v>
      </c>
      <c r="J26" s="19">
        <v>416.20000000000005</v>
      </c>
      <c r="K26" s="19">
        <v>515.30000000000007</v>
      </c>
      <c r="L26" s="19">
        <v>499.1</v>
      </c>
      <c r="M26" s="19">
        <v>495.70000000000005</v>
      </c>
      <c r="N26" s="19">
        <v>450</v>
      </c>
      <c r="O26" s="19">
        <v>459.3</v>
      </c>
      <c r="P26" s="19">
        <v>454.5</v>
      </c>
      <c r="Q26" s="19">
        <v>468.70000000000005</v>
      </c>
      <c r="S26" s="25">
        <v>7.2099999999999997E-2</v>
      </c>
      <c r="T26" s="25">
        <f t="shared" si="6"/>
        <v>-2.275929951389255E-3</v>
      </c>
      <c r="U26" s="25">
        <f t="shared" si="7"/>
        <v>-1.9158757132607618E-2</v>
      </c>
      <c r="V26" s="25">
        <f t="shared" si="3"/>
        <v>4.0995821039317981E-3</v>
      </c>
      <c r="W26" s="25">
        <f t="shared" si="4"/>
        <v>-2.0989297027516063E-3</v>
      </c>
      <c r="X26" s="25">
        <f t="shared" si="5"/>
        <v>6.1719668406197137E-3</v>
      </c>
    </row>
    <row r="27" spans="1:24" x14ac:dyDescent="0.25">
      <c r="A27" s="1" t="s">
        <v>82</v>
      </c>
      <c r="B27" s="19">
        <v>405.8</v>
      </c>
      <c r="C27" s="19">
        <v>483.3</v>
      </c>
      <c r="D27" s="19">
        <v>426.8</v>
      </c>
      <c r="E27" s="19">
        <v>349.90000000000003</v>
      </c>
      <c r="F27" s="19">
        <v>241.29999999999998</v>
      </c>
      <c r="G27" s="19">
        <v>349.20000000000005</v>
      </c>
      <c r="H27" s="19">
        <v>393.6</v>
      </c>
      <c r="I27" s="19">
        <v>348.6</v>
      </c>
      <c r="J27" s="19">
        <v>251.5</v>
      </c>
      <c r="K27" s="19">
        <v>560.5</v>
      </c>
      <c r="L27" s="19">
        <v>402.5</v>
      </c>
      <c r="M27" s="19">
        <v>342.20000000000005</v>
      </c>
      <c r="N27" s="19">
        <v>292.90000000000003</v>
      </c>
      <c r="O27" s="19">
        <v>277.20000000000005</v>
      </c>
      <c r="P27" s="19">
        <v>254.9</v>
      </c>
      <c r="Q27" s="19">
        <v>250.2</v>
      </c>
      <c r="S27" s="25">
        <v>2.8799999999999999E-2</v>
      </c>
      <c r="T27" s="25">
        <f t="shared" si="6"/>
        <v>-5.266254841685547E-2</v>
      </c>
      <c r="U27" s="25">
        <f t="shared" si="7"/>
        <v>-3.0633798466615292E-2</v>
      </c>
      <c r="V27" s="25">
        <f t="shared" si="3"/>
        <v>-1.0957917099468695E-2</v>
      </c>
      <c r="W27" s="25">
        <f t="shared" si="4"/>
        <v>-1.6633697769842026E-2</v>
      </c>
      <c r="X27" s="25">
        <f t="shared" si="5"/>
        <v>-3.7152240834749106E-3</v>
      </c>
    </row>
    <row r="28" spans="1:24" x14ac:dyDescent="0.25">
      <c r="A28" s="1" t="s">
        <v>14</v>
      </c>
      <c r="B28" s="19">
        <v>377</v>
      </c>
      <c r="C28" s="19">
        <v>386.70000000000005</v>
      </c>
      <c r="D28" s="19">
        <v>439.90000000000003</v>
      </c>
      <c r="E28" s="19">
        <v>294</v>
      </c>
      <c r="F28" s="19">
        <v>274</v>
      </c>
      <c r="G28" s="19">
        <v>374.6</v>
      </c>
      <c r="H28" s="19">
        <v>412.6</v>
      </c>
      <c r="I28" s="19">
        <v>351.20000000000005</v>
      </c>
      <c r="J28" s="19">
        <v>228.29999999999998</v>
      </c>
      <c r="K28" s="19">
        <v>327.90000000000003</v>
      </c>
      <c r="L28" s="19">
        <v>345.3</v>
      </c>
      <c r="M28" s="19">
        <v>294.40000000000003</v>
      </c>
      <c r="N28" s="19">
        <v>250.9</v>
      </c>
      <c r="O28" s="19">
        <v>242</v>
      </c>
      <c r="P28" s="19">
        <v>223.6</v>
      </c>
      <c r="Q28" s="19">
        <v>219.2</v>
      </c>
      <c r="S28" s="25">
        <v>-1.6199999999999999E-2</v>
      </c>
      <c r="T28" s="25">
        <f t="shared" si="6"/>
        <v>-5.1769888482334103E-2</v>
      </c>
      <c r="U28" s="25">
        <f t="shared" si="7"/>
        <v>-3.1471129128388786E-2</v>
      </c>
      <c r="V28" s="25">
        <f t="shared" si="3"/>
        <v>-7.1973197852505111E-3</v>
      </c>
      <c r="W28" s="25">
        <f t="shared" si="4"/>
        <v>-1.5691384018405308E-2</v>
      </c>
      <c r="X28" s="25">
        <f t="shared" si="5"/>
        <v>-3.9669480321046224E-3</v>
      </c>
    </row>
    <row r="29" spans="1:24" x14ac:dyDescent="0.25">
      <c r="A29" s="1" t="s">
        <v>15</v>
      </c>
      <c r="B29" s="19">
        <v>481.33179200000001</v>
      </c>
      <c r="C29" s="19">
        <v>497.30131799999998</v>
      </c>
      <c r="D29" s="19">
        <v>531.75285800000006</v>
      </c>
      <c r="E29" s="19">
        <v>423.81104399999998</v>
      </c>
      <c r="F29" s="19">
        <v>369.792552</v>
      </c>
      <c r="G29" s="19">
        <v>472.195472</v>
      </c>
      <c r="H29" s="19">
        <v>452.10508500000003</v>
      </c>
      <c r="I29" s="19">
        <v>353.708822</v>
      </c>
      <c r="J29" s="19">
        <v>304.33462599999996</v>
      </c>
      <c r="K29" s="19">
        <v>329.33578499999999</v>
      </c>
      <c r="L29" s="19">
        <v>376.83513199999999</v>
      </c>
      <c r="M29" s="19">
        <v>308.74337758593555</v>
      </c>
      <c r="N29" s="19">
        <v>274.834006832331</v>
      </c>
      <c r="O29" s="19">
        <v>257.42826690227241</v>
      </c>
      <c r="P29" s="19">
        <v>242.34884585812955</v>
      </c>
      <c r="Q29" s="19">
        <v>234.33822346165707</v>
      </c>
      <c r="S29" s="25">
        <v>4.5199999999999997E-2</v>
      </c>
      <c r="T29" s="25">
        <f t="shared" si="6"/>
        <v>-6.4273874095673866E-2</v>
      </c>
      <c r="U29" s="25">
        <f t="shared" si="7"/>
        <v>-2.300000000000002E-2</v>
      </c>
      <c r="V29" s="25">
        <f t="shared" si="3"/>
        <v>-1.3000000000000012E-2</v>
      </c>
      <c r="W29" s="25">
        <f t="shared" si="4"/>
        <v>-1.2000000000000011E-2</v>
      </c>
      <c r="X29" s="25">
        <f t="shared" si="5"/>
        <v>-6.7000000000000393E-3</v>
      </c>
    </row>
    <row r="30" spans="1:24" x14ac:dyDescent="0.25">
      <c r="A30" s="1" t="s">
        <v>16</v>
      </c>
      <c r="B30" s="19">
        <v>408.90000000000003</v>
      </c>
      <c r="C30" s="19">
        <v>435.3</v>
      </c>
      <c r="D30" s="19">
        <v>408.8</v>
      </c>
      <c r="E30" s="19">
        <v>389.90000000000003</v>
      </c>
      <c r="F30" s="19">
        <v>278.90000000000003</v>
      </c>
      <c r="G30" s="19">
        <v>269.5</v>
      </c>
      <c r="H30" s="19">
        <v>374.6</v>
      </c>
      <c r="I30" s="19">
        <v>391.1</v>
      </c>
      <c r="J30" s="19">
        <v>209.4</v>
      </c>
      <c r="K30" s="19">
        <v>172.4</v>
      </c>
      <c r="L30" s="19">
        <v>296</v>
      </c>
      <c r="M30" s="19">
        <v>276.3</v>
      </c>
      <c r="N30" s="19">
        <v>242</v>
      </c>
      <c r="O30" s="19">
        <v>239</v>
      </c>
      <c r="P30" s="19">
        <v>224.1</v>
      </c>
      <c r="Q30" s="19">
        <v>217.7</v>
      </c>
      <c r="S30" s="25">
        <v>1.89E-2</v>
      </c>
      <c r="T30" s="25">
        <f t="shared" si="6"/>
        <v>-2.2695891253627143E-2</v>
      </c>
      <c r="U30" s="25">
        <f t="shared" si="7"/>
        <v>-2.6161598336708058E-2</v>
      </c>
      <c r="V30" s="25">
        <f t="shared" si="3"/>
        <v>-2.4917253310285936E-3</v>
      </c>
      <c r="W30" s="25">
        <f t="shared" si="4"/>
        <v>-1.2791715771711232E-2</v>
      </c>
      <c r="X30" s="25">
        <f t="shared" si="5"/>
        <v>-5.7781245673396153E-3</v>
      </c>
    </row>
    <row r="31" spans="1:24" x14ac:dyDescent="0.25">
      <c r="A31" s="1" t="s">
        <v>17</v>
      </c>
      <c r="B31" s="19">
        <v>387.3</v>
      </c>
      <c r="C31" s="19">
        <v>386.70000000000005</v>
      </c>
      <c r="D31" s="19">
        <v>437.1</v>
      </c>
      <c r="E31" s="19">
        <v>300.20000000000005</v>
      </c>
      <c r="F31" s="19">
        <v>277.20000000000005</v>
      </c>
      <c r="G31" s="19">
        <v>371.6</v>
      </c>
      <c r="H31" s="19">
        <v>411.5</v>
      </c>
      <c r="I31" s="19">
        <v>353.6</v>
      </c>
      <c r="J31" s="19">
        <v>230</v>
      </c>
      <c r="K31" s="19">
        <v>330.1</v>
      </c>
      <c r="L31" s="19">
        <v>351.90000000000003</v>
      </c>
      <c r="M31" s="19">
        <v>326.10000000000002</v>
      </c>
      <c r="N31" s="19">
        <v>286.60000000000002</v>
      </c>
      <c r="O31" s="19">
        <v>268.5</v>
      </c>
      <c r="P31" s="19">
        <v>253.29999999999998</v>
      </c>
      <c r="Q31" s="19">
        <v>242.1</v>
      </c>
      <c r="S31" s="25">
        <v>-1.0800000000000001E-2</v>
      </c>
      <c r="T31" s="25">
        <f t="shared" si="6"/>
        <v>-2.5061597767434773E-2</v>
      </c>
      <c r="U31" s="25">
        <f t="shared" si="7"/>
        <v>-2.5492743305834398E-2</v>
      </c>
      <c r="V31" s="25">
        <f t="shared" si="3"/>
        <v>-1.296257298115211E-2</v>
      </c>
      <c r="W31" s="25">
        <f t="shared" si="4"/>
        <v>-1.1587611831303968E-2</v>
      </c>
      <c r="X31" s="25">
        <f t="shared" si="5"/>
        <v>-9.0039580070250258E-3</v>
      </c>
    </row>
    <row r="32" spans="1:24" x14ac:dyDescent="0.25">
      <c r="A32" s="1" t="s">
        <v>18</v>
      </c>
      <c r="B32" s="19">
        <v>507.61727624000002</v>
      </c>
      <c r="C32" s="19">
        <v>500.707854</v>
      </c>
      <c r="D32" s="19">
        <v>552.50426919999995</v>
      </c>
      <c r="E32" s="19">
        <v>384.62235120000003</v>
      </c>
      <c r="F32" s="19">
        <v>378.71868319999999</v>
      </c>
      <c r="G32" s="19">
        <v>481.78555401900002</v>
      </c>
      <c r="H32" s="19">
        <v>516.22992399999998</v>
      </c>
      <c r="I32" s="19">
        <v>435.35593649999998</v>
      </c>
      <c r="J32" s="19">
        <v>306.42197340000001</v>
      </c>
      <c r="K32" s="19">
        <v>424.5052968</v>
      </c>
      <c r="L32" s="19">
        <v>437.19558749999999</v>
      </c>
      <c r="M32" s="19">
        <v>421.25224104666182</v>
      </c>
      <c r="N32" s="19">
        <v>369.25692405045004</v>
      </c>
      <c r="O32" s="19">
        <v>347.44183895146085</v>
      </c>
      <c r="P32" s="19">
        <v>324.87575765853279</v>
      </c>
      <c r="Q32" s="19">
        <v>307.64292966422653</v>
      </c>
      <c r="S32" s="25">
        <v>-1.2500000000000001E-2</v>
      </c>
      <c r="T32" s="25">
        <f t="shared" si="6"/>
        <v>-1.2306600700609405E-2</v>
      </c>
      <c r="U32" s="25">
        <f t="shared" si="7"/>
        <v>-2.6003750292279748E-2</v>
      </c>
      <c r="V32" s="25">
        <f t="shared" si="3"/>
        <v>-1.2105213562113359E-2</v>
      </c>
      <c r="W32" s="25">
        <f t="shared" si="4"/>
        <v>-1.3341099217860641E-2</v>
      </c>
      <c r="X32" s="25">
        <f t="shared" si="5"/>
        <v>-1.0841410461384204E-2</v>
      </c>
    </row>
  </sheetData>
  <mergeCells count="10">
    <mergeCell ref="S1:X1"/>
    <mergeCell ref="S18:X18"/>
    <mergeCell ref="B19:L19"/>
    <mergeCell ref="M19:Q19"/>
    <mergeCell ref="T2:X2"/>
    <mergeCell ref="T19:X19"/>
    <mergeCell ref="A1:Q1"/>
    <mergeCell ref="A18:Q18"/>
    <mergeCell ref="B2:L2"/>
    <mergeCell ref="M2:Q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401B-A287-4940-A2E5-17C04D219B18}">
  <dimension ref="A1:H16"/>
  <sheetViews>
    <sheetView showGridLines="0" zoomScaleNormal="100" workbookViewId="0">
      <selection activeCell="D15" sqref="D15"/>
    </sheetView>
  </sheetViews>
  <sheetFormatPr defaultRowHeight="15" x14ac:dyDescent="0.25"/>
  <cols>
    <col min="1" max="1" width="36.85546875" customWidth="1"/>
    <col min="2" max="2" width="13.85546875" customWidth="1"/>
    <col min="3" max="3" width="20.7109375" customWidth="1"/>
    <col min="4" max="4" width="21.7109375" customWidth="1"/>
    <col min="5" max="5" width="27.140625" customWidth="1"/>
    <col min="6" max="6" width="23.28515625" customWidth="1"/>
    <col min="7" max="7" width="25.7109375" customWidth="1"/>
    <col min="8" max="8" width="25.28515625" customWidth="1"/>
  </cols>
  <sheetData>
    <row r="1" spans="1:8" ht="49.5" customHeight="1" x14ac:dyDescent="0.25">
      <c r="A1" s="30" t="s">
        <v>83</v>
      </c>
      <c r="B1" s="30" t="s">
        <v>84</v>
      </c>
      <c r="C1" s="30" t="s">
        <v>85</v>
      </c>
      <c r="D1" s="30" t="s">
        <v>86</v>
      </c>
      <c r="E1" s="30" t="s">
        <v>87</v>
      </c>
      <c r="F1" s="30" t="s">
        <v>88</v>
      </c>
      <c r="G1" s="30" t="s">
        <v>89</v>
      </c>
      <c r="H1" s="30" t="s">
        <v>90</v>
      </c>
    </row>
    <row r="2" spans="1:8" ht="25.5" x14ac:dyDescent="0.25">
      <c r="A2" s="31" t="s">
        <v>91</v>
      </c>
      <c r="B2" s="32">
        <v>321.89999999999998</v>
      </c>
      <c r="C2" s="3">
        <v>657</v>
      </c>
      <c r="D2" s="32">
        <f>E2*73.69%</f>
        <v>189.611739</v>
      </c>
      <c r="E2" s="32">
        <v>257.31</v>
      </c>
      <c r="F2" s="32">
        <f>B2-E2</f>
        <v>64.589999999999975</v>
      </c>
      <c r="G2" s="32">
        <v>694.44</v>
      </c>
      <c r="H2" s="32">
        <f>B2-(F2*60%)</f>
        <v>283.14600000000002</v>
      </c>
    </row>
    <row r="3" spans="1:8" ht="26.25" x14ac:dyDescent="0.25">
      <c r="A3" s="33" t="s">
        <v>92</v>
      </c>
      <c r="B3" s="32">
        <v>244.74</v>
      </c>
      <c r="C3" s="32">
        <v>391.58651602560002</v>
      </c>
      <c r="D3" s="32">
        <f>E3*76.24%</f>
        <v>146.62476799999999</v>
      </c>
      <c r="E3" s="32">
        <v>192.32</v>
      </c>
      <c r="F3" s="32">
        <f>B3-E3</f>
        <v>52.420000000000016</v>
      </c>
      <c r="G3" s="32">
        <v>754</v>
      </c>
      <c r="H3" s="32">
        <f>B3-(F3*60%)</f>
        <v>213.28800000000001</v>
      </c>
    </row>
    <row r="5" spans="1:8" x14ac:dyDescent="0.25">
      <c r="A5" s="6" t="s">
        <v>93</v>
      </c>
      <c r="B5" s="34"/>
      <c r="C5" s="34"/>
      <c r="G5" s="34"/>
    </row>
    <row r="6" spans="1:8" x14ac:dyDescent="0.25">
      <c r="A6" s="6" t="s">
        <v>94</v>
      </c>
      <c r="G6" s="34"/>
    </row>
    <row r="7" spans="1:8" x14ac:dyDescent="0.25">
      <c r="A7" s="6" t="s">
        <v>95</v>
      </c>
      <c r="F7" s="34"/>
    </row>
    <row r="8" spans="1:8" x14ac:dyDescent="0.25">
      <c r="A8" s="6" t="s">
        <v>96</v>
      </c>
      <c r="E8" s="34"/>
    </row>
    <row r="10" spans="1:8" ht="25.5" customHeight="1" x14ac:dyDescent="0.25">
      <c r="A10" s="57" t="s">
        <v>91</v>
      </c>
      <c r="B10" s="57"/>
      <c r="C10" s="57"/>
      <c r="D10" s="35"/>
    </row>
    <row r="11" spans="1:8" x14ac:dyDescent="0.25">
      <c r="A11" s="36" t="s">
        <v>97</v>
      </c>
      <c r="B11" s="36" t="s">
        <v>98</v>
      </c>
      <c r="C11" s="36" t="s">
        <v>99</v>
      </c>
    </row>
    <row r="12" spans="1:8" x14ac:dyDescent="0.25">
      <c r="A12" s="37">
        <v>104.28645645</v>
      </c>
      <c r="B12" s="37">
        <v>85.325282549999997</v>
      </c>
      <c r="C12" s="37">
        <f>A12+B12</f>
        <v>189.611739</v>
      </c>
    </row>
    <row r="14" spans="1:8" x14ac:dyDescent="0.25">
      <c r="A14" s="57" t="s">
        <v>92</v>
      </c>
      <c r="B14" s="57"/>
      <c r="C14" s="57"/>
    </row>
    <row r="15" spans="1:8" x14ac:dyDescent="0.25">
      <c r="A15" s="36" t="s">
        <v>97</v>
      </c>
      <c r="B15" s="36" t="s">
        <v>98</v>
      </c>
      <c r="C15" s="36" t="s">
        <v>99</v>
      </c>
    </row>
    <row r="16" spans="1:8" x14ac:dyDescent="0.25">
      <c r="A16" s="37">
        <v>87.974860799999988</v>
      </c>
      <c r="B16" s="37">
        <v>58.649907200000001</v>
      </c>
      <c r="C16" s="37">
        <f>A16+B16</f>
        <v>146.62476799999999</v>
      </c>
    </row>
  </sheetData>
  <mergeCells count="2">
    <mergeCell ref="A10:C10"/>
    <mergeCell ref="A14:C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CBD5E-4A98-4850-AD53-2628CA2C59CA}">
  <dimension ref="A1:X36"/>
  <sheetViews>
    <sheetView topLeftCell="H1" workbookViewId="0">
      <selection activeCell="N11" sqref="N11"/>
    </sheetView>
  </sheetViews>
  <sheetFormatPr defaultRowHeight="15" x14ac:dyDescent="0.25"/>
  <cols>
    <col min="1" max="1" width="15.28515625" bestFit="1" customWidth="1"/>
    <col min="2" max="12" width="14.85546875" customWidth="1"/>
  </cols>
  <sheetData>
    <row r="1" spans="1:24" x14ac:dyDescent="0.25">
      <c r="B1" s="40">
        <v>2012</v>
      </c>
      <c r="C1" s="40">
        <v>2013</v>
      </c>
      <c r="D1" s="40">
        <v>2014</v>
      </c>
      <c r="E1" s="40">
        <v>2015</v>
      </c>
      <c r="F1" s="40">
        <v>2016</v>
      </c>
      <c r="G1" s="40">
        <v>2017</v>
      </c>
      <c r="H1" s="40">
        <v>2018</v>
      </c>
      <c r="I1" s="40">
        <v>2019</v>
      </c>
      <c r="J1" s="40">
        <v>2020</v>
      </c>
      <c r="K1" s="40">
        <v>2021</v>
      </c>
      <c r="L1" s="40">
        <v>2022</v>
      </c>
      <c r="N1" s="40">
        <v>2012</v>
      </c>
      <c r="O1" s="40">
        <v>2013</v>
      </c>
      <c r="P1" s="40">
        <v>2014</v>
      </c>
      <c r="Q1" s="40">
        <v>2015</v>
      </c>
      <c r="R1" s="40">
        <v>2016</v>
      </c>
      <c r="S1" s="40">
        <v>2017</v>
      </c>
      <c r="T1" s="40">
        <v>2018</v>
      </c>
      <c r="U1" s="40">
        <v>2019</v>
      </c>
      <c r="V1" s="40">
        <v>2020</v>
      </c>
      <c r="W1" s="40">
        <v>2021</v>
      </c>
      <c r="X1" s="40">
        <v>2022</v>
      </c>
    </row>
    <row r="2" spans="1:24" x14ac:dyDescent="0.25">
      <c r="A2" s="38" t="s">
        <v>100</v>
      </c>
      <c r="B2" s="39">
        <v>64804367.539176695</v>
      </c>
      <c r="C2" s="39">
        <v>69823053.920422748</v>
      </c>
      <c r="D2" s="39">
        <v>74841740.301668823</v>
      </c>
      <c r="E2" s="39">
        <v>79860426.682914883</v>
      </c>
      <c r="F2" s="39">
        <v>84879113.064160943</v>
      </c>
      <c r="G2" s="39">
        <v>89897799.445407003</v>
      </c>
      <c r="H2" s="39">
        <v>94916485.826653048</v>
      </c>
      <c r="I2" s="39">
        <v>102139985.97484095</v>
      </c>
      <c r="J2" s="39">
        <v>109363486.12302883</v>
      </c>
      <c r="K2" s="39">
        <v>116586986.27121674</v>
      </c>
      <c r="L2" s="39">
        <v>118688479.84024885</v>
      </c>
    </row>
    <row r="3" spans="1:24" x14ac:dyDescent="0.25">
      <c r="A3" t="s">
        <v>17</v>
      </c>
      <c r="B3" s="39">
        <v>42976467.75961718</v>
      </c>
      <c r="C3" s="39">
        <v>46876422.409380458</v>
      </c>
      <c r="D3" s="39">
        <v>50776377.059143737</v>
      </c>
      <c r="E3" s="39">
        <v>54676331.708907008</v>
      </c>
      <c r="F3" s="39">
        <v>58576286.358670287</v>
      </c>
      <c r="G3" s="39">
        <v>62476241.008433565</v>
      </c>
      <c r="H3" s="39">
        <v>66376195.658196844</v>
      </c>
      <c r="I3" s="39">
        <v>72488445.364729866</v>
      </c>
      <c r="J3" s="39">
        <v>78600695.071262896</v>
      </c>
      <c r="K3" s="39">
        <v>84712944.777795926</v>
      </c>
      <c r="L3" s="39">
        <v>83797705.754021302</v>
      </c>
      <c r="N3" s="39">
        <f>(B3*B25)/10^6</f>
        <v>17044.467113464176</v>
      </c>
      <c r="O3" s="39">
        <f t="shared" ref="O3:X3" si="0">(C3*C25)/10^6</f>
        <v>18858.384735293759</v>
      </c>
      <c r="P3" s="39">
        <f t="shared" si="0"/>
        <v>23387.599273441603</v>
      </c>
      <c r="Q3" s="39">
        <f t="shared" si="0"/>
        <v>16938.72756341939</v>
      </c>
      <c r="R3" s="39">
        <f t="shared" si="0"/>
        <v>17326.865504894671</v>
      </c>
      <c r="S3" s="39">
        <f t="shared" si="0"/>
        <v>23622.266725288733</v>
      </c>
      <c r="T3" s="39">
        <f t="shared" si="0"/>
        <v>28335.997926484233</v>
      </c>
      <c r="U3" s="39">
        <f t="shared" si="0"/>
        <v>26545.268692564081</v>
      </c>
      <c r="V3" s="39">
        <f t="shared" si="0"/>
        <v>19233.59008393803</v>
      </c>
      <c r="W3" s="39">
        <f t="shared" si="0"/>
        <v>29107.367825650679</v>
      </c>
      <c r="X3" s="39">
        <f t="shared" si="0"/>
        <v>30460.466041586744</v>
      </c>
    </row>
    <row r="4" spans="1:24" x14ac:dyDescent="0.25">
      <c r="A4" t="s">
        <v>18</v>
      </c>
      <c r="B4" s="39">
        <v>2151172.7424471383</v>
      </c>
      <c r="C4" s="39">
        <v>2271151.8041689703</v>
      </c>
      <c r="D4" s="39">
        <v>2391130.8658908019</v>
      </c>
      <c r="E4" s="39">
        <v>2511109.9276126339</v>
      </c>
      <c r="F4" s="39">
        <v>2631088.9893344655</v>
      </c>
      <c r="G4" s="39">
        <v>2751068.0510562975</v>
      </c>
      <c r="H4" s="39">
        <v>2871047.11277813</v>
      </c>
      <c r="I4" s="39">
        <v>3024982.0708129699</v>
      </c>
      <c r="J4" s="39">
        <v>3178917.0288478108</v>
      </c>
      <c r="K4" s="39">
        <v>3332851.9868826517</v>
      </c>
      <c r="L4" s="39">
        <v>4699654.3475316269</v>
      </c>
      <c r="N4" s="39">
        <f t="shared" ref="N4:N12" si="1">(B4*B26)/10^6</f>
        <v>1118.3658830835186</v>
      </c>
      <c r="O4" s="39">
        <f t="shared" ref="O4:O12" si="2">(C4*C26)/10^6</f>
        <v>1192.0162955698884</v>
      </c>
      <c r="P4" s="39">
        <f t="shared" ref="P4:P12" si="3">(D4*D26)/10^6</f>
        <v>1385.9735749271513</v>
      </c>
      <c r="Q4" s="39">
        <f t="shared" ref="Q4:Q12" si="4">(E4*E26)/10^6</f>
        <v>1020.0982303337908</v>
      </c>
      <c r="R4" s="39">
        <f t="shared" ref="R4:R12" si="5">(F4*F26)/10^6</f>
        <v>1024.7249664981155</v>
      </c>
      <c r="S4" s="39">
        <f t="shared" ref="S4:S12" si="6">(G4*G26)/10^6</f>
        <v>1350.6826099277782</v>
      </c>
      <c r="T4" s="39">
        <f t="shared" ref="T4:T12" si="7">(H4*H26)/10^6</f>
        <v>1529.8518092793906</v>
      </c>
      <c r="U4" s="39">
        <f t="shared" ref="U4:U12" si="8">(I4*I26)/10^6</f>
        <v>1382.6182701674434</v>
      </c>
      <c r="V4" s="39">
        <f t="shared" ref="V4:V12" si="9">(J4*J26)/10^6</f>
        <v>1013.094154190755</v>
      </c>
      <c r="W4" s="39">
        <f t="shared" ref="W4:W12" si="10">(K4*K26)/10^6</f>
        <v>1455.2698229603886</v>
      </c>
      <c r="X4" s="39">
        <f t="shared" ref="X4:X12" si="11">(L4*L26)/10^6</f>
        <v>2139.1651676377082</v>
      </c>
    </row>
    <row r="5" spans="1:24" x14ac:dyDescent="0.25">
      <c r="A5" t="s">
        <v>8</v>
      </c>
      <c r="B5" s="39">
        <v>5814292.0487752715</v>
      </c>
      <c r="C5" s="39">
        <v>6080300</v>
      </c>
      <c r="D5" s="39">
        <v>6225700.0000000009</v>
      </c>
      <c r="E5" s="39">
        <v>6541600</v>
      </c>
      <c r="F5" s="39">
        <v>6785000</v>
      </c>
      <c r="G5" s="39">
        <v>6813000</v>
      </c>
      <c r="H5" s="39">
        <v>6963336.2056598542</v>
      </c>
      <c r="I5" s="39">
        <v>7106900.0000000009</v>
      </c>
      <c r="J5" s="39">
        <v>7431300</v>
      </c>
      <c r="K5" s="39">
        <v>7698159.7008457482</v>
      </c>
      <c r="L5" s="39">
        <v>7715846.2601531213</v>
      </c>
      <c r="N5" s="39">
        <f t="shared" si="1"/>
        <v>2215.7541240888545</v>
      </c>
      <c r="O5" s="39">
        <f t="shared" si="2"/>
        <v>2209.5639603047771</v>
      </c>
      <c r="P5" s="39">
        <f t="shared" si="3"/>
        <v>2221.9443890561229</v>
      </c>
      <c r="Q5" s="39">
        <f t="shared" si="4"/>
        <v>2031.5292689836065</v>
      </c>
      <c r="R5" s="39">
        <f t="shared" si="5"/>
        <v>2100.5442444264627</v>
      </c>
      <c r="S5" s="39">
        <f t="shared" si="6"/>
        <v>2464.8247182293426</v>
      </c>
      <c r="T5" s="39">
        <f t="shared" si="7"/>
        <v>2109.0382897036902</v>
      </c>
      <c r="U5" s="39">
        <f t="shared" si="8"/>
        <v>2020.5515175789478</v>
      </c>
      <c r="V5" s="39">
        <f t="shared" si="9"/>
        <v>2607.8862691603958</v>
      </c>
      <c r="W5" s="39">
        <f t="shared" si="10"/>
        <v>3446.8406555868592</v>
      </c>
      <c r="X5" s="39">
        <f t="shared" si="11"/>
        <v>3699.3833430689551</v>
      </c>
    </row>
    <row r="6" spans="1:24" x14ac:dyDescent="0.25">
      <c r="A6" t="s">
        <v>9</v>
      </c>
      <c r="B6" s="39">
        <v>9014.2533523067414</v>
      </c>
      <c r="C6" s="39">
        <v>9176.1287403111801</v>
      </c>
      <c r="D6" s="39">
        <v>9338.004128315617</v>
      </c>
      <c r="E6" s="39">
        <v>9499.8795163200575</v>
      </c>
      <c r="F6" s="39">
        <v>9661.7549043244944</v>
      </c>
      <c r="G6" s="39">
        <v>9823.6302923289331</v>
      </c>
      <c r="H6" s="39">
        <v>9985.50568033337</v>
      </c>
      <c r="I6" s="39">
        <v>10489.130300617056</v>
      </c>
      <c r="J6" s="39">
        <v>10992.754920900741</v>
      </c>
      <c r="K6" s="39">
        <v>11496.379541184426</v>
      </c>
      <c r="L6" s="39">
        <v>11640.065949283009</v>
      </c>
      <c r="N6" s="39">
        <f t="shared" si="1"/>
        <v>7.1699371164247818</v>
      </c>
      <c r="O6" s="39">
        <f t="shared" si="2"/>
        <v>7.8364139442257477</v>
      </c>
      <c r="P6" s="39">
        <f t="shared" si="3"/>
        <v>7.6394211773750067</v>
      </c>
      <c r="Q6" s="39">
        <f t="shared" si="4"/>
        <v>6.762014239716617</v>
      </c>
      <c r="R6" s="39">
        <f t="shared" si="5"/>
        <v>5.412515097402582</v>
      </c>
      <c r="S6" s="39">
        <f t="shared" si="6"/>
        <v>6.8411761355778689</v>
      </c>
      <c r="T6" s="39">
        <f t="shared" si="7"/>
        <v>6.9559032569202257</v>
      </c>
      <c r="U6" s="39">
        <f t="shared" si="8"/>
        <v>6.6154944805991782</v>
      </c>
      <c r="V6" s="39">
        <f t="shared" si="9"/>
        <v>5.8415499649666538</v>
      </c>
      <c r="W6" s="39">
        <f t="shared" si="10"/>
        <v>7.9393997111419647</v>
      </c>
      <c r="X6" s="39">
        <f t="shared" si="11"/>
        <v>8.7242294289876146</v>
      </c>
    </row>
    <row r="7" spans="1:24" x14ac:dyDescent="0.25">
      <c r="A7" t="s">
        <v>101</v>
      </c>
      <c r="B7" s="39">
        <v>1712377.1334909347</v>
      </c>
      <c r="C7" s="39">
        <v>1758556.1653824262</v>
      </c>
      <c r="D7" s="39">
        <v>1804735.1972739173</v>
      </c>
      <c r="E7" s="39">
        <v>1850914.2291654085</v>
      </c>
      <c r="F7" s="39">
        <v>1897093.2610568998</v>
      </c>
      <c r="G7" s="39">
        <v>1943272.2929483911</v>
      </c>
      <c r="H7" s="39">
        <v>1989451.3248398819</v>
      </c>
      <c r="I7" s="39">
        <v>2083248.6190083178</v>
      </c>
      <c r="J7" s="39">
        <v>2177045.913176754</v>
      </c>
      <c r="K7" s="39">
        <v>2270843.20734519</v>
      </c>
      <c r="L7" s="39">
        <v>2211980.6013395991</v>
      </c>
      <c r="N7" s="39">
        <f t="shared" si="1"/>
        <v>649.84712215980971</v>
      </c>
      <c r="O7" s="39">
        <f t="shared" si="2"/>
        <v>786.77802839209755</v>
      </c>
      <c r="P7" s="39">
        <f t="shared" si="3"/>
        <v>756.90594173668103</v>
      </c>
      <c r="Q7" s="39">
        <f t="shared" si="4"/>
        <v>625.0537351891586</v>
      </c>
      <c r="R7" s="39">
        <f t="shared" si="5"/>
        <v>438.41825263024958</v>
      </c>
      <c r="S7" s="39">
        <f t="shared" si="6"/>
        <v>627.67695062233031</v>
      </c>
      <c r="T7" s="39">
        <f t="shared" si="7"/>
        <v>753.00732645189521</v>
      </c>
      <c r="U7" s="39">
        <f t="shared" si="8"/>
        <v>665.59793377315759</v>
      </c>
      <c r="V7" s="39">
        <f t="shared" si="9"/>
        <v>523.57954211900926</v>
      </c>
      <c r="W7" s="39">
        <f t="shared" si="10"/>
        <v>1138.8278684836127</v>
      </c>
      <c r="X7" s="39">
        <f t="shared" si="11"/>
        <v>879.04109097235676</v>
      </c>
    </row>
    <row r="8" spans="1:24" x14ac:dyDescent="0.25">
      <c r="A8" t="s">
        <v>12</v>
      </c>
      <c r="B8" s="39">
        <v>3745853.4935124544</v>
      </c>
      <c r="C8" s="39">
        <v>3923100</v>
      </c>
      <c r="D8" s="39">
        <v>3895100</v>
      </c>
      <c r="E8" s="39">
        <v>4182000</v>
      </c>
      <c r="F8" s="39">
        <v>4494100</v>
      </c>
      <c r="G8" s="39">
        <v>4501400.0000000009</v>
      </c>
      <c r="H8" s="39">
        <v>4764011.4421210457</v>
      </c>
      <c r="I8" s="39">
        <v>5156300</v>
      </c>
      <c r="J8" s="39">
        <v>5367900.0000000009</v>
      </c>
      <c r="K8" s="39">
        <v>5693986.5513146669</v>
      </c>
      <c r="L8" s="39">
        <v>5538997.0001589749</v>
      </c>
      <c r="N8" s="39">
        <f t="shared" si="1"/>
        <v>1722.718021666378</v>
      </c>
      <c r="O8" s="39">
        <f t="shared" si="2"/>
        <v>2143.97415</v>
      </c>
      <c r="P8" s="39">
        <f t="shared" si="3"/>
        <v>2020.7778800000003</v>
      </c>
      <c r="Q8" s="39">
        <f t="shared" si="4"/>
        <v>1632.2346</v>
      </c>
      <c r="R8" s="39">
        <f t="shared" si="5"/>
        <v>1261.94328</v>
      </c>
      <c r="S8" s="39">
        <f t="shared" si="6"/>
        <v>1833.4202200000004</v>
      </c>
      <c r="T8" s="39">
        <f t="shared" si="7"/>
        <v>2251.9482086906187</v>
      </c>
      <c r="U8" s="39">
        <f t="shared" si="8"/>
        <v>1826.87709</v>
      </c>
      <c r="V8" s="39">
        <f t="shared" si="9"/>
        <v>1547.0287800000006</v>
      </c>
      <c r="W8" s="39">
        <f t="shared" si="10"/>
        <v>2668.7714966011849</v>
      </c>
      <c r="X8" s="39">
        <f t="shared" si="11"/>
        <v>2728.5099222783115</v>
      </c>
    </row>
    <row r="9" spans="1:24" x14ac:dyDescent="0.25">
      <c r="A9" t="s">
        <v>11</v>
      </c>
      <c r="B9" s="39">
        <v>2321823.7344560954</v>
      </c>
      <c r="C9" s="39">
        <v>2481400</v>
      </c>
      <c r="D9" s="39">
        <v>2624299.9999999995</v>
      </c>
      <c r="E9" s="39">
        <v>2920900</v>
      </c>
      <c r="F9" s="39">
        <v>2726100</v>
      </c>
      <c r="G9" s="39">
        <v>3084100</v>
      </c>
      <c r="H9" s="39">
        <v>3212926.4403533121</v>
      </c>
      <c r="I9" s="39">
        <v>3363500</v>
      </c>
      <c r="J9" s="39">
        <v>3585200</v>
      </c>
      <c r="K9" s="39">
        <v>3998546.3745988836</v>
      </c>
      <c r="L9" s="39">
        <v>3976540.3087721895</v>
      </c>
      <c r="N9" s="39">
        <f t="shared" si="1"/>
        <v>862.32533497699387</v>
      </c>
      <c r="O9" s="39">
        <f t="shared" si="2"/>
        <v>1087.3494800000001</v>
      </c>
      <c r="P9" s="39">
        <f t="shared" si="3"/>
        <v>1160.7278899999997</v>
      </c>
      <c r="Q9" s="39">
        <f t="shared" si="4"/>
        <v>974.70433000000014</v>
      </c>
      <c r="R9" s="39">
        <f t="shared" si="5"/>
        <v>627.00300000000004</v>
      </c>
      <c r="S9" s="39">
        <f t="shared" si="6"/>
        <v>1016.21095</v>
      </c>
      <c r="T9" s="39">
        <f t="shared" si="7"/>
        <v>1268.1420660074525</v>
      </c>
      <c r="U9" s="39">
        <f t="shared" si="8"/>
        <v>1000.3049000000001</v>
      </c>
      <c r="V9" s="39">
        <f t="shared" si="9"/>
        <v>906.33855999999992</v>
      </c>
      <c r="W9" s="39">
        <f t="shared" si="10"/>
        <v>1629.0077930115851</v>
      </c>
      <c r="X9" s="39">
        <f t="shared" si="11"/>
        <v>1837.9569307145061</v>
      </c>
    </row>
    <row r="10" spans="1:24" x14ac:dyDescent="0.25">
      <c r="A10" t="s">
        <v>10</v>
      </c>
      <c r="B10" s="39">
        <v>2508363.0777775235</v>
      </c>
      <c r="C10" s="39">
        <v>2396581.8710685885</v>
      </c>
      <c r="D10" s="39">
        <v>2284800.6643596543</v>
      </c>
      <c r="E10" s="39">
        <v>2173019.4576507197</v>
      </c>
      <c r="F10" s="39">
        <v>2061238.2509417848</v>
      </c>
      <c r="G10" s="39">
        <v>1949457.0442328504</v>
      </c>
      <c r="H10" s="39">
        <v>1837675.8375239158</v>
      </c>
      <c r="I10" s="39">
        <v>2188324.6916136863</v>
      </c>
      <c r="J10" s="39">
        <v>2538973.5457034572</v>
      </c>
      <c r="K10" s="39">
        <v>2889622.3997932277</v>
      </c>
      <c r="L10" s="39">
        <v>3122768.9097341145</v>
      </c>
      <c r="N10" s="39">
        <f t="shared" si="1"/>
        <v>553.09405864994392</v>
      </c>
      <c r="O10" s="39">
        <f t="shared" si="2"/>
        <v>753.72499845107097</v>
      </c>
      <c r="P10" s="39">
        <f t="shared" si="3"/>
        <v>834.86616275701772</v>
      </c>
      <c r="Q10" s="39">
        <f t="shared" si="4"/>
        <v>512.61529005980481</v>
      </c>
      <c r="R10" s="39">
        <f t="shared" si="5"/>
        <v>342.57779730652464</v>
      </c>
      <c r="S10" s="39">
        <f t="shared" si="6"/>
        <v>406.65673942697259</v>
      </c>
      <c r="T10" s="39">
        <f t="shared" si="7"/>
        <v>474.48790124867514</v>
      </c>
      <c r="U10" s="39">
        <f t="shared" si="8"/>
        <v>435.91427856944625</v>
      </c>
      <c r="V10" s="39">
        <f t="shared" si="9"/>
        <v>549.68777264479854</v>
      </c>
      <c r="W10" s="39">
        <f t="shared" si="10"/>
        <v>946.0623736923028</v>
      </c>
      <c r="X10" s="39">
        <f t="shared" si="11"/>
        <v>1125.1336381772014</v>
      </c>
    </row>
    <row r="11" spans="1:24" x14ac:dyDescent="0.25">
      <c r="A11" t="s">
        <v>13</v>
      </c>
      <c r="B11" s="39">
        <v>309509.0898303258</v>
      </c>
      <c r="C11" s="39">
        <v>386711.78617472341</v>
      </c>
      <c r="D11" s="39">
        <v>463914.48251912097</v>
      </c>
      <c r="E11" s="39">
        <v>541117.17886351852</v>
      </c>
      <c r="F11" s="39">
        <v>618319.87520791625</v>
      </c>
      <c r="G11" s="39">
        <v>695522.57155231386</v>
      </c>
      <c r="H11" s="39">
        <v>772725.26789671136</v>
      </c>
      <c r="I11" s="39">
        <v>808956.9504190631</v>
      </c>
      <c r="J11" s="39">
        <v>845188.63294141483</v>
      </c>
      <c r="K11" s="39">
        <v>881420.31546376669</v>
      </c>
      <c r="L11" s="39">
        <v>1246003.7363567294</v>
      </c>
      <c r="N11" s="39">
        <f t="shared" si="1"/>
        <v>127.23918682924693</v>
      </c>
      <c r="O11" s="39">
        <f t="shared" si="2"/>
        <v>173.40156492074601</v>
      </c>
      <c r="P11" s="39">
        <f t="shared" si="3"/>
        <v>205.88524734198589</v>
      </c>
      <c r="Q11" s="39">
        <f t="shared" si="4"/>
        <v>176.02541828430259</v>
      </c>
      <c r="R11" s="39">
        <f t="shared" si="5"/>
        <v>161.62881537934933</v>
      </c>
      <c r="S11" s="39">
        <f t="shared" si="6"/>
        <v>249.13618513003885</v>
      </c>
      <c r="T11" s="39">
        <f t="shared" si="7"/>
        <v>373.53539450127022</v>
      </c>
      <c r="U11" s="39">
        <f t="shared" si="8"/>
        <v>194.14966810057516</v>
      </c>
      <c r="V11" s="39">
        <f t="shared" si="9"/>
        <v>375.5173096158706</v>
      </c>
      <c r="W11" s="39">
        <f t="shared" si="10"/>
        <v>473.5871354986819</v>
      </c>
      <c r="X11" s="39">
        <f t="shared" si="11"/>
        <v>654.52576270819009</v>
      </c>
    </row>
    <row r="12" spans="1:24" x14ac:dyDescent="0.25">
      <c r="A12" t="s">
        <v>102</v>
      </c>
      <c r="B12" s="39">
        <v>3255494.2059174739</v>
      </c>
      <c r="C12" s="39">
        <v>3732767.0101984022</v>
      </c>
      <c r="D12" s="39">
        <v>4210039.8144793306</v>
      </c>
      <c r="E12" s="39">
        <v>4687312.6187602589</v>
      </c>
      <c r="F12" s="39">
        <v>5164585.4230411882</v>
      </c>
      <c r="G12" s="39">
        <v>5641858.2273221165</v>
      </c>
      <c r="H12" s="39">
        <v>6119131.0316030448</v>
      </c>
      <c r="I12" s="39">
        <v>5778458.8802805282</v>
      </c>
      <c r="J12" s="39">
        <v>5437786.7289580107</v>
      </c>
      <c r="K12" s="39">
        <v>5097114.5776354931</v>
      </c>
      <c r="L12" s="39">
        <v>6367342.8562319204</v>
      </c>
      <c r="N12" s="39">
        <f t="shared" si="1"/>
        <v>1375.4463020001328</v>
      </c>
      <c r="O12" s="39">
        <f t="shared" si="2"/>
        <v>1671.9063438678643</v>
      </c>
      <c r="P12" s="39">
        <f t="shared" si="3"/>
        <v>1820.0002117994147</v>
      </c>
      <c r="Q12" s="39">
        <f t="shared" si="4"/>
        <v>1914.7672047635658</v>
      </c>
      <c r="R12" s="39">
        <f t="shared" si="5"/>
        <v>1520.4539485433259</v>
      </c>
      <c r="S12" s="39">
        <f t="shared" si="6"/>
        <v>1561.666357322762</v>
      </c>
      <c r="T12" s="39">
        <f t="shared" si="7"/>
        <v>2382.7896237062259</v>
      </c>
      <c r="U12" s="39">
        <f t="shared" si="8"/>
        <v>2368.0124491389602</v>
      </c>
      <c r="V12" s="39">
        <f t="shared" si="9"/>
        <v>1208.8199898473656</v>
      </c>
      <c r="W12" s="39">
        <f t="shared" si="10"/>
        <v>908.81552919240835</v>
      </c>
      <c r="X12" s="39">
        <f t="shared" si="11"/>
        <v>1990.4313768580985</v>
      </c>
    </row>
    <row r="13" spans="1:24" x14ac:dyDescent="0.25">
      <c r="N13" s="11">
        <f>SUM(N3:N12)</f>
        <v>25676.427084035477</v>
      </c>
      <c r="O13" s="11">
        <f>SUM(O3:O12)</f>
        <v>28884.935970744431</v>
      </c>
      <c r="P13" s="11">
        <f t="shared" ref="P13:X13" si="12">SUM(P3:P12)</f>
        <v>33802.319992237353</v>
      </c>
      <c r="Q13" s="11">
        <f t="shared" si="12"/>
        <v>25832.517655273336</v>
      </c>
      <c r="R13" s="11">
        <f t="shared" si="12"/>
        <v>24809.572324776105</v>
      </c>
      <c r="S13" s="11">
        <f t="shared" si="12"/>
        <v>33139.382632083536</v>
      </c>
      <c r="T13" s="11">
        <f t="shared" si="12"/>
        <v>39485.754449330365</v>
      </c>
      <c r="U13" s="11">
        <f t="shared" si="12"/>
        <v>36445.910294373214</v>
      </c>
      <c r="V13" s="11">
        <f t="shared" si="12"/>
        <v>27971.384011481197</v>
      </c>
      <c r="W13" s="11">
        <f t="shared" si="12"/>
        <v>41782.489900388835</v>
      </c>
      <c r="X13" s="11">
        <f t="shared" si="12"/>
        <v>45523.337503431052</v>
      </c>
    </row>
    <row r="14" spans="1:24" x14ac:dyDescent="0.25">
      <c r="A14" t="s">
        <v>17</v>
      </c>
      <c r="B14" s="18">
        <f>B3/B$2</f>
        <v>0.66317239704000319</v>
      </c>
      <c r="C14" s="18">
        <f t="shared" ref="C14:L14" si="13">C3/C$2</f>
        <v>0.67136024246097081</v>
      </c>
      <c r="D14" s="18">
        <f t="shared" si="13"/>
        <v>0.67844997797320761</v>
      </c>
      <c r="E14" s="18">
        <f t="shared" si="13"/>
        <v>0.68464862986518837</v>
      </c>
      <c r="F14" s="18">
        <f t="shared" si="13"/>
        <v>0.69011426067084258</v>
      </c>
      <c r="G14" s="18">
        <f t="shared" si="13"/>
        <v>0.69496963656350719</v>
      </c>
      <c r="H14" s="18">
        <f t="shared" si="13"/>
        <v>0.69931155878885332</v>
      </c>
      <c r="I14" s="18">
        <f t="shared" si="13"/>
        <v>0.70969703660019268</v>
      </c>
      <c r="J14" s="18">
        <f t="shared" si="13"/>
        <v>0.7187105848367048</v>
      </c>
      <c r="K14" s="18">
        <f t="shared" si="13"/>
        <v>0.7266072096651327</v>
      </c>
      <c r="L14" s="18">
        <f t="shared" si="13"/>
        <v>0.70603065998326464</v>
      </c>
      <c r="N14" s="41">
        <f>(N13/B2)*1000000</f>
        <v>396.21445373281517</v>
      </c>
      <c r="O14" s="41">
        <f t="shared" ref="O14:X14" si="14">(O13/C2)*1000000</f>
        <v>413.68766258297097</v>
      </c>
      <c r="P14" s="41">
        <f t="shared" si="14"/>
        <v>451.65064115276363</v>
      </c>
      <c r="Q14" s="41">
        <f t="shared" si="14"/>
        <v>323.47081938143305</v>
      </c>
      <c r="R14" s="41">
        <f t="shared" si="14"/>
        <v>292.29302038090702</v>
      </c>
      <c r="S14" s="41">
        <f t="shared" si="14"/>
        <v>368.6339692019755</v>
      </c>
      <c r="T14" s="41">
        <f t="shared" si="14"/>
        <v>416.00522928591778</v>
      </c>
      <c r="U14" s="41">
        <f t="shared" si="14"/>
        <v>356.82313783899036</v>
      </c>
      <c r="V14" s="41">
        <f t="shared" si="14"/>
        <v>255.76529244884068</v>
      </c>
      <c r="W14" s="41">
        <f t="shared" si="14"/>
        <v>358.38039250101269</v>
      </c>
      <c r="X14" s="41">
        <f t="shared" si="14"/>
        <v>383.55312634136106</v>
      </c>
    </row>
    <row r="15" spans="1:24" x14ac:dyDescent="0.25">
      <c r="A15" t="s">
        <v>18</v>
      </c>
      <c r="B15" s="18">
        <f t="shared" ref="B15:L15" si="15">B4/B$2</f>
        <v>3.3194872878694062E-2</v>
      </c>
      <c r="C15" s="18">
        <f t="shared" si="15"/>
        <v>3.2527248188791616E-2</v>
      </c>
      <c r="D15" s="18">
        <f t="shared" si="15"/>
        <v>3.1949161741198641E-2</v>
      </c>
      <c r="E15" s="18">
        <f t="shared" si="15"/>
        <v>3.1443732921475287E-2</v>
      </c>
      <c r="F15" s="18">
        <f t="shared" si="15"/>
        <v>3.0998073546616819E-2</v>
      </c>
      <c r="G15" s="18">
        <f t="shared" si="15"/>
        <v>3.0602173446158287E-2</v>
      </c>
      <c r="H15" s="18">
        <f t="shared" si="15"/>
        <v>3.024813959106696E-2</v>
      </c>
      <c r="I15" s="18">
        <f t="shared" si="15"/>
        <v>2.961604157218194E-2</v>
      </c>
      <c r="J15" s="18">
        <f t="shared" si="15"/>
        <v>2.9067444185819729E-2</v>
      </c>
      <c r="K15" s="18">
        <f t="shared" si="15"/>
        <v>2.8586826827562261E-2</v>
      </c>
      <c r="L15" s="18">
        <f t="shared" si="15"/>
        <v>3.9596550177887706E-2</v>
      </c>
    </row>
    <row r="16" spans="1:24" x14ac:dyDescent="0.25">
      <c r="A16" t="s">
        <v>8</v>
      </c>
      <c r="B16" s="18">
        <f t="shared" ref="B16:L16" si="16">B5/B$2</f>
        <v>8.9720681947251649E-2</v>
      </c>
      <c r="C16" s="18">
        <f t="shared" si="16"/>
        <v>8.7081553421162458E-2</v>
      </c>
      <c r="D16" s="18">
        <f t="shared" si="16"/>
        <v>8.3184864153421884E-2</v>
      </c>
      <c r="E16" s="18">
        <f t="shared" si="16"/>
        <v>8.1912910708245579E-2</v>
      </c>
      <c r="F16" s="18">
        <f t="shared" si="16"/>
        <v>7.9937216060106009E-2</v>
      </c>
      <c r="G16" s="18">
        <f t="shared" si="16"/>
        <v>7.5786059748185364E-2</v>
      </c>
      <c r="H16" s="18">
        <f t="shared" si="16"/>
        <v>7.3362768806854758E-2</v>
      </c>
      <c r="I16" s="18">
        <f t="shared" si="16"/>
        <v>6.9579997805664151E-2</v>
      </c>
      <c r="J16" s="18">
        <f t="shared" si="16"/>
        <v>6.7950467413229063E-2</v>
      </c>
      <c r="K16" s="18">
        <f t="shared" si="16"/>
        <v>6.6029322371688126E-2</v>
      </c>
      <c r="L16" s="18">
        <f t="shared" si="16"/>
        <v>6.5009226426510983E-2</v>
      </c>
    </row>
    <row r="17" spans="1:12" x14ac:dyDescent="0.25">
      <c r="A17" t="s">
        <v>9</v>
      </c>
      <c r="B17" s="18">
        <f t="shared" ref="B17:L17" si="17">B6/B$2</f>
        <v>1.390994726838015E-4</v>
      </c>
      <c r="C17" s="18">
        <f t="shared" si="17"/>
        <v>1.3141975644275319E-4</v>
      </c>
      <c r="D17" s="18">
        <f t="shared" si="17"/>
        <v>1.2477000255040031E-4</v>
      </c>
      <c r="E17" s="18">
        <f t="shared" si="17"/>
        <v>1.1895603255463742E-4</v>
      </c>
      <c r="F17" s="18">
        <f t="shared" si="17"/>
        <v>1.138295931181689E-4</v>
      </c>
      <c r="G17" s="18">
        <f t="shared" si="17"/>
        <v>1.0927553680882492E-4</v>
      </c>
      <c r="H17" s="18">
        <f t="shared" si="17"/>
        <v>1.0520306976566749E-4</v>
      </c>
      <c r="I17" s="18">
        <f t="shared" si="17"/>
        <v>1.0269367281096681E-4</v>
      </c>
      <c r="J17" s="18">
        <f t="shared" si="17"/>
        <v>1.0051576911634294E-4</v>
      </c>
      <c r="K17" s="18">
        <f t="shared" si="17"/>
        <v>9.8607742672414194E-5</v>
      </c>
      <c r="L17" s="18">
        <f t="shared" si="17"/>
        <v>9.8072415831344285E-5</v>
      </c>
    </row>
    <row r="18" spans="1:12" x14ac:dyDescent="0.25">
      <c r="A18" t="s">
        <v>101</v>
      </c>
      <c r="B18" s="18">
        <f t="shared" ref="B18:L18" si="18">B7/B$2</f>
        <v>2.64237920762939E-2</v>
      </c>
      <c r="C18" s="18">
        <f t="shared" si="18"/>
        <v>2.5185895870247249E-2</v>
      </c>
      <c r="D18" s="18">
        <f t="shared" si="18"/>
        <v>2.4114019663351884E-2</v>
      </c>
      <c r="E18" s="18">
        <f t="shared" si="18"/>
        <v>2.3176863761502891E-2</v>
      </c>
      <c r="F18" s="18">
        <f t="shared" si="18"/>
        <v>2.2350531156267721E-2</v>
      </c>
      <c r="G18" s="18">
        <f t="shared" si="18"/>
        <v>2.1616461191894896E-2</v>
      </c>
      <c r="H18" s="18">
        <f t="shared" si="18"/>
        <v>2.0960018773485117E-2</v>
      </c>
      <c r="I18" s="18">
        <f t="shared" si="18"/>
        <v>2.0396014343701419E-2</v>
      </c>
      <c r="J18" s="18">
        <f t="shared" si="18"/>
        <v>1.990651533115613E-2</v>
      </c>
      <c r="K18" s="18">
        <f t="shared" si="18"/>
        <v>1.9477673108922459E-2</v>
      </c>
      <c r="L18" s="18">
        <f t="shared" si="18"/>
        <v>1.8636860159611607E-2</v>
      </c>
    </row>
    <row r="19" spans="1:12" x14ac:dyDescent="0.25">
      <c r="A19" t="s">
        <v>12</v>
      </c>
      <c r="B19" s="18">
        <f t="shared" ref="B19:L19" si="19">B8/B$2</f>
        <v>5.7802485168116854E-2</v>
      </c>
      <c r="C19" s="18">
        <f t="shared" si="19"/>
        <v>5.6186313541529601E-2</v>
      </c>
      <c r="D19" s="18">
        <f t="shared" si="19"/>
        <v>5.2044487264724215E-2</v>
      </c>
      <c r="E19" s="18">
        <f t="shared" si="19"/>
        <v>5.2366361835312923E-2</v>
      </c>
      <c r="F19" s="18">
        <f t="shared" si="19"/>
        <v>5.2947065983157321E-2</v>
      </c>
      <c r="G19" s="18">
        <f t="shared" si="19"/>
        <v>5.0072415874134989E-2</v>
      </c>
      <c r="H19" s="18">
        <f t="shared" si="19"/>
        <v>5.019161213808114E-2</v>
      </c>
      <c r="I19" s="18">
        <f t="shared" si="19"/>
        <v>5.0482677775872183E-2</v>
      </c>
      <c r="J19" s="18">
        <f t="shared" si="19"/>
        <v>4.9083109822974764E-2</v>
      </c>
      <c r="K19" s="18">
        <f t="shared" si="19"/>
        <v>4.8838954787532848E-2</v>
      </c>
      <c r="L19" s="18">
        <f t="shared" si="19"/>
        <v>4.6668362486521855E-2</v>
      </c>
    </row>
    <row r="20" spans="1:12" x14ac:dyDescent="0.25">
      <c r="A20" t="s">
        <v>11</v>
      </c>
      <c r="B20" s="18">
        <f t="shared" ref="B20:L20" si="20">B9/B$2</f>
        <v>3.5828198354878861E-2</v>
      </c>
      <c r="C20" s="18">
        <f t="shared" si="20"/>
        <v>3.5538405450269317E-2</v>
      </c>
      <c r="D20" s="18">
        <f>D9/D$2</f>
        <v>3.5064657628511652E-2</v>
      </c>
      <c r="E20" s="18">
        <f t="shared" si="20"/>
        <v>3.6575061282822938E-2</v>
      </c>
      <c r="F20" s="18">
        <f t="shared" si="20"/>
        <v>3.2117442107804713E-2</v>
      </c>
      <c r="G20" s="18">
        <f t="shared" si="20"/>
        <v>3.4306735192922128E-2</v>
      </c>
      <c r="H20" s="18">
        <f t="shared" si="20"/>
        <v>3.3850035769561811E-2</v>
      </c>
      <c r="I20" s="18">
        <f t="shared" si="20"/>
        <v>3.2930296278173517E-2</v>
      </c>
      <c r="J20" s="18">
        <f t="shared" si="20"/>
        <v>3.278242242540455E-2</v>
      </c>
      <c r="K20" s="18">
        <f t="shared" si="20"/>
        <v>3.429667840711699E-2</v>
      </c>
      <c r="L20" s="18">
        <f t="shared" si="20"/>
        <v>3.350401247134089E-2</v>
      </c>
    </row>
    <row r="21" spans="1:12" x14ac:dyDescent="0.25">
      <c r="A21" t="s">
        <v>10</v>
      </c>
      <c r="B21" s="18">
        <f t="shared" ref="B21:L21" si="21">B10/B$2</f>
        <v>3.8706697912931916E-2</v>
      </c>
      <c r="C21" s="18">
        <f t="shared" si="21"/>
        <v>3.4323647226888271E-2</v>
      </c>
      <c r="D21" s="18">
        <f t="shared" si="21"/>
        <v>3.0528427788426345E-2</v>
      </c>
      <c r="E21" s="18">
        <f t="shared" si="21"/>
        <v>2.7210215971906513E-2</v>
      </c>
      <c r="F21" s="18">
        <f t="shared" si="21"/>
        <v>2.4284399029755117E-2</v>
      </c>
      <c r="G21" s="18">
        <f t="shared" si="21"/>
        <v>2.1685258774512203E-2</v>
      </c>
      <c r="H21" s="18">
        <f t="shared" si="21"/>
        <v>1.9360976352201683E-2</v>
      </c>
      <c r="I21" s="18">
        <f t="shared" si="21"/>
        <v>2.1424760055799429E-2</v>
      </c>
      <c r="J21" s="18">
        <f t="shared" si="21"/>
        <v>2.3215916351159747E-2</v>
      </c>
      <c r="K21" s="18">
        <f t="shared" si="21"/>
        <v>2.4785119610786478E-2</v>
      </c>
      <c r="L21" s="18">
        <f t="shared" si="21"/>
        <v>2.631063194959838E-2</v>
      </c>
    </row>
    <row r="22" spans="1:12" x14ac:dyDescent="0.25">
      <c r="A22" t="s">
        <v>13</v>
      </c>
      <c r="B22" s="18">
        <f t="shared" ref="B22:L22" si="22">B11/B$2</f>
        <v>4.7760529356793095E-3</v>
      </c>
      <c r="C22" s="18">
        <f t="shared" si="22"/>
        <v>5.5384541990308586E-3</v>
      </c>
      <c r="D22" s="18">
        <f t="shared" si="22"/>
        <v>6.1986062944179906E-3</v>
      </c>
      <c r="E22" s="18">
        <f t="shared" si="22"/>
        <v>6.7757862227811466E-3</v>
      </c>
      <c r="F22" s="18">
        <f t="shared" si="22"/>
        <v>7.2847117846356647E-3</v>
      </c>
      <c r="G22" s="18">
        <f t="shared" si="22"/>
        <v>7.7368142028291778E-3</v>
      </c>
      <c r="H22" s="18">
        <f t="shared" si="22"/>
        <v>8.1411070075639701E-3</v>
      </c>
      <c r="I22" s="18">
        <f t="shared" si="22"/>
        <v>7.9200808840753593E-3</v>
      </c>
      <c r="J22" s="18">
        <f t="shared" si="22"/>
        <v>7.7282524808199417E-3</v>
      </c>
      <c r="K22" s="18">
        <f t="shared" si="22"/>
        <v>7.5601946980027026E-3</v>
      </c>
      <c r="L22" s="18">
        <f t="shared" si="22"/>
        <v>1.0498101736864548E-2</v>
      </c>
    </row>
    <row r="23" spans="1:12" x14ac:dyDescent="0.25">
      <c r="A23" t="s">
        <v>102</v>
      </c>
      <c r="B23" s="18">
        <f t="shared" ref="B23:L23" si="23">B12/B$2</f>
        <v>5.0235722213466623E-2</v>
      </c>
      <c r="C23" s="18">
        <f t="shared" si="23"/>
        <v>5.3460380212710726E-2</v>
      </c>
      <c r="D23" s="18">
        <f t="shared" si="23"/>
        <v>5.6252564377975253E-2</v>
      </c>
      <c r="E23" s="18">
        <f t="shared" si="23"/>
        <v>5.8693808854430395E-2</v>
      </c>
      <c r="F23" s="18">
        <f t="shared" si="23"/>
        <v>6.0846364159545682E-2</v>
      </c>
      <c r="G23" s="18">
        <f t="shared" si="23"/>
        <v>6.2758579877678716E-2</v>
      </c>
      <c r="H23" s="18">
        <f t="shared" si="23"/>
        <v>6.4468579702565865E-2</v>
      </c>
      <c r="I23" s="18">
        <f t="shared" si="23"/>
        <v>5.6573914957300603E-2</v>
      </c>
      <c r="J23" s="18">
        <f t="shared" si="23"/>
        <v>4.9722141472710132E-2</v>
      </c>
      <c r="K23" s="18">
        <f t="shared" si="23"/>
        <v>4.3719412780583049E-2</v>
      </c>
      <c r="L23" s="18">
        <f t="shared" si="23"/>
        <v>5.364752219256809E-2</v>
      </c>
    </row>
    <row r="25" spans="1:12" x14ac:dyDescent="0.25">
      <c r="A25" t="s">
        <v>17</v>
      </c>
      <c r="B25" s="19">
        <f>Nominal_Constant_Price_TechSci!B14</f>
        <v>396.6</v>
      </c>
      <c r="C25" s="19">
        <f>Nominal_Constant_Price_TechSci!C14</f>
        <v>402.3</v>
      </c>
      <c r="D25" s="19">
        <f>Nominal_Constant_Price_TechSci!D14</f>
        <v>460.6</v>
      </c>
      <c r="E25" s="19">
        <f>Nominal_Constant_Price_TechSci!E14</f>
        <v>309.8</v>
      </c>
      <c r="F25" s="19">
        <f>Nominal_Constant_Price_TechSci!F14</f>
        <v>295.8</v>
      </c>
      <c r="G25" s="19">
        <f>Nominal_Constant_Price_TechSci!G14</f>
        <v>378.1</v>
      </c>
      <c r="H25" s="19">
        <f>Nominal_Constant_Price_TechSci!H14</f>
        <v>426.90000000000003</v>
      </c>
      <c r="I25" s="19">
        <f>Nominal_Constant_Price_TechSci!I14</f>
        <v>366.20000000000005</v>
      </c>
      <c r="J25" s="19">
        <f>Nominal_Constant_Price_TechSci!J14</f>
        <v>244.7</v>
      </c>
      <c r="K25" s="19">
        <f>Nominal_Constant_Price_TechSci!K14</f>
        <v>343.6</v>
      </c>
      <c r="L25" s="19">
        <f>Nominal_Constant_Price_TechSci!L14</f>
        <v>363.5</v>
      </c>
    </row>
    <row r="26" spans="1:12" x14ac:dyDescent="0.25">
      <c r="A26" t="s">
        <v>18</v>
      </c>
      <c r="B26" s="19">
        <f>Nominal_Constant_Price_TechSci!B15</f>
        <v>519.88660000000004</v>
      </c>
      <c r="C26" s="19">
        <f>Nominal_Constant_Price_TechSci!C15</f>
        <v>524.851</v>
      </c>
      <c r="D26" s="19">
        <f>Nominal_Constant_Price_TechSci!D15</f>
        <v>579.63099999999997</v>
      </c>
      <c r="E26" s="19">
        <f>Nominal_Constant_Price_TechSci!E15</f>
        <v>406.23400000000004</v>
      </c>
      <c r="F26" s="19">
        <f>Nominal_Constant_Price_TechSci!F15</f>
        <v>389.46799999999996</v>
      </c>
      <c r="G26" s="19">
        <f>Nominal_Constant_Price_TechSci!G15</f>
        <v>490.96663000000001</v>
      </c>
      <c r="H26" s="19">
        <f>Nominal_Constant_Price_TechSci!H15</f>
        <v>532.85500000000002</v>
      </c>
      <c r="I26" s="19">
        <f>Nominal_Constant_Price_TechSci!I15</f>
        <v>457.06659999999999</v>
      </c>
      <c r="J26" s="19">
        <f>Nominal_Constant_Price_TechSci!J15</f>
        <v>318.69159999999999</v>
      </c>
      <c r="K26" s="19">
        <f>Nominal_Constant_Price_TechSci!K15</f>
        <v>436.64400000000001</v>
      </c>
      <c r="L26" s="19">
        <f>Nominal_Constant_Price_TechSci!L15</f>
        <v>455.17500000000001</v>
      </c>
    </row>
    <row r="27" spans="1:12" x14ac:dyDescent="0.25">
      <c r="A27" t="s">
        <v>8</v>
      </c>
      <c r="B27" s="19">
        <f>Nominal_Constant_Price_TechSci!B4</f>
        <v>381.0875177065767</v>
      </c>
      <c r="C27" s="19">
        <f>Nominal_Constant_Price_TechSci!C4</f>
        <v>363.39719426751594</v>
      </c>
      <c r="D27" s="19">
        <f>Nominal_Constant_Price_TechSci!D4</f>
        <v>356.89872448979594</v>
      </c>
      <c r="E27" s="19">
        <f>Nominal_Constant_Price_TechSci!E4</f>
        <v>310.55540983606556</v>
      </c>
      <c r="F27" s="19">
        <f>Nominal_Constant_Price_TechSci!F4</f>
        <v>309.58647670250002</v>
      </c>
      <c r="G27" s="19">
        <f>Nominal_Constant_Price_TechSci!G4</f>
        <v>361.78258010118043</v>
      </c>
      <c r="H27" s="19">
        <f>Nominal_Constant_Price_TechSci!H4</f>
        <v>302.87756147540989</v>
      </c>
      <c r="I27" s="19">
        <f>Nominal_Constant_Price_TechSci!I4</f>
        <v>284.30842105263162</v>
      </c>
      <c r="J27" s="19">
        <f>Nominal_Constant_Price_TechSci!J4</f>
        <v>350.93271287128709</v>
      </c>
      <c r="K27" s="19">
        <f>Nominal_Constant_Price_TechSci!K4</f>
        <v>447.7486554621849</v>
      </c>
      <c r="L27" s="19">
        <f>Nominal_Constant_Price_TechSci!L4</f>
        <v>479.45270270270271</v>
      </c>
    </row>
    <row r="28" spans="1:12" x14ac:dyDescent="0.25">
      <c r="A28" t="s">
        <v>9</v>
      </c>
      <c r="B28" s="19">
        <f>Nominal_Constant_Price_TechSci!B5</f>
        <v>795.4</v>
      </c>
      <c r="C28" s="19">
        <f>Nominal_Constant_Price_TechSci!C5</f>
        <v>854</v>
      </c>
      <c r="D28" s="19">
        <f>Nominal_Constant_Price_TechSci!D5</f>
        <v>818.1</v>
      </c>
      <c r="E28" s="19">
        <f>Nominal_Constant_Price_TechSci!E5</f>
        <v>711.80000000000007</v>
      </c>
      <c r="F28" s="19">
        <f>Nominal_Constant_Price_TechSci!F5</f>
        <v>560.20000000000005</v>
      </c>
      <c r="G28" s="19">
        <f>Nominal_Constant_Price_TechSci!G5</f>
        <v>696.4</v>
      </c>
      <c r="H28" s="19">
        <f>Nominal_Constant_Price_TechSci!H5</f>
        <v>696.6</v>
      </c>
      <c r="I28" s="19">
        <f>Nominal_Constant_Price_TechSci!I5</f>
        <v>630.70000000000005</v>
      </c>
      <c r="J28" s="19">
        <f>Nominal_Constant_Price_TechSci!J5</f>
        <v>531.4</v>
      </c>
      <c r="K28" s="19">
        <f>Nominal_Constant_Price_TechSci!K5</f>
        <v>690.6</v>
      </c>
      <c r="L28" s="19">
        <f>Nominal_Constant_Price_TechSci!L5</f>
        <v>749.5</v>
      </c>
    </row>
    <row r="29" spans="1:12" x14ac:dyDescent="0.25">
      <c r="A29" t="s">
        <v>101</v>
      </c>
      <c r="B29" s="19">
        <f>Nominal_Constant_Price_TechSci!B10</f>
        <v>379.5</v>
      </c>
      <c r="C29" s="19">
        <f>Nominal_Constant_Price_TechSci!C10</f>
        <v>447.40000000000003</v>
      </c>
      <c r="D29" s="19">
        <f>Nominal_Constant_Price_TechSci!D10</f>
        <v>419.40000000000003</v>
      </c>
      <c r="E29" s="19">
        <f>Nominal_Constant_Price_TechSci!E10</f>
        <v>337.70000000000005</v>
      </c>
      <c r="F29" s="19">
        <f>Nominal_Constant_Price_TechSci!F10</f>
        <v>231.1</v>
      </c>
      <c r="G29" s="19">
        <f>Nominal_Constant_Price_TechSci!G10</f>
        <v>323</v>
      </c>
      <c r="H29" s="19">
        <f>Nominal_Constant_Price_TechSci!H10</f>
        <v>378.5</v>
      </c>
      <c r="I29" s="19">
        <f>Nominal_Constant_Price_TechSci!I10</f>
        <v>319.5</v>
      </c>
      <c r="J29" s="19">
        <f>Nominal_Constant_Price_TechSci!J10</f>
        <v>240.5</v>
      </c>
      <c r="K29" s="19">
        <f>Nominal_Constant_Price_TechSci!K10</f>
        <v>501.5</v>
      </c>
      <c r="L29" s="19">
        <f>Nominal_Constant_Price_TechSci!L10</f>
        <v>397.40000000000003</v>
      </c>
    </row>
    <row r="30" spans="1:12" x14ac:dyDescent="0.25">
      <c r="A30" t="s">
        <v>12</v>
      </c>
      <c r="B30" s="19">
        <f>Nominal_Constant_Price_TechSci!B8</f>
        <v>459.90000000000003</v>
      </c>
      <c r="C30" s="19">
        <f>Nominal_Constant_Price_TechSci!C8</f>
        <v>546.5</v>
      </c>
      <c r="D30" s="19">
        <f>Nominal_Constant_Price_TechSci!D8</f>
        <v>518.80000000000007</v>
      </c>
      <c r="E30" s="19">
        <f>Nominal_Constant_Price_TechSci!E8</f>
        <v>390.3</v>
      </c>
      <c r="F30" s="19">
        <f>Nominal_Constant_Price_TechSci!F8</f>
        <v>280.8</v>
      </c>
      <c r="G30" s="19">
        <f>Nominal_Constant_Price_TechSci!G8</f>
        <v>407.3</v>
      </c>
      <c r="H30" s="19">
        <f>Nominal_Constant_Price_TechSci!H8</f>
        <v>472.70000000000005</v>
      </c>
      <c r="I30" s="19">
        <f>Nominal_Constant_Price_TechSci!I8</f>
        <v>354.3</v>
      </c>
      <c r="J30" s="19">
        <f>Nominal_Constant_Price_TechSci!J8</f>
        <v>288.20000000000005</v>
      </c>
      <c r="K30" s="19">
        <f>Nominal_Constant_Price_TechSci!K8</f>
        <v>468.70000000000005</v>
      </c>
      <c r="L30" s="19">
        <f>Nominal_Constant_Price_TechSci!L8</f>
        <v>492.6</v>
      </c>
    </row>
    <row r="31" spans="1:12" x14ac:dyDescent="0.25">
      <c r="A31" t="s">
        <v>11</v>
      </c>
      <c r="B31" s="19">
        <f>Nominal_Constant_Price_TechSci!B7</f>
        <v>371.40000000000003</v>
      </c>
      <c r="C31" s="19">
        <f>Nominal_Constant_Price_TechSci!C7</f>
        <v>438.20000000000005</v>
      </c>
      <c r="D31" s="19">
        <f>Nominal_Constant_Price_TechSci!D7</f>
        <v>442.3</v>
      </c>
      <c r="E31" s="19">
        <f>Nominal_Constant_Price_TechSci!E7</f>
        <v>333.70000000000005</v>
      </c>
      <c r="F31" s="19">
        <f>Nominal_Constant_Price_TechSci!F7</f>
        <v>230</v>
      </c>
      <c r="G31" s="19">
        <f>Nominal_Constant_Price_TechSci!G7</f>
        <v>329.5</v>
      </c>
      <c r="H31" s="19">
        <f>Nominal_Constant_Price_TechSci!H7</f>
        <v>394.70000000000005</v>
      </c>
      <c r="I31" s="19">
        <f>Nominal_Constant_Price_TechSci!I7</f>
        <v>297.40000000000003</v>
      </c>
      <c r="J31" s="19">
        <f>Nominal_Constant_Price_TechSci!J7</f>
        <v>252.79999999999998</v>
      </c>
      <c r="K31" s="19">
        <f>Nominal_Constant_Price_TechSci!K7</f>
        <v>407.40000000000003</v>
      </c>
      <c r="L31" s="19">
        <f>Nominal_Constant_Price_TechSci!L7</f>
        <v>462.20000000000005</v>
      </c>
    </row>
    <row r="32" spans="1:12" x14ac:dyDescent="0.25">
      <c r="A32" t="s">
        <v>10</v>
      </c>
      <c r="B32" s="19">
        <f>Nominal_Constant_Price_TechSci!B6</f>
        <v>220.5</v>
      </c>
      <c r="C32" s="19">
        <f>Nominal_Constant_Price_TechSci!C6</f>
        <v>314.5</v>
      </c>
      <c r="D32" s="19">
        <f>Nominal_Constant_Price_TechSci!D6</f>
        <v>365.40000000000003</v>
      </c>
      <c r="E32" s="19">
        <f>Nominal_Constant_Price_TechSci!E6</f>
        <v>235.9</v>
      </c>
      <c r="F32" s="19">
        <f>Nominal_Constant_Price_TechSci!F6</f>
        <v>166.2</v>
      </c>
      <c r="G32" s="19">
        <f>Nominal_Constant_Price_TechSci!G6</f>
        <v>208.6</v>
      </c>
      <c r="H32" s="19">
        <f>Nominal_Constant_Price_TechSci!H6</f>
        <v>258.20000000000005</v>
      </c>
      <c r="I32" s="19">
        <f>Nominal_Constant_Price_TechSci!I6</f>
        <v>199.2</v>
      </c>
      <c r="J32" s="19">
        <f>Nominal_Constant_Price_TechSci!J6</f>
        <v>216.5</v>
      </c>
      <c r="K32" s="19">
        <f>Nominal_Constant_Price_TechSci!K6</f>
        <v>327.40000000000003</v>
      </c>
      <c r="L32" s="19">
        <f>Nominal_Constant_Price_TechSci!L6</f>
        <v>360.3</v>
      </c>
    </row>
    <row r="33" spans="1:12" x14ac:dyDescent="0.25">
      <c r="A33" t="s">
        <v>13</v>
      </c>
      <c r="B33" s="19">
        <f>Nominal_Constant_Price_TechSci!B9</f>
        <v>411.1</v>
      </c>
      <c r="C33" s="19">
        <f>Nominal_Constant_Price_TechSci!C9</f>
        <v>448.40000000000003</v>
      </c>
      <c r="D33" s="19">
        <f>Nominal_Constant_Price_TechSci!D9</f>
        <v>443.8</v>
      </c>
      <c r="E33" s="19">
        <f>Nominal_Constant_Price_TechSci!E9</f>
        <v>325.3</v>
      </c>
      <c r="F33" s="19">
        <f>Nominal_Constant_Price_TechSci!F9</f>
        <v>261.40000000000003</v>
      </c>
      <c r="G33" s="19">
        <f>Nominal_Constant_Price_TechSci!G9</f>
        <v>358.20000000000005</v>
      </c>
      <c r="H33" s="19">
        <f>Nominal_Constant_Price_TechSci!H9</f>
        <v>483.4</v>
      </c>
      <c r="I33" s="19">
        <f>Nominal_Constant_Price_TechSci!I9</f>
        <v>240</v>
      </c>
      <c r="J33" s="19">
        <f>Nominal_Constant_Price_TechSci!J9</f>
        <v>444.3</v>
      </c>
      <c r="K33" s="19">
        <f>Nominal_Constant_Price_TechSci!K9</f>
        <v>537.30000000000007</v>
      </c>
      <c r="L33" s="19">
        <f>Nominal_Constant_Price_TechSci!L9</f>
        <v>525.30000000000007</v>
      </c>
    </row>
    <row r="34" spans="1:12" x14ac:dyDescent="0.25">
      <c r="A34" t="s">
        <v>102</v>
      </c>
      <c r="B34" s="19">
        <f>Nominal_Constant_Price_TechSci!B13</f>
        <v>422.5</v>
      </c>
      <c r="C34" s="19">
        <f>Nominal_Constant_Price_TechSci!C13</f>
        <v>447.90000000000003</v>
      </c>
      <c r="D34" s="19">
        <f>Nominal_Constant_Price_TechSci!D13</f>
        <v>432.3</v>
      </c>
      <c r="E34" s="19">
        <f>Nominal_Constant_Price_TechSci!E13</f>
        <v>408.5</v>
      </c>
      <c r="F34" s="19">
        <f>Nominal_Constant_Price_TechSci!F13</f>
        <v>294.40000000000003</v>
      </c>
      <c r="G34" s="19">
        <f>Nominal_Constant_Price_TechSci!G13</f>
        <v>276.8</v>
      </c>
      <c r="H34" s="19">
        <f>Nominal_Constant_Price_TechSci!H13</f>
        <v>389.40000000000003</v>
      </c>
      <c r="I34" s="19">
        <f>Nominal_Constant_Price_TechSci!I13</f>
        <v>409.8</v>
      </c>
      <c r="J34" s="19">
        <f>Nominal_Constant_Price_TechSci!J13</f>
        <v>222.29999999999998</v>
      </c>
      <c r="K34" s="19">
        <f>Nominal_Constant_Price_TechSci!K13</f>
        <v>178.29999999999998</v>
      </c>
      <c r="L34" s="19">
        <f>Nominal_Constant_Price_TechSci!L13</f>
        <v>312.60000000000002</v>
      </c>
    </row>
    <row r="35" spans="1:12" x14ac:dyDescent="0.2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 spans="1:12" x14ac:dyDescent="0.2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2E61B-1B8B-4BF6-B27C-6B16FD947080}">
  <dimension ref="A1:T20"/>
  <sheetViews>
    <sheetView showGridLines="0" zoomScaleNormal="100" workbookViewId="0">
      <selection activeCell="F3" sqref="F3"/>
    </sheetView>
  </sheetViews>
  <sheetFormatPr defaultRowHeight="12.75" x14ac:dyDescent="0.2"/>
  <cols>
    <col min="1" max="1" width="18.140625" style="6" bestFit="1" customWidth="1"/>
    <col min="2" max="6" width="9.140625" style="6"/>
    <col min="7" max="7" width="9.140625" style="6" customWidth="1"/>
    <col min="8" max="8" width="18.140625" style="6" bestFit="1" customWidth="1"/>
    <col min="9" max="13" width="9.140625" style="6"/>
    <col min="14" max="14" width="9.140625" style="6" customWidth="1"/>
    <col min="15" max="15" width="18.140625" style="6" bestFit="1" customWidth="1"/>
    <col min="16" max="16384" width="9.140625" style="6"/>
  </cols>
  <sheetData>
    <row r="1" spans="1:20" ht="15" customHeight="1" x14ac:dyDescent="0.2">
      <c r="A1" s="49" t="s">
        <v>22</v>
      </c>
      <c r="B1" s="49"/>
      <c r="C1" s="49"/>
      <c r="D1" s="49"/>
      <c r="E1" s="49"/>
      <c r="F1" s="49"/>
      <c r="H1" s="49" t="s">
        <v>21</v>
      </c>
      <c r="I1" s="49"/>
      <c r="J1" s="49"/>
      <c r="K1" s="49"/>
      <c r="L1" s="49"/>
      <c r="M1" s="49"/>
      <c r="O1" s="49" t="s">
        <v>23</v>
      </c>
      <c r="P1" s="49"/>
      <c r="Q1" s="49"/>
      <c r="R1" s="49"/>
      <c r="S1" s="49"/>
      <c r="T1" s="49"/>
    </row>
    <row r="2" spans="1:20" ht="15" customHeight="1" x14ac:dyDescent="0.2">
      <c r="A2" s="20"/>
      <c r="B2" s="20">
        <v>2023</v>
      </c>
      <c r="C2" s="20">
        <v>2024</v>
      </c>
      <c r="D2" s="20">
        <v>2025</v>
      </c>
      <c r="E2" s="20">
        <v>2030</v>
      </c>
      <c r="F2" s="20">
        <v>2035</v>
      </c>
      <c r="H2" s="20"/>
      <c r="I2" s="20">
        <v>2023</v>
      </c>
      <c r="J2" s="20">
        <v>2024</v>
      </c>
      <c r="K2" s="20">
        <v>2025</v>
      </c>
      <c r="L2" s="20">
        <v>2030</v>
      </c>
      <c r="M2" s="20">
        <v>2035</v>
      </c>
      <c r="O2" s="20"/>
      <c r="P2" s="20">
        <v>2023</v>
      </c>
      <c r="Q2" s="20">
        <v>2024</v>
      </c>
      <c r="R2" s="20">
        <v>2025</v>
      </c>
      <c r="S2" s="20">
        <v>2030</v>
      </c>
      <c r="T2" s="20">
        <v>2035</v>
      </c>
    </row>
    <row r="3" spans="1:20" ht="15" customHeight="1" x14ac:dyDescent="0.2">
      <c r="A3" s="22" t="s">
        <v>8</v>
      </c>
      <c r="B3" s="19">
        <v>372.08</v>
      </c>
      <c r="C3" s="19">
        <v>364.74</v>
      </c>
      <c r="D3" s="19">
        <v>362.41</v>
      </c>
      <c r="E3" s="19">
        <v>335.69</v>
      </c>
      <c r="F3" s="19">
        <v>348.25</v>
      </c>
      <c r="H3" s="22" t="s">
        <v>8</v>
      </c>
      <c r="I3" s="19">
        <v>380.06</v>
      </c>
      <c r="J3" s="19">
        <v>378.75</v>
      </c>
      <c r="K3" s="19">
        <v>377.9</v>
      </c>
      <c r="L3" s="19">
        <v>349.31</v>
      </c>
      <c r="M3" s="19">
        <v>358.28</v>
      </c>
      <c r="O3" s="22" t="s">
        <v>8</v>
      </c>
      <c r="P3" s="19">
        <v>390.32</v>
      </c>
      <c r="Q3" s="19">
        <v>395.04</v>
      </c>
      <c r="R3" s="19">
        <v>399.44</v>
      </c>
      <c r="S3" s="19">
        <v>369.22</v>
      </c>
      <c r="T3" s="19">
        <v>379.06</v>
      </c>
    </row>
    <row r="4" spans="1:20" ht="15" customHeight="1" x14ac:dyDescent="0.2">
      <c r="A4" s="22" t="s">
        <v>9</v>
      </c>
      <c r="B4" s="19">
        <v>708.4</v>
      </c>
      <c r="C4" s="19">
        <v>692.79</v>
      </c>
      <c r="D4" s="19">
        <v>679.93</v>
      </c>
      <c r="E4" s="19">
        <v>638.6</v>
      </c>
      <c r="F4" s="19">
        <v>651.04999999999995</v>
      </c>
      <c r="H4" s="22" t="s">
        <v>9</v>
      </c>
      <c r="I4" s="19">
        <v>722.93</v>
      </c>
      <c r="J4" s="19">
        <v>719.18</v>
      </c>
      <c r="K4" s="19">
        <v>708.48</v>
      </c>
      <c r="L4" s="19">
        <v>663.83</v>
      </c>
      <c r="M4" s="19">
        <v>669.67</v>
      </c>
      <c r="O4" s="22" t="s">
        <v>9</v>
      </c>
      <c r="P4" s="19">
        <v>742.23</v>
      </c>
      <c r="Q4" s="19">
        <v>750.25</v>
      </c>
      <c r="R4" s="19">
        <v>748.44</v>
      </c>
      <c r="S4" s="19">
        <v>701.8</v>
      </c>
      <c r="T4" s="19">
        <v>708.11</v>
      </c>
    </row>
    <row r="5" spans="1:20" ht="15" customHeight="1" x14ac:dyDescent="0.2">
      <c r="A5" s="22" t="s">
        <v>10</v>
      </c>
      <c r="B5" s="19">
        <v>339.98</v>
      </c>
      <c r="C5" s="19">
        <v>332.74</v>
      </c>
      <c r="D5" s="19">
        <v>327.19</v>
      </c>
      <c r="E5" s="19">
        <v>309.24</v>
      </c>
      <c r="F5" s="19">
        <v>318</v>
      </c>
      <c r="H5" s="22" t="s">
        <v>10</v>
      </c>
      <c r="I5" s="19">
        <v>346.81</v>
      </c>
      <c r="J5" s="19">
        <v>345.17</v>
      </c>
      <c r="K5" s="19">
        <v>341.07</v>
      </c>
      <c r="L5" s="19">
        <v>321.69</v>
      </c>
      <c r="M5" s="19">
        <v>327.26</v>
      </c>
      <c r="O5" s="22" t="s">
        <v>10</v>
      </c>
      <c r="P5" s="19">
        <v>356.31</v>
      </c>
      <c r="Q5" s="19">
        <v>360.22</v>
      </c>
      <c r="R5" s="19">
        <v>360.44</v>
      </c>
      <c r="S5" s="19">
        <v>339.93</v>
      </c>
      <c r="T5" s="19">
        <v>346.18</v>
      </c>
    </row>
    <row r="6" spans="1:20" ht="15" customHeight="1" x14ac:dyDescent="0.2">
      <c r="A6" s="22" t="s">
        <v>11</v>
      </c>
      <c r="B6" s="19">
        <v>368.88</v>
      </c>
      <c r="C6" s="19">
        <v>351.85</v>
      </c>
      <c r="D6" s="19">
        <v>343.4</v>
      </c>
      <c r="E6" s="19">
        <v>288.89</v>
      </c>
      <c r="F6" s="19">
        <v>273.52999999999997</v>
      </c>
      <c r="H6" s="22" t="s">
        <v>11</v>
      </c>
      <c r="I6" s="19">
        <v>376.79</v>
      </c>
      <c r="J6" s="19">
        <v>365.44</v>
      </c>
      <c r="K6" s="19">
        <v>358.19</v>
      </c>
      <c r="L6" s="19">
        <v>300.58</v>
      </c>
      <c r="M6" s="19">
        <v>281.47000000000003</v>
      </c>
      <c r="O6" s="22" t="s">
        <v>11</v>
      </c>
      <c r="P6" s="19">
        <v>386.85</v>
      </c>
      <c r="Q6" s="19">
        <v>381.4</v>
      </c>
      <c r="R6" s="19">
        <v>378.72</v>
      </c>
      <c r="S6" s="19">
        <v>317.54000000000002</v>
      </c>
      <c r="T6" s="19">
        <v>297.69</v>
      </c>
    </row>
    <row r="7" spans="1:20" ht="15" customHeight="1" x14ac:dyDescent="0.2">
      <c r="A7" s="22" t="s">
        <v>12</v>
      </c>
      <c r="B7" s="19">
        <v>389.06</v>
      </c>
      <c r="C7" s="19">
        <v>370.26</v>
      </c>
      <c r="D7" s="19">
        <v>360.81</v>
      </c>
      <c r="E7" s="19">
        <v>303.86</v>
      </c>
      <c r="F7" s="19">
        <v>285.74</v>
      </c>
      <c r="H7" s="22" t="s">
        <v>12</v>
      </c>
      <c r="I7" s="19">
        <v>396.76</v>
      </c>
      <c r="J7" s="19">
        <v>384.65</v>
      </c>
      <c r="K7" s="19">
        <v>376.39</v>
      </c>
      <c r="L7" s="19">
        <v>316.26</v>
      </c>
      <c r="M7" s="19">
        <v>293.85000000000002</v>
      </c>
      <c r="O7" s="22" t="s">
        <v>12</v>
      </c>
      <c r="P7" s="19">
        <v>407.79</v>
      </c>
      <c r="Q7" s="19">
        <v>401.08</v>
      </c>
      <c r="R7" s="19">
        <v>397.81</v>
      </c>
      <c r="S7" s="19">
        <v>334.48</v>
      </c>
      <c r="T7" s="19">
        <v>311.01</v>
      </c>
    </row>
    <row r="8" spans="1:20" ht="15" customHeight="1" x14ac:dyDescent="0.2">
      <c r="A8" s="22" t="s">
        <v>13</v>
      </c>
      <c r="B8" s="19">
        <v>498.99</v>
      </c>
      <c r="C8" s="19">
        <v>489.64</v>
      </c>
      <c r="D8" s="19">
        <v>480.97</v>
      </c>
      <c r="E8" s="19">
        <v>452.94</v>
      </c>
      <c r="F8" s="19">
        <v>463.29</v>
      </c>
      <c r="H8" s="22" t="s">
        <v>13</v>
      </c>
      <c r="I8" s="19">
        <v>510.95</v>
      </c>
      <c r="J8" s="19">
        <v>508.19</v>
      </c>
      <c r="K8" s="19">
        <v>501.9</v>
      </c>
      <c r="L8" s="19">
        <v>471.42</v>
      </c>
      <c r="M8" s="19">
        <v>476.54</v>
      </c>
      <c r="O8" s="22" t="s">
        <v>13</v>
      </c>
      <c r="P8" s="19">
        <v>525.21</v>
      </c>
      <c r="Q8" s="19">
        <v>529.99</v>
      </c>
      <c r="R8" s="19">
        <v>530.71</v>
      </c>
      <c r="S8" s="19">
        <v>498.2</v>
      </c>
      <c r="T8" s="19">
        <v>504.27</v>
      </c>
    </row>
    <row r="9" spans="1:20" ht="15" customHeight="1" x14ac:dyDescent="0.2">
      <c r="A9" s="1" t="s">
        <v>82</v>
      </c>
      <c r="B9" s="19">
        <v>339.62</v>
      </c>
      <c r="C9" s="19">
        <v>322.35000000000002</v>
      </c>
      <c r="D9" s="19">
        <v>313.01</v>
      </c>
      <c r="E9" s="19">
        <v>272.3</v>
      </c>
      <c r="F9" s="19">
        <v>256.55</v>
      </c>
      <c r="H9" s="1" t="s">
        <v>82</v>
      </c>
      <c r="I9" s="19">
        <v>346.86</v>
      </c>
      <c r="J9" s="19">
        <v>334.8</v>
      </c>
      <c r="K9" s="19">
        <v>326.63</v>
      </c>
      <c r="L9" s="19">
        <v>283.44</v>
      </c>
      <c r="M9" s="19">
        <v>263.94</v>
      </c>
      <c r="O9" s="1" t="s">
        <v>82</v>
      </c>
      <c r="P9" s="19">
        <v>356.17</v>
      </c>
      <c r="Q9" s="19">
        <v>349.05</v>
      </c>
      <c r="R9" s="19">
        <v>345.19</v>
      </c>
      <c r="S9" s="19">
        <v>299.64999999999998</v>
      </c>
      <c r="T9" s="19">
        <v>279.39</v>
      </c>
    </row>
    <row r="10" spans="1:20" ht="15" customHeight="1" x14ac:dyDescent="0.2">
      <c r="A10" s="1" t="s">
        <v>14</v>
      </c>
      <c r="B10" s="19">
        <v>297.23</v>
      </c>
      <c r="C10" s="19">
        <v>289.42</v>
      </c>
      <c r="D10" s="19">
        <v>285.3</v>
      </c>
      <c r="E10" s="19">
        <v>255.64</v>
      </c>
      <c r="F10" s="19">
        <v>241.68</v>
      </c>
      <c r="H10" s="1" t="s">
        <v>14</v>
      </c>
      <c r="I10" s="19">
        <v>303.73</v>
      </c>
      <c r="J10" s="19">
        <v>300.26</v>
      </c>
      <c r="K10" s="19">
        <v>297.44</v>
      </c>
      <c r="L10" s="19">
        <v>266.10000000000002</v>
      </c>
      <c r="M10" s="19">
        <v>248.46</v>
      </c>
      <c r="O10" s="1" t="s">
        <v>14</v>
      </c>
      <c r="P10" s="19">
        <v>311.83999999999997</v>
      </c>
      <c r="Q10" s="19">
        <v>313.29000000000002</v>
      </c>
      <c r="R10" s="19">
        <v>314.48</v>
      </c>
      <c r="S10" s="19">
        <v>281.32</v>
      </c>
      <c r="T10" s="19">
        <v>262.74</v>
      </c>
    </row>
    <row r="11" spans="1:20" ht="15" customHeight="1" x14ac:dyDescent="0.2">
      <c r="A11" s="1" t="s">
        <v>15</v>
      </c>
      <c r="B11" s="19">
        <v>325.11</v>
      </c>
      <c r="C11" s="19">
        <v>305.79000000000002</v>
      </c>
      <c r="D11" s="19">
        <v>291.52</v>
      </c>
      <c r="E11" s="19">
        <v>258.63</v>
      </c>
      <c r="F11" s="19">
        <v>242.48</v>
      </c>
      <c r="H11" s="1" t="s">
        <v>15</v>
      </c>
      <c r="I11" s="19">
        <v>331.81</v>
      </c>
      <c r="J11" s="19">
        <v>317.74</v>
      </c>
      <c r="K11" s="19">
        <v>303.86</v>
      </c>
      <c r="L11" s="19">
        <v>269.10000000000002</v>
      </c>
      <c r="M11" s="19">
        <v>249.64</v>
      </c>
      <c r="O11" s="1" t="s">
        <v>15</v>
      </c>
      <c r="P11" s="19">
        <v>340.57</v>
      </c>
      <c r="Q11" s="19">
        <v>331.59</v>
      </c>
      <c r="R11" s="19">
        <v>321.14</v>
      </c>
      <c r="S11" s="19">
        <v>284.66000000000003</v>
      </c>
      <c r="T11" s="19">
        <v>264.10000000000002</v>
      </c>
    </row>
    <row r="12" spans="1:20" ht="15" customHeight="1" x14ac:dyDescent="0.2">
      <c r="A12" s="1" t="s">
        <v>16</v>
      </c>
      <c r="B12" s="19">
        <v>290.68</v>
      </c>
      <c r="C12" s="19">
        <v>281.19</v>
      </c>
      <c r="D12" s="19">
        <v>274.5</v>
      </c>
      <c r="E12" s="19">
        <v>248.64</v>
      </c>
      <c r="F12" s="19">
        <v>238.59</v>
      </c>
      <c r="H12" s="1" t="s">
        <v>16</v>
      </c>
      <c r="I12" s="19">
        <v>296.98</v>
      </c>
      <c r="J12" s="19">
        <v>291.81</v>
      </c>
      <c r="K12" s="19">
        <v>286.36</v>
      </c>
      <c r="L12" s="19">
        <v>258.83999999999997</v>
      </c>
      <c r="M12" s="19">
        <v>245.29</v>
      </c>
      <c r="O12" s="1" t="s">
        <v>16</v>
      </c>
      <c r="P12" s="19">
        <v>304.76</v>
      </c>
      <c r="Q12" s="19">
        <v>304.33</v>
      </c>
      <c r="R12" s="19">
        <v>302.91000000000003</v>
      </c>
      <c r="S12" s="19">
        <v>273.83</v>
      </c>
      <c r="T12" s="19">
        <v>259.54000000000002</v>
      </c>
    </row>
    <row r="13" spans="1:20" ht="15" customHeight="1" x14ac:dyDescent="0.2">
      <c r="A13" s="1" t="s">
        <v>17</v>
      </c>
      <c r="B13" s="19">
        <v>336.24</v>
      </c>
      <c r="C13" s="19">
        <v>323.89</v>
      </c>
      <c r="D13" s="19">
        <v>321.49</v>
      </c>
      <c r="E13" s="19">
        <v>287.95</v>
      </c>
      <c r="F13" s="19">
        <v>270.41000000000003</v>
      </c>
      <c r="H13" s="1" t="s">
        <v>17</v>
      </c>
      <c r="I13" s="19">
        <v>343.35</v>
      </c>
      <c r="J13" s="19">
        <v>336.58</v>
      </c>
      <c r="K13" s="19">
        <v>335.51</v>
      </c>
      <c r="L13" s="19">
        <v>299.42</v>
      </c>
      <c r="M13" s="19">
        <v>278.33999999999997</v>
      </c>
      <c r="O13" s="1" t="s">
        <v>17</v>
      </c>
      <c r="P13" s="19">
        <v>352.69</v>
      </c>
      <c r="Q13" s="19">
        <v>351.15</v>
      </c>
      <c r="R13" s="19">
        <v>354.33</v>
      </c>
      <c r="S13" s="19">
        <v>316.43</v>
      </c>
      <c r="T13" s="19">
        <v>294.67</v>
      </c>
    </row>
    <row r="14" spans="1:20" ht="15" customHeight="1" x14ac:dyDescent="0.2">
      <c r="A14" s="1" t="s">
        <v>18</v>
      </c>
      <c r="B14" s="19">
        <v>357.34</v>
      </c>
      <c r="C14" s="19">
        <v>350.03</v>
      </c>
      <c r="D14" s="19">
        <v>347.77</v>
      </c>
      <c r="E14" s="19">
        <v>306.77</v>
      </c>
      <c r="F14" s="19">
        <v>284.93</v>
      </c>
      <c r="H14" s="1" t="s">
        <v>18</v>
      </c>
      <c r="I14" s="19">
        <v>364.78</v>
      </c>
      <c r="J14" s="19">
        <v>363.21</v>
      </c>
      <c r="K14" s="19">
        <v>362.45</v>
      </c>
      <c r="L14" s="19">
        <v>319.35000000000002</v>
      </c>
      <c r="M14" s="19">
        <v>293.11</v>
      </c>
      <c r="O14" s="1" t="s">
        <v>18</v>
      </c>
      <c r="P14" s="19">
        <v>374.74</v>
      </c>
      <c r="Q14" s="19">
        <v>379.05</v>
      </c>
      <c r="R14" s="19">
        <v>383.25</v>
      </c>
      <c r="S14" s="19">
        <v>337.43</v>
      </c>
      <c r="T14" s="19">
        <v>310.11</v>
      </c>
    </row>
    <row r="15" spans="1:20" ht="15" customHeight="1" x14ac:dyDescent="0.2">
      <c r="A15" s="21"/>
      <c r="B15" s="21"/>
      <c r="C15" s="21"/>
      <c r="D15" s="21"/>
      <c r="E15" s="21"/>
      <c r="F15" s="21"/>
    </row>
    <row r="16" spans="1:20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mergeCells count="3">
    <mergeCell ref="H1:M1"/>
    <mergeCell ref="A1:F1"/>
    <mergeCell ref="O1:T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04E0-E995-40AC-BCF9-E1BBD8369898}">
  <dimension ref="A2:Q24"/>
  <sheetViews>
    <sheetView showGridLines="0" tabSelected="1" workbookViewId="0">
      <selection activeCell="L7" sqref="L7"/>
    </sheetView>
  </sheetViews>
  <sheetFormatPr defaultRowHeight="12.75" x14ac:dyDescent="0.2"/>
  <cols>
    <col min="1" max="1" width="31.140625" style="6" customWidth="1"/>
    <col min="2" max="16384" width="9.140625" style="6"/>
  </cols>
  <sheetData>
    <row r="2" spans="1:17" x14ac:dyDescent="0.2">
      <c r="A2" s="52" t="s">
        <v>75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</row>
    <row r="3" spans="1:17" x14ac:dyDescent="0.2">
      <c r="A3" s="5"/>
      <c r="B3" s="5"/>
      <c r="C3" s="43" t="s">
        <v>79</v>
      </c>
      <c r="D3" s="44"/>
      <c r="E3" s="44"/>
      <c r="F3" s="44"/>
      <c r="G3" s="44"/>
      <c r="H3" s="44"/>
      <c r="I3" s="44"/>
      <c r="J3" s="45"/>
      <c r="K3" s="55" t="s">
        <v>76</v>
      </c>
      <c r="L3" s="46"/>
      <c r="M3" s="46"/>
      <c r="N3" s="46"/>
      <c r="O3" s="46"/>
      <c r="P3" s="46"/>
      <c r="Q3" s="47"/>
    </row>
    <row r="4" spans="1:17" x14ac:dyDescent="0.2">
      <c r="A4" s="1" t="s">
        <v>24</v>
      </c>
      <c r="B4" s="1" t="s">
        <v>25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>
        <v>2022</v>
      </c>
      <c r="K4" s="1">
        <v>2023</v>
      </c>
      <c r="L4" s="1">
        <v>2024</v>
      </c>
      <c r="M4" s="1">
        <v>2025</v>
      </c>
      <c r="N4" s="1">
        <v>2030</v>
      </c>
      <c r="O4" s="1">
        <v>2035</v>
      </c>
      <c r="P4" s="1">
        <v>2040</v>
      </c>
      <c r="Q4" s="1">
        <v>2045</v>
      </c>
    </row>
    <row r="5" spans="1:17" x14ac:dyDescent="0.2">
      <c r="A5" s="3" t="s">
        <v>26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3" t="s">
        <v>27</v>
      </c>
      <c r="B6" s="5" t="s">
        <v>28</v>
      </c>
      <c r="C6" s="5">
        <v>58.9</v>
      </c>
      <c r="D6" s="5">
        <v>66.099999999999994</v>
      </c>
      <c r="E6" s="5">
        <v>88.5</v>
      </c>
      <c r="F6" s="5">
        <v>107</v>
      </c>
      <c r="G6" s="5">
        <v>77.900000000000006</v>
      </c>
      <c r="H6" s="5">
        <v>60.8</v>
      </c>
      <c r="I6" s="5">
        <v>140</v>
      </c>
      <c r="J6" s="5">
        <v>120</v>
      </c>
      <c r="K6" s="5">
        <v>90</v>
      </c>
      <c r="L6" s="5">
        <v>86.4</v>
      </c>
      <c r="M6" s="5">
        <v>82.9</v>
      </c>
      <c r="N6" s="5">
        <v>67.5</v>
      </c>
      <c r="O6" s="5">
        <v>55</v>
      </c>
      <c r="P6" s="5">
        <v>48</v>
      </c>
      <c r="Q6" s="5">
        <v>44</v>
      </c>
    </row>
    <row r="7" spans="1:17" x14ac:dyDescent="0.2">
      <c r="A7" s="3" t="s">
        <v>77</v>
      </c>
      <c r="B7" s="5" t="s">
        <v>29</v>
      </c>
      <c r="C7" s="5">
        <v>50.8</v>
      </c>
      <c r="D7" s="5">
        <v>42.8</v>
      </c>
      <c r="E7" s="5">
        <v>52.8</v>
      </c>
      <c r="F7" s="5">
        <v>68.3</v>
      </c>
      <c r="G7" s="5">
        <v>61.4</v>
      </c>
      <c r="H7" s="5">
        <v>41.3</v>
      </c>
      <c r="I7" s="5">
        <v>70</v>
      </c>
      <c r="J7" s="5">
        <v>74</v>
      </c>
      <c r="K7" s="5">
        <v>65</v>
      </c>
      <c r="L7" s="5">
        <v>65.400000000000006</v>
      </c>
      <c r="M7" s="5">
        <v>65.8</v>
      </c>
      <c r="N7" s="5">
        <v>67.900000000000006</v>
      </c>
      <c r="O7" s="5">
        <v>70</v>
      </c>
      <c r="P7" s="5">
        <v>73</v>
      </c>
      <c r="Q7" s="5">
        <v>77</v>
      </c>
    </row>
    <row r="8" spans="1:17" x14ac:dyDescent="0.2">
      <c r="A8" s="3" t="s">
        <v>30</v>
      </c>
      <c r="B8" s="5" t="s">
        <v>31</v>
      </c>
      <c r="C8" s="5">
        <v>6.8</v>
      </c>
      <c r="D8" s="5">
        <v>4.5999999999999996</v>
      </c>
      <c r="E8" s="5">
        <v>5.7</v>
      </c>
      <c r="F8" s="5">
        <v>7.7</v>
      </c>
      <c r="G8" s="5">
        <v>4.8</v>
      </c>
      <c r="H8" s="5">
        <v>3.2</v>
      </c>
      <c r="I8" s="5">
        <v>14.6</v>
      </c>
      <c r="J8" s="5">
        <v>12.6</v>
      </c>
      <c r="K8" s="5">
        <v>9.1999999999999993</v>
      </c>
      <c r="L8" s="5">
        <v>8.9</v>
      </c>
      <c r="M8" s="5">
        <v>8.6999999999999993</v>
      </c>
      <c r="N8" s="5">
        <v>7.5</v>
      </c>
      <c r="O8" s="5">
        <v>6.5</v>
      </c>
      <c r="P8" s="5">
        <v>6.1</v>
      </c>
      <c r="Q8" s="5">
        <v>5.8</v>
      </c>
    </row>
    <row r="9" spans="1:17" x14ac:dyDescent="0.2">
      <c r="A9" s="3" t="s">
        <v>32</v>
      </c>
      <c r="B9" s="5" t="s">
        <v>31</v>
      </c>
      <c r="C9" s="5">
        <v>2.6</v>
      </c>
      <c r="D9" s="5">
        <v>2.5</v>
      </c>
      <c r="E9" s="5">
        <v>3</v>
      </c>
      <c r="F9" s="5">
        <v>3.2</v>
      </c>
      <c r="G9" s="5">
        <v>2.5</v>
      </c>
      <c r="H9" s="5">
        <v>2</v>
      </c>
      <c r="I9" s="5">
        <v>4.0999999999999996</v>
      </c>
      <c r="J9" s="5">
        <v>4</v>
      </c>
      <c r="K9" s="5">
        <v>3.9</v>
      </c>
      <c r="L9" s="5">
        <v>3.9</v>
      </c>
      <c r="M9" s="5">
        <v>3.9</v>
      </c>
      <c r="N9" s="5">
        <v>4</v>
      </c>
      <c r="O9" s="5">
        <v>4</v>
      </c>
      <c r="P9" s="5">
        <v>4.2</v>
      </c>
      <c r="Q9" s="5">
        <v>4.4000000000000004</v>
      </c>
    </row>
    <row r="10" spans="1:17" x14ac:dyDescent="0.2">
      <c r="A10" s="3" t="s">
        <v>33</v>
      </c>
      <c r="B10" s="5" t="s">
        <v>31</v>
      </c>
      <c r="C10" s="5">
        <v>10.9</v>
      </c>
      <c r="D10" s="5">
        <v>7.4</v>
      </c>
      <c r="E10" s="5">
        <v>8.6</v>
      </c>
      <c r="F10" s="5">
        <v>10.7</v>
      </c>
      <c r="G10" s="5">
        <v>10.6</v>
      </c>
      <c r="H10" s="5">
        <v>8.3000000000000007</v>
      </c>
      <c r="I10" s="5">
        <v>11.9</v>
      </c>
      <c r="J10" s="5">
        <v>11.4</v>
      </c>
      <c r="K10" s="5">
        <v>10</v>
      </c>
      <c r="L10" s="5">
        <v>9.8000000000000007</v>
      </c>
      <c r="M10" s="5">
        <v>9.5</v>
      </c>
      <c r="N10" s="5">
        <v>8.5</v>
      </c>
      <c r="O10" s="5">
        <v>7.5</v>
      </c>
      <c r="P10" s="5">
        <v>7.1</v>
      </c>
      <c r="Q10" s="5">
        <v>6.8</v>
      </c>
    </row>
    <row r="13" spans="1:17" x14ac:dyDescent="0.2">
      <c r="A13" s="56" t="s">
        <v>78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</row>
    <row r="14" spans="1:17" x14ac:dyDescent="0.2">
      <c r="A14" s="5"/>
      <c r="B14" s="5"/>
      <c r="C14" s="43" t="s">
        <v>79</v>
      </c>
      <c r="D14" s="44"/>
      <c r="E14" s="44"/>
      <c r="F14" s="44"/>
      <c r="G14" s="44"/>
      <c r="H14" s="44"/>
      <c r="I14" s="44"/>
      <c r="J14" s="45"/>
      <c r="K14" s="48" t="s">
        <v>76</v>
      </c>
      <c r="L14" s="48"/>
      <c r="M14" s="48"/>
      <c r="N14" s="48"/>
      <c r="O14" s="48"/>
      <c r="P14" s="48"/>
      <c r="Q14" s="48"/>
    </row>
    <row r="15" spans="1:17" x14ac:dyDescent="0.2">
      <c r="A15" s="1" t="s">
        <v>24</v>
      </c>
      <c r="B15" s="1" t="s">
        <v>25</v>
      </c>
      <c r="C15" s="1">
        <v>2015</v>
      </c>
      <c r="D15" s="1">
        <v>2016</v>
      </c>
      <c r="E15" s="1">
        <v>2017</v>
      </c>
      <c r="F15" s="1">
        <v>2018</v>
      </c>
      <c r="G15" s="1">
        <v>2019</v>
      </c>
      <c r="H15" s="1">
        <v>2020</v>
      </c>
      <c r="I15" s="1">
        <v>2021</v>
      </c>
      <c r="J15" s="1">
        <v>2022</v>
      </c>
      <c r="K15" s="1">
        <v>2023</v>
      </c>
      <c r="L15" s="1">
        <v>2024</v>
      </c>
      <c r="M15" s="1">
        <v>2025</v>
      </c>
      <c r="N15" s="1">
        <v>2030</v>
      </c>
      <c r="O15" s="1">
        <v>2035</v>
      </c>
      <c r="P15" s="1">
        <v>2040</v>
      </c>
      <c r="Q15" s="1">
        <v>2045</v>
      </c>
    </row>
    <row r="16" spans="1:17" x14ac:dyDescent="0.2">
      <c r="A16" s="3" t="s">
        <v>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3" t="s">
        <v>27</v>
      </c>
      <c r="B17" s="5" t="s">
        <v>28</v>
      </c>
      <c r="C17" s="5">
        <v>60.2</v>
      </c>
      <c r="D17" s="5">
        <v>70.3</v>
      </c>
      <c r="E17" s="5">
        <v>91</v>
      </c>
      <c r="F17" s="5">
        <v>105.2</v>
      </c>
      <c r="G17" s="5">
        <v>78.3</v>
      </c>
      <c r="H17" s="5">
        <v>61.4</v>
      </c>
      <c r="I17" s="5">
        <v>139.19999999999999</v>
      </c>
      <c r="J17" s="5">
        <v>117.4</v>
      </c>
      <c r="K17" s="5">
        <v>86.5</v>
      </c>
      <c r="L17" s="5">
        <v>81.599999999999994</v>
      </c>
      <c r="M17" s="5">
        <v>76.900000000000006</v>
      </c>
      <c r="N17" s="5">
        <v>57</v>
      </c>
      <c r="O17" s="5">
        <v>46.4</v>
      </c>
      <c r="P17" s="5">
        <v>40</v>
      </c>
      <c r="Q17" s="5">
        <v>36</v>
      </c>
    </row>
    <row r="18" spans="1:17" x14ac:dyDescent="0.2">
      <c r="A18" s="3" t="s">
        <v>77</v>
      </c>
      <c r="B18" s="5" t="s">
        <v>29</v>
      </c>
      <c r="C18" s="5">
        <v>51.9</v>
      </c>
      <c r="D18" s="5">
        <v>45.5</v>
      </c>
      <c r="E18" s="5">
        <v>54.3</v>
      </c>
      <c r="F18" s="5">
        <v>67.2</v>
      </c>
      <c r="G18" s="5">
        <v>61.7</v>
      </c>
      <c r="H18" s="5">
        <v>41.7</v>
      </c>
      <c r="I18" s="5">
        <v>69.599999999999994</v>
      </c>
      <c r="J18" s="5">
        <v>72.400000000000006</v>
      </c>
      <c r="K18" s="5">
        <v>62.5</v>
      </c>
      <c r="L18" s="5">
        <v>61.8</v>
      </c>
      <c r="M18" s="5">
        <v>61</v>
      </c>
      <c r="N18" s="5">
        <v>57.2</v>
      </c>
      <c r="O18" s="5">
        <v>59</v>
      </c>
      <c r="P18" s="5">
        <v>60</v>
      </c>
      <c r="Q18" s="5">
        <v>61</v>
      </c>
    </row>
    <row r="19" spans="1:17" x14ac:dyDescent="0.2">
      <c r="A19" s="3" t="s">
        <v>30</v>
      </c>
      <c r="B19" s="5" t="s">
        <v>31</v>
      </c>
      <c r="C19" s="5">
        <v>7</v>
      </c>
      <c r="D19" s="5">
        <v>4.9000000000000004</v>
      </c>
      <c r="E19" s="5">
        <v>5.9</v>
      </c>
      <c r="F19" s="5">
        <v>7.5</v>
      </c>
      <c r="G19" s="5">
        <v>4.8</v>
      </c>
      <c r="H19" s="5">
        <v>3.3</v>
      </c>
      <c r="I19" s="5">
        <v>14.5</v>
      </c>
      <c r="J19" s="5">
        <v>12.3</v>
      </c>
      <c r="K19" s="5">
        <v>8.8000000000000007</v>
      </c>
      <c r="L19" s="5">
        <v>8.4</v>
      </c>
      <c r="M19" s="5">
        <v>8.1</v>
      </c>
      <c r="N19" s="5">
        <v>6.3</v>
      </c>
      <c r="O19" s="5">
        <v>5.5</v>
      </c>
      <c r="P19" s="5">
        <v>5.0999999999999996</v>
      </c>
      <c r="Q19" s="5">
        <v>4.7</v>
      </c>
    </row>
    <row r="20" spans="1:17" x14ac:dyDescent="0.2">
      <c r="A20" s="3" t="s">
        <v>32</v>
      </c>
      <c r="B20" s="5" t="s">
        <v>31</v>
      </c>
      <c r="C20" s="5">
        <v>2.7</v>
      </c>
      <c r="D20" s="5">
        <v>2.7</v>
      </c>
      <c r="E20" s="5">
        <v>3</v>
      </c>
      <c r="F20" s="5">
        <v>3.1</v>
      </c>
      <c r="G20" s="5">
        <v>2.6</v>
      </c>
      <c r="H20" s="5">
        <v>2</v>
      </c>
      <c r="I20" s="5">
        <v>4.0999999999999996</v>
      </c>
      <c r="J20" s="5">
        <v>3.9</v>
      </c>
      <c r="K20" s="5">
        <v>3.7</v>
      </c>
      <c r="L20" s="5">
        <v>3.7</v>
      </c>
      <c r="M20" s="5">
        <v>3.6</v>
      </c>
      <c r="N20" s="5">
        <v>3.3</v>
      </c>
      <c r="O20" s="5">
        <v>3.4</v>
      </c>
      <c r="P20" s="5">
        <v>3.57</v>
      </c>
      <c r="Q20" s="5">
        <v>3.9</v>
      </c>
    </row>
    <row r="21" spans="1:17" x14ac:dyDescent="0.2">
      <c r="A21" s="3" t="s">
        <v>33</v>
      </c>
      <c r="B21" s="5" t="s">
        <v>31</v>
      </c>
      <c r="C21" s="5">
        <v>11.2</v>
      </c>
      <c r="D21" s="5">
        <v>7.8</v>
      </c>
      <c r="E21" s="5">
        <v>8.8000000000000007</v>
      </c>
      <c r="F21" s="5">
        <v>10.5</v>
      </c>
      <c r="G21" s="5">
        <v>10.6</v>
      </c>
      <c r="H21" s="5">
        <v>8.4</v>
      </c>
      <c r="I21" s="5">
        <v>11.8</v>
      </c>
      <c r="J21" s="5">
        <v>11.1</v>
      </c>
      <c r="K21" s="5">
        <v>9.6</v>
      </c>
      <c r="L21" s="5">
        <v>9.1999999999999993</v>
      </c>
      <c r="M21" s="5">
        <v>8.8000000000000007</v>
      </c>
      <c r="N21" s="5">
        <v>7.1</v>
      </c>
      <c r="O21" s="5">
        <v>6.3</v>
      </c>
      <c r="P21" s="5">
        <v>5.8</v>
      </c>
      <c r="Q21" s="5">
        <v>5.3</v>
      </c>
    </row>
    <row r="22" spans="1:17" x14ac:dyDescent="0.2">
      <c r="C22" s="6">
        <f t="shared" ref="C22:I24" si="0">C19/0.25</f>
        <v>28</v>
      </c>
      <c r="D22" s="6">
        <f t="shared" si="0"/>
        <v>19.600000000000001</v>
      </c>
      <c r="E22" s="6">
        <f t="shared" si="0"/>
        <v>23.6</v>
      </c>
      <c r="F22" s="6">
        <f t="shared" si="0"/>
        <v>30</v>
      </c>
      <c r="G22" s="6">
        <f t="shared" si="0"/>
        <v>19.2</v>
      </c>
      <c r="H22" s="6">
        <f t="shared" si="0"/>
        <v>13.2</v>
      </c>
      <c r="I22" s="6">
        <f t="shared" si="0"/>
        <v>58</v>
      </c>
      <c r="J22" s="6">
        <f>J19/0.25</f>
        <v>49.2</v>
      </c>
    </row>
    <row r="23" spans="1:17" x14ac:dyDescent="0.2">
      <c r="C23" s="6">
        <f t="shared" si="0"/>
        <v>10.8</v>
      </c>
      <c r="D23" s="6">
        <f t="shared" si="0"/>
        <v>10.8</v>
      </c>
      <c r="E23" s="6">
        <f t="shared" si="0"/>
        <v>12</v>
      </c>
      <c r="F23" s="6">
        <f t="shared" si="0"/>
        <v>12.4</v>
      </c>
      <c r="G23" s="6">
        <f t="shared" si="0"/>
        <v>10.4</v>
      </c>
      <c r="H23" s="6">
        <f t="shared" si="0"/>
        <v>8</v>
      </c>
      <c r="I23" s="6">
        <f t="shared" si="0"/>
        <v>16.399999999999999</v>
      </c>
      <c r="J23" s="6">
        <f t="shared" ref="J23:J24" si="1">J20/0.25</f>
        <v>15.6</v>
      </c>
    </row>
    <row r="24" spans="1:17" x14ac:dyDescent="0.2">
      <c r="C24" s="6">
        <f t="shared" si="0"/>
        <v>44.8</v>
      </c>
      <c r="D24" s="6">
        <f t="shared" si="0"/>
        <v>31.2</v>
      </c>
      <c r="E24" s="6">
        <f t="shared" si="0"/>
        <v>35.200000000000003</v>
      </c>
      <c r="F24" s="6">
        <f t="shared" si="0"/>
        <v>42</v>
      </c>
      <c r="G24" s="6">
        <f t="shared" si="0"/>
        <v>42.4</v>
      </c>
      <c r="H24" s="6">
        <f t="shared" si="0"/>
        <v>33.6</v>
      </c>
      <c r="I24" s="6">
        <f t="shared" si="0"/>
        <v>47.2</v>
      </c>
      <c r="J24" s="6">
        <f t="shared" si="1"/>
        <v>44.4</v>
      </c>
    </row>
  </sheetData>
  <mergeCells count="6">
    <mergeCell ref="A2:Q2"/>
    <mergeCell ref="K3:Q3"/>
    <mergeCell ref="A13:Q13"/>
    <mergeCell ref="K14:Q14"/>
    <mergeCell ref="C14:J14"/>
    <mergeCell ref="C3:J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17C28-AB49-4D0F-9DB7-6EC96E7B168C}">
  <dimension ref="A1:I42"/>
  <sheetViews>
    <sheetView zoomScale="110" zoomScaleNormal="110" workbookViewId="0">
      <selection activeCell="M11" sqref="M11:N11"/>
    </sheetView>
  </sheetViews>
  <sheetFormatPr defaultRowHeight="15" x14ac:dyDescent="0.25"/>
  <cols>
    <col min="1" max="1" width="5.7109375" bestFit="1" customWidth="1"/>
    <col min="2" max="2" width="22.42578125" bestFit="1" customWidth="1"/>
    <col min="3" max="3" width="20.7109375" bestFit="1" customWidth="1"/>
    <col min="6" max="6" width="11.7109375" customWidth="1"/>
    <col min="13" max="13" width="17" bestFit="1" customWidth="1"/>
    <col min="14" max="14" width="12.42578125" bestFit="1" customWidth="1"/>
  </cols>
  <sheetData>
    <row r="1" spans="1:8" x14ac:dyDescent="0.25">
      <c r="A1" s="2" t="s">
        <v>34</v>
      </c>
      <c r="B1" s="2" t="s">
        <v>35</v>
      </c>
      <c r="C1" s="2" t="s">
        <v>36</v>
      </c>
      <c r="F1" s="2" t="s">
        <v>37</v>
      </c>
    </row>
    <row r="2" spans="1:8" x14ac:dyDescent="0.25">
      <c r="A2" s="7">
        <v>2012</v>
      </c>
      <c r="B2" s="8">
        <v>7162</v>
      </c>
      <c r="C2" s="9">
        <v>70.488</v>
      </c>
      <c r="D2" s="10"/>
      <c r="F2" s="2" t="s">
        <v>38</v>
      </c>
    </row>
    <row r="3" spans="1:8" x14ac:dyDescent="0.25">
      <c r="A3" s="7">
        <f t="shared" ref="A3:A35" si="0">A2+1</f>
        <v>2013</v>
      </c>
      <c r="B3" s="8">
        <v>7251</v>
      </c>
      <c r="C3" s="9">
        <v>70.88</v>
      </c>
      <c r="D3" s="10"/>
    </row>
    <row r="4" spans="1:8" x14ac:dyDescent="0.25">
      <c r="A4" s="7">
        <f t="shared" si="0"/>
        <v>2014</v>
      </c>
      <c r="B4" s="8">
        <v>7339</v>
      </c>
      <c r="C4" s="9">
        <v>71.16</v>
      </c>
      <c r="D4" s="10"/>
      <c r="F4" t="s">
        <v>39</v>
      </c>
      <c r="G4">
        <f>Regression!B18</f>
        <v>3.0147803802953021E-3</v>
      </c>
    </row>
    <row r="5" spans="1:8" x14ac:dyDescent="0.25">
      <c r="A5" s="7">
        <f t="shared" si="0"/>
        <v>2015</v>
      </c>
      <c r="B5" s="8">
        <v>7427</v>
      </c>
      <c r="C5" s="9">
        <v>71.44</v>
      </c>
      <c r="D5" s="10"/>
      <c r="F5" t="s">
        <v>40</v>
      </c>
      <c r="G5">
        <f>Regression!B17</f>
        <v>49.019667343479313</v>
      </c>
    </row>
    <row r="6" spans="1:8" x14ac:dyDescent="0.25">
      <c r="A6" s="7">
        <f t="shared" si="0"/>
        <v>2016</v>
      </c>
      <c r="B6" s="8">
        <v>7513</v>
      </c>
      <c r="C6" s="9">
        <v>71.72</v>
      </c>
      <c r="D6" s="10"/>
      <c r="F6" s="10"/>
      <c r="G6" s="11"/>
    </row>
    <row r="7" spans="1:8" x14ac:dyDescent="0.25">
      <c r="A7" s="7">
        <f t="shared" si="0"/>
        <v>2017</v>
      </c>
      <c r="B7" s="8">
        <v>7600</v>
      </c>
      <c r="C7" s="9">
        <v>72</v>
      </c>
      <c r="D7" s="10"/>
      <c r="F7" s="10"/>
      <c r="G7" s="11"/>
    </row>
    <row r="8" spans="1:8" x14ac:dyDescent="0.25">
      <c r="A8" s="7">
        <f t="shared" si="0"/>
        <v>2018</v>
      </c>
      <c r="B8" s="8">
        <v>7684</v>
      </c>
      <c r="C8" s="9">
        <v>72.28</v>
      </c>
      <c r="D8" s="10"/>
      <c r="F8" s="10"/>
      <c r="G8" s="11"/>
    </row>
    <row r="9" spans="1:8" x14ac:dyDescent="0.25">
      <c r="A9" s="7">
        <f t="shared" si="0"/>
        <v>2019</v>
      </c>
      <c r="B9" s="8">
        <v>7765</v>
      </c>
      <c r="C9" s="9">
        <v>72.456000000000003</v>
      </c>
      <c r="F9" s="10"/>
      <c r="G9" s="11"/>
    </row>
    <row r="10" spans="1:8" x14ac:dyDescent="0.25">
      <c r="A10" s="7">
        <f t="shared" si="0"/>
        <v>2020</v>
      </c>
      <c r="B10" s="8">
        <v>7841</v>
      </c>
      <c r="C10" s="9">
        <v>72.632000000000005</v>
      </c>
      <c r="F10" s="10"/>
      <c r="G10" s="11"/>
    </row>
    <row r="11" spans="1:8" x14ac:dyDescent="0.25">
      <c r="A11" s="7">
        <f t="shared" si="0"/>
        <v>2021</v>
      </c>
      <c r="B11" s="8">
        <v>7909</v>
      </c>
      <c r="C11" s="9">
        <v>72.808000000000007</v>
      </c>
      <c r="F11" s="10"/>
      <c r="G11" s="11"/>
      <c r="H11" s="12"/>
    </row>
    <row r="12" spans="1:8" x14ac:dyDescent="0.25">
      <c r="A12" s="7">
        <f t="shared" si="0"/>
        <v>2022</v>
      </c>
      <c r="B12" s="8">
        <v>7975</v>
      </c>
      <c r="C12" s="9">
        <v>72.983999999999995</v>
      </c>
      <c r="F12" s="10"/>
      <c r="G12" s="11"/>
      <c r="H12" s="12"/>
    </row>
    <row r="13" spans="1:8" x14ac:dyDescent="0.25">
      <c r="A13" s="4">
        <f t="shared" si="0"/>
        <v>2023</v>
      </c>
      <c r="B13" s="8">
        <v>8045</v>
      </c>
      <c r="C13" s="13">
        <f>B13*$G$4+$G$5</f>
        <v>73.273575502955026</v>
      </c>
      <c r="F13" s="10"/>
      <c r="G13" s="11"/>
      <c r="H13" s="12"/>
    </row>
    <row r="14" spans="1:8" x14ac:dyDescent="0.25">
      <c r="A14" s="4">
        <f t="shared" si="0"/>
        <v>2024</v>
      </c>
      <c r="B14" s="8">
        <v>8119</v>
      </c>
      <c r="C14" s="13">
        <f t="shared" ref="C14:C35" si="1">B14*$G$4+$G$5</f>
        <v>73.496669251096876</v>
      </c>
      <c r="F14" s="10"/>
      <c r="G14" s="11"/>
      <c r="H14" s="12"/>
    </row>
    <row r="15" spans="1:8" x14ac:dyDescent="0.25">
      <c r="A15" s="4">
        <f t="shared" si="0"/>
        <v>2025</v>
      </c>
      <c r="B15" s="8">
        <v>8192</v>
      </c>
      <c r="C15" s="13">
        <f t="shared" si="1"/>
        <v>73.716748218858427</v>
      </c>
      <c r="F15" s="10"/>
      <c r="G15" s="11"/>
      <c r="H15" s="12"/>
    </row>
    <row r="16" spans="1:8" x14ac:dyDescent="0.25">
      <c r="A16" s="4">
        <f t="shared" si="0"/>
        <v>2026</v>
      </c>
      <c r="B16" s="8">
        <v>8264</v>
      </c>
      <c r="C16" s="13">
        <f t="shared" si="1"/>
        <v>73.933812406239696</v>
      </c>
      <c r="F16" s="10"/>
      <c r="G16" s="11"/>
      <c r="H16" s="12"/>
    </row>
    <row r="17" spans="1:9" x14ac:dyDescent="0.25">
      <c r="A17" s="4">
        <f t="shared" si="0"/>
        <v>2027</v>
      </c>
      <c r="B17" s="8">
        <v>8336</v>
      </c>
      <c r="C17" s="13">
        <f t="shared" si="1"/>
        <v>74.15087659362095</v>
      </c>
      <c r="F17" s="10"/>
      <c r="G17" s="11"/>
      <c r="H17" s="12"/>
    </row>
    <row r="18" spans="1:9" x14ac:dyDescent="0.25">
      <c r="A18" s="4">
        <f t="shared" si="0"/>
        <v>2028</v>
      </c>
      <c r="B18" s="8">
        <v>8407</v>
      </c>
      <c r="C18" s="13">
        <f t="shared" si="1"/>
        <v>74.364926000621921</v>
      </c>
      <c r="F18" s="10"/>
      <c r="G18" s="11"/>
      <c r="H18" s="12"/>
    </row>
    <row r="19" spans="1:9" x14ac:dyDescent="0.25">
      <c r="A19" s="4">
        <f t="shared" si="0"/>
        <v>2029</v>
      </c>
      <c r="B19" s="8">
        <v>8477</v>
      </c>
      <c r="C19" s="13">
        <f t="shared" si="1"/>
        <v>74.57596062724258</v>
      </c>
      <c r="F19" s="10"/>
      <c r="G19" s="11"/>
      <c r="H19" s="12"/>
    </row>
    <row r="20" spans="1:9" x14ac:dyDescent="0.25">
      <c r="A20" s="4">
        <f t="shared" si="0"/>
        <v>2030</v>
      </c>
      <c r="B20" s="8">
        <v>8546</v>
      </c>
      <c r="C20" s="13">
        <f t="shared" si="1"/>
        <v>74.783980473482956</v>
      </c>
      <c r="F20" s="10"/>
      <c r="G20" s="11"/>
      <c r="H20" s="12"/>
    </row>
    <row r="21" spans="1:9" x14ac:dyDescent="0.25">
      <c r="A21" s="4">
        <f t="shared" si="0"/>
        <v>2031</v>
      </c>
      <c r="B21" s="8">
        <v>8615</v>
      </c>
      <c r="C21" s="13">
        <f t="shared" si="1"/>
        <v>74.992000319723331</v>
      </c>
      <c r="F21" s="10"/>
      <c r="G21" s="11"/>
      <c r="H21" s="12"/>
      <c r="I21" s="10"/>
    </row>
    <row r="22" spans="1:9" x14ac:dyDescent="0.25">
      <c r="A22" s="4">
        <f t="shared" si="0"/>
        <v>2032</v>
      </c>
      <c r="B22" s="8">
        <v>8682</v>
      </c>
      <c r="C22" s="13">
        <f t="shared" si="1"/>
        <v>75.193990605203126</v>
      </c>
      <c r="F22" s="10"/>
      <c r="I22" s="10"/>
    </row>
    <row r="23" spans="1:9" x14ac:dyDescent="0.25">
      <c r="A23" s="4">
        <f t="shared" si="0"/>
        <v>2033</v>
      </c>
      <c r="B23" s="8">
        <v>8749</v>
      </c>
      <c r="C23" s="13">
        <f t="shared" si="1"/>
        <v>75.395980890682907</v>
      </c>
      <c r="F23" s="10"/>
    </row>
    <row r="24" spans="1:9" x14ac:dyDescent="0.25">
      <c r="A24" s="4">
        <f t="shared" si="0"/>
        <v>2034</v>
      </c>
      <c r="B24" s="8">
        <v>8815</v>
      </c>
      <c r="C24" s="13">
        <f t="shared" si="1"/>
        <v>75.594956395782404</v>
      </c>
      <c r="F24" s="10"/>
    </row>
    <row r="25" spans="1:9" x14ac:dyDescent="0.25">
      <c r="A25" s="4">
        <f t="shared" si="0"/>
        <v>2035</v>
      </c>
      <c r="B25" s="8">
        <v>8879</v>
      </c>
      <c r="C25" s="13">
        <f t="shared" si="1"/>
        <v>75.787902340121292</v>
      </c>
      <c r="F25" s="10"/>
    </row>
    <row r="26" spans="1:9" x14ac:dyDescent="0.25">
      <c r="A26" s="4">
        <f t="shared" si="0"/>
        <v>2036</v>
      </c>
      <c r="B26" s="8">
        <v>8943</v>
      </c>
      <c r="C26" s="13">
        <f t="shared" si="1"/>
        <v>75.980848284460194</v>
      </c>
      <c r="F26" s="10"/>
    </row>
    <row r="27" spans="1:9" x14ac:dyDescent="0.25">
      <c r="A27" s="4">
        <f t="shared" si="0"/>
        <v>2037</v>
      </c>
      <c r="B27" s="8">
        <v>9006</v>
      </c>
      <c r="C27" s="13">
        <f t="shared" si="1"/>
        <v>76.170779448418799</v>
      </c>
      <c r="F27" s="10"/>
    </row>
    <row r="28" spans="1:9" x14ac:dyDescent="0.25">
      <c r="A28" s="4">
        <f t="shared" si="0"/>
        <v>2038</v>
      </c>
      <c r="B28" s="8">
        <v>9068</v>
      </c>
      <c r="C28" s="13">
        <f t="shared" si="1"/>
        <v>76.35769583199712</v>
      </c>
      <c r="F28" s="10"/>
    </row>
    <row r="29" spans="1:9" x14ac:dyDescent="0.25">
      <c r="A29" s="4">
        <f t="shared" si="0"/>
        <v>2039</v>
      </c>
      <c r="B29" s="8">
        <v>9129</v>
      </c>
      <c r="C29" s="13">
        <f t="shared" si="1"/>
        <v>76.541597435195129</v>
      </c>
      <c r="F29" s="10"/>
    </row>
    <row r="30" spans="1:9" x14ac:dyDescent="0.25">
      <c r="A30" s="4">
        <f t="shared" si="0"/>
        <v>2040</v>
      </c>
      <c r="B30" s="8">
        <v>9188</v>
      </c>
      <c r="C30" s="13">
        <f t="shared" si="1"/>
        <v>76.719469477632543</v>
      </c>
      <c r="F30" s="10"/>
    </row>
    <row r="31" spans="1:9" x14ac:dyDescent="0.25">
      <c r="A31" s="4">
        <f t="shared" si="0"/>
        <v>2041</v>
      </c>
      <c r="B31" s="8">
        <v>9247</v>
      </c>
      <c r="C31" s="13">
        <f t="shared" si="1"/>
        <v>76.897341520069972</v>
      </c>
      <c r="F31" s="10"/>
    </row>
    <row r="32" spans="1:9" x14ac:dyDescent="0.25">
      <c r="A32" s="4">
        <f t="shared" si="0"/>
        <v>2042</v>
      </c>
      <c r="B32" s="8">
        <v>9304</v>
      </c>
      <c r="C32" s="13">
        <f t="shared" si="1"/>
        <v>77.069184001746805</v>
      </c>
      <c r="F32" s="10"/>
    </row>
    <row r="33" spans="1:6" x14ac:dyDescent="0.25">
      <c r="A33" s="4">
        <f t="shared" si="0"/>
        <v>2043</v>
      </c>
      <c r="B33" s="8">
        <v>9360</v>
      </c>
      <c r="C33" s="13">
        <f t="shared" si="1"/>
        <v>77.238011703043341</v>
      </c>
      <c r="F33" s="10"/>
    </row>
    <row r="34" spans="1:6" x14ac:dyDescent="0.25">
      <c r="A34" s="4">
        <f t="shared" si="0"/>
        <v>2044</v>
      </c>
      <c r="B34" s="8">
        <v>9414</v>
      </c>
      <c r="C34" s="13">
        <f t="shared" si="1"/>
        <v>77.400809843579282</v>
      </c>
      <c r="F34" s="10"/>
    </row>
    <row r="35" spans="1:6" x14ac:dyDescent="0.25">
      <c r="A35" s="4">
        <f t="shared" si="0"/>
        <v>2045</v>
      </c>
      <c r="B35" s="8">
        <v>9468</v>
      </c>
      <c r="C35" s="13">
        <f t="shared" si="1"/>
        <v>77.563607984115237</v>
      </c>
      <c r="F35" s="10"/>
    </row>
    <row r="36" spans="1:6" x14ac:dyDescent="0.25">
      <c r="F36" s="10"/>
    </row>
    <row r="37" spans="1:6" x14ac:dyDescent="0.25">
      <c r="F37" s="10"/>
    </row>
    <row r="38" spans="1:6" x14ac:dyDescent="0.25">
      <c r="F38" s="10"/>
    </row>
    <row r="39" spans="1:6" x14ac:dyDescent="0.25">
      <c r="F39" s="10"/>
    </row>
    <row r="40" spans="1:6" x14ac:dyDescent="0.25">
      <c r="F40" s="10"/>
    </row>
    <row r="41" spans="1:6" x14ac:dyDescent="0.25">
      <c r="F41" s="10"/>
    </row>
    <row r="42" spans="1:6" x14ac:dyDescent="0.25">
      <c r="F42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44E7-962F-4A6C-BFB5-373AB4D50425}">
  <dimension ref="A1:I35"/>
  <sheetViews>
    <sheetView workbookViewId="0">
      <selection activeCell="M11" sqref="M11:N11"/>
    </sheetView>
  </sheetViews>
  <sheetFormatPr defaultRowHeight="15" x14ac:dyDescent="0.25"/>
  <cols>
    <col min="1" max="1" width="12.7109375" customWidth="1"/>
  </cols>
  <sheetData>
    <row r="1" spans="1:9" x14ac:dyDescent="0.25">
      <c r="A1" t="s">
        <v>41</v>
      </c>
    </row>
    <row r="2" spans="1:9" ht="15.75" thickBot="1" x14ac:dyDescent="0.3"/>
    <row r="3" spans="1:9" x14ac:dyDescent="0.25">
      <c r="A3" s="14" t="s">
        <v>42</v>
      </c>
      <c r="B3" s="14"/>
    </row>
    <row r="4" spans="1:9" x14ac:dyDescent="0.25">
      <c r="A4" t="s">
        <v>43</v>
      </c>
      <c r="B4">
        <v>0.99683333221363324</v>
      </c>
    </row>
    <row r="5" spans="1:9" x14ac:dyDescent="0.25">
      <c r="A5" t="s">
        <v>44</v>
      </c>
      <c r="B5">
        <v>0.99367669221213561</v>
      </c>
    </row>
    <row r="6" spans="1:9" x14ac:dyDescent="0.25">
      <c r="A6" t="s">
        <v>45</v>
      </c>
      <c r="B6">
        <v>0.99297410245792839</v>
      </c>
    </row>
    <row r="7" spans="1:9" x14ac:dyDescent="0.25">
      <c r="A7" t="s">
        <v>46</v>
      </c>
      <c r="B7">
        <v>6.9244048042993528E-2</v>
      </c>
    </row>
    <row r="8" spans="1:9" ht="15.75" thickBot="1" x14ac:dyDescent="0.3">
      <c r="A8" s="15" t="s">
        <v>47</v>
      </c>
      <c r="B8" s="15">
        <v>11</v>
      </c>
    </row>
    <row r="10" spans="1:9" ht="15.75" thickBot="1" x14ac:dyDescent="0.3">
      <c r="A10" t="s">
        <v>48</v>
      </c>
    </row>
    <row r="11" spans="1:9" x14ac:dyDescent="0.25">
      <c r="A11" s="16"/>
      <c r="B11" s="16" t="s">
        <v>49</v>
      </c>
      <c r="C11" s="16" t="s">
        <v>50</v>
      </c>
      <c r="D11" s="16" t="s">
        <v>51</v>
      </c>
      <c r="E11" s="16" t="s">
        <v>52</v>
      </c>
      <c r="F11" s="16" t="s">
        <v>53</v>
      </c>
    </row>
    <row r="12" spans="1:9" x14ac:dyDescent="0.25">
      <c r="A12" t="s">
        <v>54</v>
      </c>
      <c r="B12">
        <v>1</v>
      </c>
      <c r="C12">
        <v>6.78122553811379</v>
      </c>
      <c r="D12">
        <v>6.78122553811379</v>
      </c>
      <c r="E12">
        <v>1414.3056972606255</v>
      </c>
      <c r="F12">
        <v>3.2972774259204666E-11</v>
      </c>
    </row>
    <row r="13" spans="1:9" x14ac:dyDescent="0.25">
      <c r="A13" t="s">
        <v>55</v>
      </c>
      <c r="B13">
        <v>9</v>
      </c>
      <c r="C13">
        <v>4.3152643704423559E-2</v>
      </c>
      <c r="D13">
        <v>4.7947381893803957E-3</v>
      </c>
    </row>
    <row r="14" spans="1:9" ht="15.75" thickBot="1" x14ac:dyDescent="0.3">
      <c r="A14" s="15" t="s">
        <v>56</v>
      </c>
      <c r="B14" s="15">
        <v>10</v>
      </c>
      <c r="C14" s="15">
        <v>6.8243781818182132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57</v>
      </c>
      <c r="C16" s="16" t="s">
        <v>46</v>
      </c>
      <c r="D16" s="16" t="s">
        <v>58</v>
      </c>
      <c r="E16" s="16" t="s">
        <v>59</v>
      </c>
      <c r="F16" s="16" t="s">
        <v>60</v>
      </c>
      <c r="G16" s="16" t="s">
        <v>61</v>
      </c>
      <c r="H16" s="16" t="s">
        <v>62</v>
      </c>
      <c r="I16" s="16" t="s">
        <v>63</v>
      </c>
    </row>
    <row r="17" spans="1:9" x14ac:dyDescent="0.25">
      <c r="A17" t="s">
        <v>64</v>
      </c>
      <c r="B17">
        <v>49.019667343479313</v>
      </c>
      <c r="C17">
        <v>0.60863456719181142</v>
      </c>
      <c r="D17">
        <v>80.540393178211886</v>
      </c>
      <c r="E17">
        <v>3.5504532182084008E-14</v>
      </c>
      <c r="F17">
        <v>47.64284029777977</v>
      </c>
      <c r="G17">
        <v>50.396494389178855</v>
      </c>
      <c r="H17">
        <v>47.64284029777977</v>
      </c>
      <c r="I17">
        <v>50.396494389178855</v>
      </c>
    </row>
    <row r="18" spans="1:9" ht="15.75" thickBot="1" x14ac:dyDescent="0.3">
      <c r="A18" s="15" t="s">
        <v>35</v>
      </c>
      <c r="B18" s="15">
        <v>3.0147803802953021E-3</v>
      </c>
      <c r="C18" s="15">
        <v>8.0164859337726507E-5</v>
      </c>
      <c r="D18" s="15">
        <v>37.607255912398408</v>
      </c>
      <c r="E18" s="15">
        <v>3.2972774259204666E-11</v>
      </c>
      <c r="F18" s="15">
        <v>2.8334348695397537E-3</v>
      </c>
      <c r="G18" s="15">
        <v>3.1961258910508505E-3</v>
      </c>
      <c r="H18" s="15">
        <v>2.8334348695397537E-3</v>
      </c>
      <c r="I18" s="15">
        <v>3.1961258910508505E-3</v>
      </c>
    </row>
    <row r="22" spans="1:9" x14ac:dyDescent="0.25">
      <c r="A22" t="s">
        <v>65</v>
      </c>
    </row>
    <row r="23" spans="1:9" ht="15.75" thickBot="1" x14ac:dyDescent="0.3"/>
    <row r="24" spans="1:9" x14ac:dyDescent="0.25">
      <c r="A24" s="16" t="s">
        <v>66</v>
      </c>
      <c r="B24" s="16" t="s">
        <v>67</v>
      </c>
      <c r="C24" s="16" t="s">
        <v>68</v>
      </c>
    </row>
    <row r="25" spans="1:9" x14ac:dyDescent="0.25">
      <c r="A25">
        <v>1</v>
      </c>
      <c r="B25">
        <v>70.611524427154265</v>
      </c>
      <c r="C25">
        <v>-0.12352442715426548</v>
      </c>
    </row>
    <row r="26" spans="1:9" x14ac:dyDescent="0.25">
      <c r="A26">
        <v>2</v>
      </c>
      <c r="B26">
        <v>70.879839881000549</v>
      </c>
      <c r="C26">
        <v>1.6011899944601282E-4</v>
      </c>
    </row>
    <row r="27" spans="1:9" x14ac:dyDescent="0.25">
      <c r="A27">
        <v>3</v>
      </c>
      <c r="B27">
        <v>71.145140554466536</v>
      </c>
      <c r="C27">
        <v>1.4859445533460303E-2</v>
      </c>
    </row>
    <row r="28" spans="1:9" x14ac:dyDescent="0.25">
      <c r="A28">
        <v>4</v>
      </c>
      <c r="B28">
        <v>71.410441227932523</v>
      </c>
      <c r="C28">
        <v>2.9558772067474592E-2</v>
      </c>
    </row>
    <row r="29" spans="1:9" x14ac:dyDescent="0.25">
      <c r="A29">
        <v>5</v>
      </c>
      <c r="B29">
        <v>71.669712340637915</v>
      </c>
      <c r="C29">
        <v>5.0287659362084014E-2</v>
      </c>
    </row>
    <row r="30" spans="1:9" x14ac:dyDescent="0.25">
      <c r="A30">
        <v>6</v>
      </c>
      <c r="B30">
        <v>71.931998233723604</v>
      </c>
      <c r="C30">
        <v>6.800176627639587E-2</v>
      </c>
    </row>
    <row r="31" spans="1:9" x14ac:dyDescent="0.25">
      <c r="A31">
        <v>7</v>
      </c>
      <c r="B31">
        <v>72.185239785668415</v>
      </c>
      <c r="C31">
        <v>9.4760214331586212E-2</v>
      </c>
    </row>
    <row r="32" spans="1:9" x14ac:dyDescent="0.25">
      <c r="A32">
        <v>8</v>
      </c>
      <c r="B32">
        <v>72.429436996472333</v>
      </c>
      <c r="C32">
        <v>2.6563003527670048E-2</v>
      </c>
    </row>
    <row r="33" spans="1:3" x14ac:dyDescent="0.25">
      <c r="A33">
        <v>9</v>
      </c>
      <c r="B33">
        <v>72.658560305374777</v>
      </c>
      <c r="C33">
        <v>-2.6560305374772497E-2</v>
      </c>
    </row>
    <row r="34" spans="1:3" x14ac:dyDescent="0.25">
      <c r="A34">
        <v>10</v>
      </c>
      <c r="B34">
        <v>72.863565371234856</v>
      </c>
      <c r="C34">
        <v>-5.5565371234848726E-2</v>
      </c>
    </row>
    <row r="35" spans="1:3" ht="15.75" thickBot="1" x14ac:dyDescent="0.3">
      <c r="A35" s="15">
        <v>11</v>
      </c>
      <c r="B35" s="15">
        <v>73.062540876334339</v>
      </c>
      <c r="C35" s="15">
        <v>-7.8540876334344034E-2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D70A-679A-4506-B694-B67AECF89AFC}">
  <dimension ref="A1:I34"/>
  <sheetViews>
    <sheetView workbookViewId="0">
      <selection activeCell="M11" sqref="M11:N11"/>
    </sheetView>
  </sheetViews>
  <sheetFormatPr defaultRowHeight="15" x14ac:dyDescent="0.25"/>
  <sheetData>
    <row r="1" spans="1:9" x14ac:dyDescent="0.25">
      <c r="A1" t="s">
        <v>41</v>
      </c>
    </row>
    <row r="2" spans="1:9" ht="15.75" thickBot="1" x14ac:dyDescent="0.3"/>
    <row r="3" spans="1:9" x14ac:dyDescent="0.25">
      <c r="A3" s="14" t="s">
        <v>42</v>
      </c>
      <c r="B3" s="14"/>
    </row>
    <row r="4" spans="1:9" x14ac:dyDescent="0.25">
      <c r="A4" t="s">
        <v>43</v>
      </c>
      <c r="B4">
        <v>0.77379544383557997</v>
      </c>
    </row>
    <row r="5" spans="1:9" x14ac:dyDescent="0.25">
      <c r="A5" t="s">
        <v>44</v>
      </c>
      <c r="B5">
        <v>0.59875938890070213</v>
      </c>
    </row>
    <row r="6" spans="1:9" x14ac:dyDescent="0.25">
      <c r="A6" t="s">
        <v>45</v>
      </c>
      <c r="B6">
        <v>0.54860431251328989</v>
      </c>
    </row>
    <row r="7" spans="1:9" x14ac:dyDescent="0.25">
      <c r="A7" t="s">
        <v>46</v>
      </c>
      <c r="B7">
        <v>55.186983196717904</v>
      </c>
    </row>
    <row r="8" spans="1:9" ht="15.75" thickBot="1" x14ac:dyDescent="0.3">
      <c r="A8" s="15" t="s">
        <v>47</v>
      </c>
      <c r="B8" s="15">
        <v>10</v>
      </c>
    </row>
    <row r="10" spans="1:9" ht="15.75" thickBot="1" x14ac:dyDescent="0.3">
      <c r="A10" t="s">
        <v>48</v>
      </c>
    </row>
    <row r="11" spans="1:9" x14ac:dyDescent="0.25">
      <c r="A11" s="16"/>
      <c r="B11" s="16" t="s">
        <v>49</v>
      </c>
      <c r="C11" s="16" t="s">
        <v>50</v>
      </c>
      <c r="D11" s="16" t="s">
        <v>51</v>
      </c>
      <c r="E11" s="16" t="s">
        <v>52</v>
      </c>
      <c r="F11" s="16" t="s">
        <v>53</v>
      </c>
    </row>
    <row r="12" spans="1:9" x14ac:dyDescent="0.25">
      <c r="A12" t="s">
        <v>54</v>
      </c>
      <c r="B12">
        <v>1</v>
      </c>
      <c r="C12">
        <v>36358.901051197434</v>
      </c>
      <c r="D12">
        <v>36358.901051197434</v>
      </c>
      <c r="E12">
        <v>11.938161239666201</v>
      </c>
      <c r="F12">
        <v>8.6289579526817612E-3</v>
      </c>
    </row>
    <row r="13" spans="1:9" x14ac:dyDescent="0.25">
      <c r="A13" t="s">
        <v>55</v>
      </c>
      <c r="B13">
        <v>8</v>
      </c>
      <c r="C13">
        <v>24364.824914838595</v>
      </c>
      <c r="D13">
        <v>3045.6031143548244</v>
      </c>
    </row>
    <row r="14" spans="1:9" ht="15.75" thickBot="1" x14ac:dyDescent="0.3">
      <c r="A14" s="15" t="s">
        <v>56</v>
      </c>
      <c r="B14" s="15">
        <v>9</v>
      </c>
      <c r="C14" s="15">
        <v>60723.725966036029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57</v>
      </c>
      <c r="C16" s="16" t="s">
        <v>46</v>
      </c>
      <c r="D16" s="16" t="s">
        <v>58</v>
      </c>
      <c r="E16" s="16" t="s">
        <v>59</v>
      </c>
      <c r="F16" s="16" t="s">
        <v>60</v>
      </c>
      <c r="G16" s="16" t="s">
        <v>61</v>
      </c>
      <c r="H16" s="16" t="s">
        <v>62</v>
      </c>
      <c r="I16" s="16" t="s">
        <v>63</v>
      </c>
    </row>
    <row r="17" spans="1:9" x14ac:dyDescent="0.25">
      <c r="A17" t="s">
        <v>64</v>
      </c>
      <c r="B17">
        <v>217.48223293830085</v>
      </c>
      <c r="C17">
        <v>44.46171900765993</v>
      </c>
      <c r="D17">
        <v>4.8914490440829042</v>
      </c>
      <c r="E17">
        <v>1.2067449625543501E-3</v>
      </c>
      <c r="F17">
        <v>114.95332504835133</v>
      </c>
      <c r="G17">
        <v>320.0111408282504</v>
      </c>
      <c r="H17">
        <v>114.95332504835133</v>
      </c>
      <c r="I17">
        <v>320.0111408282504</v>
      </c>
    </row>
    <row r="18" spans="1:9" ht="15.75" thickBot="1" x14ac:dyDescent="0.3">
      <c r="A18" s="15">
        <v>7.21</v>
      </c>
      <c r="B18" s="15">
        <v>18.38329583618739</v>
      </c>
      <c r="C18" s="15">
        <v>5.3205270567004987</v>
      </c>
      <c r="D18" s="15">
        <v>3.4551644301923181</v>
      </c>
      <c r="E18" s="15">
        <v>8.6289579526817508E-3</v>
      </c>
      <c r="F18" s="15">
        <v>6.1141384419703844</v>
      </c>
      <c r="G18" s="15">
        <v>30.652453230404397</v>
      </c>
      <c r="H18" s="15">
        <v>6.1141384419703844</v>
      </c>
      <c r="I18" s="15">
        <v>30.652453230404397</v>
      </c>
    </row>
    <row r="22" spans="1:9" x14ac:dyDescent="0.25">
      <c r="A22" t="s">
        <v>65</v>
      </c>
      <c r="E22" t="s">
        <v>69</v>
      </c>
    </row>
    <row r="23" spans="1:9" ht="15.75" thickBot="1" x14ac:dyDescent="0.3"/>
    <row r="24" spans="1:9" x14ac:dyDescent="0.25">
      <c r="A24" s="16" t="s">
        <v>66</v>
      </c>
      <c r="B24" s="16" t="s">
        <v>70</v>
      </c>
      <c r="C24" s="16" t="s">
        <v>68</v>
      </c>
      <c r="E24" s="16" t="s">
        <v>71</v>
      </c>
      <c r="F24" s="16">
        <v>371.39135516282397</v>
      </c>
    </row>
    <row r="25" spans="1:9" x14ac:dyDescent="0.25">
      <c r="A25">
        <v>1</v>
      </c>
      <c r="B25">
        <v>368.96059062848497</v>
      </c>
      <c r="C25">
        <v>69.228000663699049</v>
      </c>
      <c r="E25">
        <v>5</v>
      </c>
      <c r="F25">
        <v>229.90147826575298</v>
      </c>
    </row>
    <row r="26" spans="1:9" x14ac:dyDescent="0.25">
      <c r="A26">
        <v>2</v>
      </c>
      <c r="B26">
        <v>372.26958387899867</v>
      </c>
      <c r="C26">
        <v>69.946588500860344</v>
      </c>
      <c r="E26">
        <v>15</v>
      </c>
      <c r="F26">
        <v>252.74777498613403</v>
      </c>
    </row>
    <row r="27" spans="1:9" x14ac:dyDescent="0.25">
      <c r="A27">
        <v>3</v>
      </c>
      <c r="B27">
        <v>346.16530379161259</v>
      </c>
      <c r="C27">
        <v>-12.512018978888591</v>
      </c>
      <c r="E27">
        <v>25</v>
      </c>
      <c r="F27">
        <v>297.37271566599793</v>
      </c>
    </row>
    <row r="28" spans="1:9" x14ac:dyDescent="0.25">
      <c r="A28">
        <v>4</v>
      </c>
      <c r="B28">
        <v>307.56038253561906</v>
      </c>
      <c r="C28">
        <v>-77.658904269866071</v>
      </c>
      <c r="E28">
        <v>35</v>
      </c>
      <c r="F28">
        <v>329.44373334464598</v>
      </c>
    </row>
    <row r="29" spans="1:9" x14ac:dyDescent="0.25">
      <c r="A29">
        <v>5</v>
      </c>
      <c r="B29">
        <v>325.94367837180647</v>
      </c>
      <c r="C29">
        <v>3.5000549728395072</v>
      </c>
      <c r="E29">
        <v>45</v>
      </c>
      <c r="F29">
        <v>333.653284812724</v>
      </c>
    </row>
    <row r="30" spans="1:9" x14ac:dyDescent="0.25">
      <c r="A30">
        <v>6</v>
      </c>
      <c r="B30">
        <v>355.35695170970627</v>
      </c>
      <c r="C30">
        <v>39.317972590472721</v>
      </c>
      <c r="E30">
        <v>55</v>
      </c>
      <c r="F30">
        <v>394.67492430017899</v>
      </c>
    </row>
    <row r="31" spans="1:9" x14ac:dyDescent="0.25">
      <c r="A31">
        <v>7</v>
      </c>
      <c r="B31">
        <v>305.72205295200035</v>
      </c>
      <c r="C31">
        <v>-8.3493372860024238</v>
      </c>
      <c r="E31">
        <v>65</v>
      </c>
      <c r="F31">
        <v>407.39522101938002</v>
      </c>
    </row>
    <row r="32" spans="1:9" x14ac:dyDescent="0.25">
      <c r="A32">
        <v>8</v>
      </c>
      <c r="B32">
        <v>278.14710919771926</v>
      </c>
      <c r="C32">
        <v>-25.399334211585227</v>
      </c>
      <c r="E32">
        <v>75</v>
      </c>
      <c r="F32">
        <v>438.18859129218401</v>
      </c>
    </row>
    <row r="33" spans="1:6" x14ac:dyDescent="0.25">
      <c r="A33">
        <v>9</v>
      </c>
      <c r="B33">
        <v>484.040022563018</v>
      </c>
      <c r="C33">
        <v>-76.644801543637982</v>
      </c>
      <c r="E33">
        <v>85</v>
      </c>
      <c r="F33">
        <v>442.21617237985902</v>
      </c>
    </row>
    <row r="34" spans="1:6" ht="15.75" thickBot="1" x14ac:dyDescent="0.3">
      <c r="A34" s="15">
        <v>10</v>
      </c>
      <c r="B34" s="15">
        <v>443.59677172340577</v>
      </c>
      <c r="C34" s="15">
        <v>18.571779562108247</v>
      </c>
      <c r="E34" s="15">
        <v>95</v>
      </c>
      <c r="F34" s="15">
        <v>462.16855128551401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680D-92E0-4C55-9705-CD58C2C6B3B5}">
  <dimension ref="A1:I34"/>
  <sheetViews>
    <sheetView workbookViewId="0">
      <selection activeCell="M11" sqref="M11:N11"/>
    </sheetView>
  </sheetViews>
  <sheetFormatPr defaultRowHeight="15" x14ac:dyDescent="0.25"/>
  <sheetData>
    <row r="1" spans="1:9" x14ac:dyDescent="0.25">
      <c r="A1" t="s">
        <v>41</v>
      </c>
    </row>
    <row r="2" spans="1:9" ht="15.75" thickBot="1" x14ac:dyDescent="0.3"/>
    <row r="3" spans="1:9" x14ac:dyDescent="0.25">
      <c r="A3" s="14" t="s">
        <v>42</v>
      </c>
      <c r="B3" s="14"/>
    </row>
    <row r="4" spans="1:9" x14ac:dyDescent="0.25">
      <c r="A4" t="s">
        <v>43</v>
      </c>
      <c r="B4">
        <v>0.80186616488429463</v>
      </c>
    </row>
    <row r="5" spans="1:9" x14ac:dyDescent="0.25">
      <c r="A5" t="s">
        <v>44</v>
      </c>
      <c r="B5">
        <v>0.64298934638624672</v>
      </c>
    </row>
    <row r="6" spans="1:9" x14ac:dyDescent="0.25">
      <c r="A6" t="s">
        <v>45</v>
      </c>
      <c r="B6">
        <v>0.59836301468452757</v>
      </c>
    </row>
    <row r="7" spans="1:9" x14ac:dyDescent="0.25">
      <c r="A7" t="s">
        <v>46</v>
      </c>
      <c r="B7">
        <v>52.056480260622884</v>
      </c>
    </row>
    <row r="8" spans="1:9" ht="15.75" thickBot="1" x14ac:dyDescent="0.3">
      <c r="A8" s="15" t="s">
        <v>47</v>
      </c>
      <c r="B8" s="15">
        <v>10</v>
      </c>
    </row>
    <row r="10" spans="1:9" ht="15.75" thickBot="1" x14ac:dyDescent="0.3">
      <c r="A10" t="s">
        <v>48</v>
      </c>
    </row>
    <row r="11" spans="1:9" x14ac:dyDescent="0.25">
      <c r="A11" s="16"/>
      <c r="B11" s="16" t="s">
        <v>49</v>
      </c>
      <c r="C11" s="16" t="s">
        <v>50</v>
      </c>
      <c r="D11" s="16" t="s">
        <v>51</v>
      </c>
      <c r="E11" s="16" t="s">
        <v>52</v>
      </c>
      <c r="F11" s="16" t="s">
        <v>53</v>
      </c>
    </row>
    <row r="12" spans="1:9" x14ac:dyDescent="0.25">
      <c r="A12" t="s">
        <v>54</v>
      </c>
      <c r="B12">
        <v>1</v>
      </c>
      <c r="C12">
        <v>39044.708869039066</v>
      </c>
      <c r="D12">
        <v>39044.708869039066</v>
      </c>
      <c r="E12">
        <v>14.408294875858612</v>
      </c>
      <c r="F12">
        <v>5.2678974981747329E-3</v>
      </c>
    </row>
    <row r="13" spans="1:9" x14ac:dyDescent="0.25">
      <c r="A13" t="s">
        <v>55</v>
      </c>
      <c r="B13">
        <v>8</v>
      </c>
      <c r="C13">
        <v>21679.017096996959</v>
      </c>
      <c r="D13">
        <v>2709.8771371246198</v>
      </c>
    </row>
    <row r="14" spans="1:9" ht="15.75" thickBot="1" x14ac:dyDescent="0.3">
      <c r="A14" s="15" t="s">
        <v>56</v>
      </c>
      <c r="B14" s="15">
        <v>9</v>
      </c>
      <c r="C14" s="15">
        <v>60723.725966036029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57</v>
      </c>
      <c r="C16" s="16" t="s">
        <v>46</v>
      </c>
      <c r="D16" s="16" t="s">
        <v>58</v>
      </c>
      <c r="E16" s="16" t="s">
        <v>59</v>
      </c>
      <c r="F16" s="16" t="s">
        <v>60</v>
      </c>
      <c r="G16" s="16" t="s">
        <v>61</v>
      </c>
      <c r="H16" s="16" t="s">
        <v>62</v>
      </c>
      <c r="I16" s="16" t="s">
        <v>63</v>
      </c>
    </row>
    <row r="17" spans="1:9" x14ac:dyDescent="0.25">
      <c r="A17" t="s">
        <v>64</v>
      </c>
      <c r="B17">
        <v>-21.523355971295473</v>
      </c>
      <c r="C17">
        <v>101.53227010026689</v>
      </c>
      <c r="D17">
        <v>-0.21198537125231573</v>
      </c>
      <c r="E17">
        <v>0.83741964404302516</v>
      </c>
      <c r="F17">
        <v>-255.65719067917732</v>
      </c>
      <c r="G17">
        <v>212.61047873658637</v>
      </c>
      <c r="H17">
        <v>-255.65719067917732</v>
      </c>
      <c r="I17">
        <v>212.61047873658637</v>
      </c>
    </row>
    <row r="18" spans="1:9" ht="15.75" thickBot="1" x14ac:dyDescent="0.3">
      <c r="A18" s="15">
        <v>54.56</v>
      </c>
      <c r="B18" s="15">
        <v>6.5223661088125375</v>
      </c>
      <c r="C18" s="15">
        <v>1.7182995590295091</v>
      </c>
      <c r="D18" s="15">
        <v>3.7958259807133699</v>
      </c>
      <c r="E18" s="15">
        <v>5.2678974981747321E-3</v>
      </c>
      <c r="F18" s="15">
        <v>2.5599602201709923</v>
      </c>
      <c r="G18" s="15">
        <v>10.484771997454082</v>
      </c>
      <c r="H18" s="15">
        <v>2.5599602201709923</v>
      </c>
      <c r="I18" s="15">
        <v>10.484771997454082</v>
      </c>
    </row>
    <row r="22" spans="1:9" x14ac:dyDescent="0.25">
      <c r="A22" t="s">
        <v>65</v>
      </c>
      <c r="E22" t="s">
        <v>69</v>
      </c>
    </row>
    <row r="23" spans="1:9" ht="15.75" thickBot="1" x14ac:dyDescent="0.3"/>
    <row r="24" spans="1:9" x14ac:dyDescent="0.25">
      <c r="A24" s="16" t="s">
        <v>66</v>
      </c>
      <c r="B24" s="16" t="s">
        <v>70</v>
      </c>
      <c r="C24" s="16" t="s">
        <v>68</v>
      </c>
      <c r="E24" s="16" t="s">
        <v>71</v>
      </c>
      <c r="F24" s="16">
        <v>371.39135516282397</v>
      </c>
    </row>
    <row r="25" spans="1:9" x14ac:dyDescent="0.25">
      <c r="A25">
        <v>1</v>
      </c>
      <c r="B25">
        <v>359.57849576662107</v>
      </c>
      <c r="C25">
        <v>78.61009552556294</v>
      </c>
      <c r="E25">
        <v>5</v>
      </c>
      <c r="F25">
        <v>229.90147826575298</v>
      </c>
    </row>
    <row r="26" spans="1:9" x14ac:dyDescent="0.25">
      <c r="A26">
        <v>2</v>
      </c>
      <c r="B26">
        <v>372.03621503445305</v>
      </c>
      <c r="C26">
        <v>70.179957345405967</v>
      </c>
      <c r="E26">
        <v>15</v>
      </c>
      <c r="F26">
        <v>252.74777498613403</v>
      </c>
    </row>
    <row r="27" spans="1:9" x14ac:dyDescent="0.25">
      <c r="A27">
        <v>3</v>
      </c>
      <c r="B27">
        <v>316.98744507607523</v>
      </c>
      <c r="C27">
        <v>16.665839736648763</v>
      </c>
      <c r="E27">
        <v>25</v>
      </c>
      <c r="F27">
        <v>297.37271566599793</v>
      </c>
    </row>
    <row r="28" spans="1:9" x14ac:dyDescent="0.25">
      <c r="A28">
        <v>4</v>
      </c>
      <c r="B28">
        <v>275.24430197967496</v>
      </c>
      <c r="C28">
        <v>-45.342823713921973</v>
      </c>
      <c r="E28">
        <v>35</v>
      </c>
      <c r="F28">
        <v>329.44373334464598</v>
      </c>
    </row>
    <row r="29" spans="1:9" x14ac:dyDescent="0.25">
      <c r="A29">
        <v>5</v>
      </c>
      <c r="B29">
        <v>332.64112373722531</v>
      </c>
      <c r="C29">
        <v>-3.1973903925793365</v>
      </c>
      <c r="E29">
        <v>45</v>
      </c>
      <c r="F29">
        <v>333.653284812724</v>
      </c>
    </row>
    <row r="30" spans="1:9" x14ac:dyDescent="0.25">
      <c r="A30">
        <v>6</v>
      </c>
      <c r="B30">
        <v>416.77964654090709</v>
      </c>
      <c r="C30">
        <v>-22.104722240728108</v>
      </c>
      <c r="E30">
        <v>55</v>
      </c>
      <c r="F30">
        <v>394.67492430017899</v>
      </c>
    </row>
    <row r="31" spans="1:9" x14ac:dyDescent="0.25">
      <c r="A31">
        <v>7</v>
      </c>
      <c r="B31">
        <v>380.90663294243814</v>
      </c>
      <c r="C31">
        <v>-83.533917276440206</v>
      </c>
      <c r="E31">
        <v>65</v>
      </c>
      <c r="F31">
        <v>407.39522101938002</v>
      </c>
    </row>
    <row r="32" spans="1:9" x14ac:dyDescent="0.25">
      <c r="A32">
        <v>8</v>
      </c>
      <c r="B32">
        <v>250.45931076618734</v>
      </c>
      <c r="C32">
        <v>2.2884642199466896</v>
      </c>
      <c r="E32">
        <v>75</v>
      </c>
      <c r="F32">
        <v>438.18859129218401</v>
      </c>
    </row>
    <row r="33" spans="1:6" x14ac:dyDescent="0.25">
      <c r="A33">
        <v>9</v>
      </c>
      <c r="B33">
        <v>432.43332520205712</v>
      </c>
      <c r="C33">
        <v>-25.038104182677102</v>
      </c>
      <c r="E33">
        <v>85</v>
      </c>
      <c r="F33">
        <v>442.21617237985902</v>
      </c>
    </row>
    <row r="34" spans="1:6" ht="15.75" thickBot="1" x14ac:dyDescent="0.3">
      <c r="A34" s="15">
        <v>10</v>
      </c>
      <c r="B34" s="15">
        <v>450.6959503067323</v>
      </c>
      <c r="C34" s="15">
        <v>11.472600978781713</v>
      </c>
      <c r="E34" s="15">
        <v>95</v>
      </c>
      <c r="F34" s="15">
        <v>462.16855128551401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CD58-D288-4F81-944C-62277AC87C58}">
  <dimension ref="A1:I46"/>
  <sheetViews>
    <sheetView workbookViewId="0">
      <selection activeCell="M11" sqref="M11:N11"/>
    </sheetView>
  </sheetViews>
  <sheetFormatPr defaultRowHeight="15" x14ac:dyDescent="0.25"/>
  <cols>
    <col min="2" max="2" width="13.42578125" bestFit="1" customWidth="1"/>
    <col min="9" max="9" width="13.42578125" bestFit="1" customWidth="1"/>
  </cols>
  <sheetData>
    <row r="1" spans="1:9" x14ac:dyDescent="0.25">
      <c r="A1" t="s">
        <v>72</v>
      </c>
      <c r="H1">
        <v>2012</v>
      </c>
      <c r="I1" s="17">
        <v>7161697921</v>
      </c>
    </row>
    <row r="2" spans="1:9" x14ac:dyDescent="0.25">
      <c r="A2">
        <v>2023</v>
      </c>
      <c r="B2" s="17">
        <v>8045311447</v>
      </c>
      <c r="C2" s="11">
        <v>70.488</v>
      </c>
      <c r="H2">
        <v>2013</v>
      </c>
      <c r="I2" s="17">
        <v>7250593370</v>
      </c>
    </row>
    <row r="3" spans="1:9" x14ac:dyDescent="0.25">
      <c r="A3">
        <v>2022</v>
      </c>
      <c r="B3" s="17">
        <v>7975105156</v>
      </c>
      <c r="C3" s="11">
        <v>70.88</v>
      </c>
      <c r="H3">
        <v>2014</v>
      </c>
      <c r="I3" s="17">
        <v>7339013419</v>
      </c>
    </row>
    <row r="4" spans="1:9" x14ac:dyDescent="0.25">
      <c r="A4">
        <v>2021</v>
      </c>
      <c r="B4" s="17">
        <v>7909295151</v>
      </c>
      <c r="C4" s="11">
        <v>71.16</v>
      </c>
      <c r="D4" s="18"/>
      <c r="H4">
        <v>2015</v>
      </c>
      <c r="I4" s="17">
        <v>7426597537</v>
      </c>
    </row>
    <row r="5" spans="1:9" x14ac:dyDescent="0.25">
      <c r="A5">
        <v>2020</v>
      </c>
      <c r="B5" s="17">
        <v>7840952880</v>
      </c>
      <c r="C5" s="11">
        <v>71.44</v>
      </c>
      <c r="H5">
        <v>2016</v>
      </c>
      <c r="I5" s="17">
        <v>7513474238</v>
      </c>
    </row>
    <row r="6" spans="1:9" x14ac:dyDescent="0.25">
      <c r="A6">
        <v>2019</v>
      </c>
      <c r="B6" s="17">
        <v>7764951032</v>
      </c>
      <c r="C6" s="11">
        <v>71.72</v>
      </c>
      <c r="H6">
        <v>2017</v>
      </c>
      <c r="I6" s="17">
        <v>7599822404</v>
      </c>
    </row>
    <row r="7" spans="1:9" x14ac:dyDescent="0.25">
      <c r="A7">
        <v>2018</v>
      </c>
      <c r="B7" s="17">
        <v>7683789828</v>
      </c>
      <c r="C7" s="11">
        <v>72</v>
      </c>
      <c r="H7">
        <v>2018</v>
      </c>
      <c r="I7" s="17">
        <v>7683789828</v>
      </c>
    </row>
    <row r="8" spans="1:9" x14ac:dyDescent="0.25">
      <c r="A8">
        <v>2017</v>
      </c>
      <c r="B8" s="17">
        <v>7599822404</v>
      </c>
      <c r="C8" s="11">
        <v>72.28</v>
      </c>
      <c r="H8">
        <v>2019</v>
      </c>
      <c r="I8" s="17">
        <v>7764951032</v>
      </c>
    </row>
    <row r="9" spans="1:9" x14ac:dyDescent="0.25">
      <c r="A9">
        <v>2016</v>
      </c>
      <c r="B9" s="17">
        <v>7513474238</v>
      </c>
      <c r="C9" s="11">
        <v>72.456000000000003</v>
      </c>
      <c r="H9">
        <v>2020</v>
      </c>
      <c r="I9" s="17">
        <v>7840952880</v>
      </c>
    </row>
    <row r="10" spans="1:9" x14ac:dyDescent="0.25">
      <c r="A10">
        <v>2015</v>
      </c>
      <c r="B10" s="17">
        <v>7426597537</v>
      </c>
      <c r="C10" s="11">
        <v>72.632000000000005</v>
      </c>
      <c r="D10" s="17"/>
      <c r="H10">
        <v>2021</v>
      </c>
      <c r="I10" s="17">
        <v>7909295151</v>
      </c>
    </row>
    <row r="11" spans="1:9" x14ac:dyDescent="0.25">
      <c r="A11">
        <v>2014</v>
      </c>
      <c r="B11" s="17">
        <v>7339013419</v>
      </c>
      <c r="C11" s="11">
        <v>72.808000000000007</v>
      </c>
      <c r="D11" s="17"/>
      <c r="H11">
        <v>2022</v>
      </c>
      <c r="I11" s="17">
        <v>7975105156</v>
      </c>
    </row>
    <row r="12" spans="1:9" x14ac:dyDescent="0.25">
      <c r="A12">
        <v>2013</v>
      </c>
      <c r="B12" s="17">
        <v>7250593370</v>
      </c>
      <c r="C12" s="11">
        <v>72.983999999999995</v>
      </c>
      <c r="D12" s="17"/>
      <c r="H12">
        <v>2023</v>
      </c>
      <c r="I12" s="17">
        <v>8045311447</v>
      </c>
    </row>
    <row r="13" spans="1:9" x14ac:dyDescent="0.25">
      <c r="A13">
        <v>2012</v>
      </c>
      <c r="B13" s="17">
        <v>7161697921</v>
      </c>
      <c r="C13" s="11">
        <v>73.16</v>
      </c>
      <c r="D13" s="17"/>
      <c r="H13">
        <v>2024</v>
      </c>
      <c r="I13" s="17">
        <v>8118835999</v>
      </c>
    </row>
    <row r="14" spans="1:9" x14ac:dyDescent="0.25">
      <c r="D14" s="17"/>
      <c r="H14">
        <v>2025</v>
      </c>
      <c r="I14" s="17">
        <v>8191988453</v>
      </c>
    </row>
    <row r="15" spans="1:9" x14ac:dyDescent="0.25">
      <c r="D15" s="17"/>
      <c r="H15">
        <v>2026</v>
      </c>
      <c r="I15" s="17">
        <v>8264364509</v>
      </c>
    </row>
    <row r="16" spans="1:9" x14ac:dyDescent="0.25">
      <c r="B16" t="s">
        <v>73</v>
      </c>
      <c r="C16" t="s">
        <v>74</v>
      </c>
      <c r="D16" s="17"/>
      <c r="H16">
        <v>2027</v>
      </c>
      <c r="I16" s="17">
        <v>8335977671</v>
      </c>
    </row>
    <row r="17" spans="1:9" x14ac:dyDescent="0.25">
      <c r="A17">
        <v>2024</v>
      </c>
      <c r="B17" s="17">
        <v>8118835999</v>
      </c>
      <c r="C17" s="11">
        <v>73.325999999999993</v>
      </c>
      <c r="D17" s="17"/>
      <c r="H17">
        <v>2028</v>
      </c>
      <c r="I17" s="17">
        <v>8406828792</v>
      </c>
    </row>
    <row r="18" spans="1:9" x14ac:dyDescent="0.25">
      <c r="A18">
        <v>2025</v>
      </c>
      <c r="B18" s="17">
        <v>8191988453</v>
      </c>
      <c r="C18" s="11">
        <v>73.492000000000004</v>
      </c>
      <c r="D18" s="17"/>
      <c r="H18">
        <v>2029</v>
      </c>
      <c r="I18" s="17">
        <v>8476889391</v>
      </c>
    </row>
    <row r="19" spans="1:9" x14ac:dyDescent="0.25">
      <c r="A19">
        <v>2026</v>
      </c>
      <c r="B19" s="17">
        <v>8264364509</v>
      </c>
      <c r="C19" s="11">
        <v>73.658000000000001</v>
      </c>
      <c r="D19" s="17"/>
      <c r="H19">
        <v>2030</v>
      </c>
      <c r="I19" s="17">
        <v>8546141327</v>
      </c>
    </row>
    <row r="20" spans="1:9" x14ac:dyDescent="0.25">
      <c r="A20">
        <v>2027</v>
      </c>
      <c r="B20" s="17">
        <v>8335977671</v>
      </c>
      <c r="C20" s="11">
        <v>73.823999999999998</v>
      </c>
      <c r="D20" s="17"/>
      <c r="H20">
        <v>2031</v>
      </c>
      <c r="I20" s="17">
        <v>8614532745</v>
      </c>
    </row>
    <row r="21" spans="1:9" x14ac:dyDescent="0.25">
      <c r="A21">
        <v>2028</v>
      </c>
      <c r="B21" s="17">
        <v>8406828792</v>
      </c>
      <c r="C21" s="11">
        <v>73.989999999999995</v>
      </c>
      <c r="D21" s="17"/>
      <c r="H21">
        <v>2032</v>
      </c>
      <c r="I21" s="17">
        <v>8682091984</v>
      </c>
    </row>
    <row r="22" spans="1:9" x14ac:dyDescent="0.25">
      <c r="A22">
        <v>2029</v>
      </c>
      <c r="B22" s="17">
        <v>8476889391</v>
      </c>
      <c r="C22" s="11">
        <v>74.150000000000006</v>
      </c>
      <c r="H22">
        <v>2033</v>
      </c>
      <c r="I22" s="17">
        <v>8748798542</v>
      </c>
    </row>
    <row r="23" spans="1:9" x14ac:dyDescent="0.25">
      <c r="A23">
        <v>2030</v>
      </c>
      <c r="B23" s="17">
        <v>8546141327</v>
      </c>
      <c r="C23" s="11">
        <v>74.31</v>
      </c>
      <c r="H23">
        <v>2034</v>
      </c>
      <c r="I23" s="17">
        <v>8814575171</v>
      </c>
    </row>
    <row r="24" spans="1:9" x14ac:dyDescent="0.25">
      <c r="A24">
        <v>2031</v>
      </c>
      <c r="B24" s="17">
        <v>8614532745</v>
      </c>
      <c r="C24" s="11">
        <v>74.47</v>
      </c>
      <c r="H24">
        <v>2035</v>
      </c>
      <c r="I24" s="17">
        <v>8879397401</v>
      </c>
    </row>
    <row r="25" spans="1:9" x14ac:dyDescent="0.25">
      <c r="A25">
        <v>2032</v>
      </c>
      <c r="B25" s="17">
        <v>8682091984</v>
      </c>
      <c r="C25" s="11">
        <v>74.63</v>
      </c>
      <c r="D25" s="17"/>
      <c r="H25">
        <v>2036</v>
      </c>
      <c r="I25" s="17">
        <v>8943206702</v>
      </c>
    </row>
    <row r="26" spans="1:9" x14ac:dyDescent="0.25">
      <c r="A26">
        <v>2033</v>
      </c>
      <c r="B26" s="17">
        <v>8748798542</v>
      </c>
      <c r="C26" s="11">
        <v>74.790000000000006</v>
      </c>
      <c r="D26" s="17"/>
      <c r="H26">
        <v>2037</v>
      </c>
      <c r="I26" s="17">
        <v>9006026370</v>
      </c>
    </row>
    <row r="27" spans="1:9" x14ac:dyDescent="0.25">
      <c r="A27">
        <v>2034</v>
      </c>
      <c r="B27" s="17">
        <v>8814575171</v>
      </c>
      <c r="C27" s="11">
        <v>74.930000000000007</v>
      </c>
      <c r="D27" s="17"/>
      <c r="H27">
        <v>2038</v>
      </c>
      <c r="I27" s="17">
        <v>9067889026</v>
      </c>
    </row>
    <row r="28" spans="1:9" x14ac:dyDescent="0.25">
      <c r="A28">
        <v>2035</v>
      </c>
      <c r="B28" s="17">
        <v>8879397401</v>
      </c>
      <c r="C28" s="11">
        <v>75.069999999999993</v>
      </c>
      <c r="D28" s="17"/>
      <c r="H28">
        <v>2039</v>
      </c>
      <c r="I28" s="17">
        <v>9128661215</v>
      </c>
    </row>
    <row r="29" spans="1:9" x14ac:dyDescent="0.25">
      <c r="A29">
        <v>2036</v>
      </c>
      <c r="B29" s="17">
        <v>8943206702</v>
      </c>
      <c r="C29" s="11">
        <v>75.209999999999994</v>
      </c>
      <c r="D29" s="17"/>
      <c r="H29">
        <v>2040</v>
      </c>
      <c r="I29" s="17">
        <v>9188250492</v>
      </c>
    </row>
    <row r="30" spans="1:9" x14ac:dyDescent="0.25">
      <c r="A30">
        <v>2037</v>
      </c>
      <c r="B30" s="17">
        <v>9006026370</v>
      </c>
      <c r="C30" s="11">
        <v>75.349999999999994</v>
      </c>
      <c r="D30" s="17"/>
      <c r="H30">
        <v>2041</v>
      </c>
      <c r="I30" s="17">
        <v>9246673300</v>
      </c>
    </row>
    <row r="31" spans="1:9" x14ac:dyDescent="0.25">
      <c r="A31">
        <v>2038</v>
      </c>
      <c r="B31" s="17">
        <v>9067889026</v>
      </c>
      <c r="C31" s="11">
        <v>75.489999999999995</v>
      </c>
      <c r="D31" s="17"/>
      <c r="H31">
        <v>2042</v>
      </c>
      <c r="I31" s="17">
        <v>9303896851</v>
      </c>
    </row>
    <row r="32" spans="1:9" x14ac:dyDescent="0.25">
      <c r="A32">
        <v>2039</v>
      </c>
      <c r="B32" s="17">
        <v>9128661215</v>
      </c>
      <c r="C32" s="11">
        <v>75.622</v>
      </c>
      <c r="D32" s="17"/>
      <c r="H32">
        <v>2043</v>
      </c>
      <c r="I32" s="17">
        <v>9359836420</v>
      </c>
    </row>
    <row r="33" spans="1:9" x14ac:dyDescent="0.25">
      <c r="A33">
        <v>2040</v>
      </c>
      <c r="B33" s="17">
        <v>9188250492</v>
      </c>
      <c r="C33" s="11">
        <v>75.754000000000005</v>
      </c>
      <c r="D33" s="17"/>
      <c r="H33">
        <v>2044</v>
      </c>
      <c r="I33" s="17">
        <v>9414408423</v>
      </c>
    </row>
    <row r="34" spans="1:9" x14ac:dyDescent="0.25">
      <c r="A34">
        <v>2041</v>
      </c>
      <c r="B34" s="17">
        <v>9246673300</v>
      </c>
      <c r="C34" s="11">
        <v>75.885999999999996</v>
      </c>
      <c r="D34" s="17"/>
      <c r="H34">
        <v>2045</v>
      </c>
      <c r="I34" s="17">
        <v>9467543575</v>
      </c>
    </row>
    <row r="35" spans="1:9" x14ac:dyDescent="0.25">
      <c r="A35">
        <v>2042</v>
      </c>
      <c r="B35" s="17">
        <v>9303896851</v>
      </c>
      <c r="C35" s="11">
        <v>76.018000000000001</v>
      </c>
      <c r="D35" s="17"/>
    </row>
    <row r="36" spans="1:9" x14ac:dyDescent="0.25">
      <c r="A36">
        <v>2043</v>
      </c>
      <c r="B36" s="17">
        <v>9359836420</v>
      </c>
      <c r="C36" s="11">
        <v>76.150000000000006</v>
      </c>
      <c r="D36" s="17"/>
    </row>
    <row r="37" spans="1:9" x14ac:dyDescent="0.25">
      <c r="A37">
        <v>2044</v>
      </c>
      <c r="B37" s="17">
        <v>9414408423</v>
      </c>
      <c r="C37" s="11">
        <v>76.274000000000001</v>
      </c>
      <c r="D37" s="17"/>
    </row>
    <row r="38" spans="1:9" x14ac:dyDescent="0.25">
      <c r="A38">
        <v>2045</v>
      </c>
      <c r="B38" s="17">
        <v>9467543575</v>
      </c>
      <c r="C38" s="11">
        <v>76.397999999999996</v>
      </c>
      <c r="D38" s="17"/>
    </row>
    <row r="39" spans="1:9" x14ac:dyDescent="0.25">
      <c r="D39" s="17"/>
    </row>
    <row r="40" spans="1:9" x14ac:dyDescent="0.25">
      <c r="D40" s="17"/>
    </row>
    <row r="41" spans="1:9" x14ac:dyDescent="0.25">
      <c r="D41" s="17"/>
    </row>
    <row r="42" spans="1:9" x14ac:dyDescent="0.25">
      <c r="D42" s="17"/>
    </row>
    <row r="43" spans="1:9" x14ac:dyDescent="0.25">
      <c r="D43" s="17"/>
    </row>
    <row r="44" spans="1:9" x14ac:dyDescent="0.25">
      <c r="D44" s="17"/>
    </row>
    <row r="45" spans="1:9" x14ac:dyDescent="0.25">
      <c r="D45" s="17"/>
    </row>
    <row r="46" spans="1:9" x14ac:dyDescent="0.25">
      <c r="D4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Nominal_Constant_Price_TechSci</vt:lpstr>
      <vt:lpstr>Demand</vt:lpstr>
      <vt:lpstr>Scenarios_TechSci</vt:lpstr>
      <vt:lpstr>Natural Gas World Bank Data</vt:lpstr>
      <vt:lpstr>Calculation-Regression </vt:lpstr>
      <vt:lpstr>Regression</vt:lpstr>
      <vt:lpstr>Sheet1</vt:lpstr>
      <vt:lpstr>Sheet2</vt:lpstr>
      <vt:lpstr>Data</vt:lpstr>
      <vt:lpstr>Competitor Details_techSci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2023-07-19T05:27:18Z</dcterms:created>
  <dcterms:modified xsi:type="dcterms:W3CDTF">2023-08-04T14:56:37Z</dcterms:modified>
</cp:coreProperties>
</file>