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defaultThemeVersion="166925"/>
  <mc:AlternateContent xmlns:mc="http://schemas.openxmlformats.org/markup-compatibility/2006">
    <mc:Choice Requires="x15">
      <x15ac:absPath xmlns:x15ac="http://schemas.microsoft.com/office/spreadsheetml/2010/11/ac" url="C:\Users\hardik.malhotra\Documents\Biodegradable Polymers\"/>
    </mc:Choice>
  </mc:AlternateContent>
  <xr:revisionPtr revIDLastSave="0" documentId="13_ncr:1_{2A45838F-6D67-4585-8FAC-C552FC85700F}" xr6:coauthVersionLast="47" xr6:coauthVersionMax="47" xr10:uidLastSave="{00000000-0000-0000-0000-000000000000}"/>
  <bookViews>
    <workbookView xWindow="-120" yWindow="-120" windowWidth="20730" windowHeight="11160" firstSheet="6" activeTab="8" xr2:uid="{42408870-78D6-4987-9709-2BAA366B6182}"/>
  </bookViews>
  <sheets>
    <sheet name="Cover Page" sheetId="17" r:id="rId1"/>
    <sheet name="Capacity By Company " sheetId="1" r:id="rId2"/>
    <sheet name="Capacity By Location" sheetId="13" r:id="rId3"/>
    <sheet name="Capacity By Process " sheetId="14" r:id="rId4"/>
    <sheet name="Capacity By Technology " sheetId="15" r:id="rId5"/>
    <sheet name="Production By Company" sheetId="4" r:id="rId6"/>
    <sheet name="Demand By End Use " sheetId="9" r:id="rId7"/>
    <sheet name="Demand By Sales Channel" sheetId="11" r:id="rId8"/>
    <sheet name="Demand Supply Gap " sheetId="6" r:id="rId9"/>
    <sheet name="Demand By Region" sheetId="10" r:id="rId10"/>
    <sheet name="Company Share " sheetId="8" r:id="rId11"/>
    <sheet name="Operating Efficiency" sheetId="7" r:id="rId12"/>
    <sheet name="Foreign Trade " sheetId="3" r:id="rId13"/>
    <sheet name="Important Links" sheetId="19" r:id="rId14"/>
    <sheet name="Primary Search " sheetId="5" r:id="rId15"/>
    <sheet name="Product Overveiw" sheetId="16" r:id="rId16"/>
  </sheets>
  <externalReferences>
    <externalReference r:id="rId17"/>
  </externalReferences>
  <definedNames>
    <definedName name="_xlnm._FilterDatabase" localSheetId="1" hidden="1">'Capacity By Company '!$A$1:$S$96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51" i="1" l="1"/>
  <c r="F51" i="1"/>
  <c r="G51" i="1"/>
  <c r="H51" i="1"/>
  <c r="I51" i="1"/>
  <c r="J51" i="1"/>
  <c r="K51" i="1"/>
  <c r="L51" i="1"/>
  <c r="M51" i="1"/>
  <c r="N51" i="1"/>
  <c r="O51" i="1"/>
  <c r="P51" i="1"/>
  <c r="Q51" i="1"/>
  <c r="R51" i="1"/>
  <c r="S51" i="1"/>
  <c r="D51" i="1"/>
  <c r="E21" i="1" l="1"/>
  <c r="F21" i="1"/>
  <c r="G21" i="1"/>
  <c r="H21" i="1"/>
  <c r="I21" i="1"/>
  <c r="J21" i="1"/>
  <c r="K21" i="1"/>
  <c r="L21" i="1"/>
  <c r="M21" i="1"/>
  <c r="N21" i="1"/>
  <c r="O21" i="1"/>
  <c r="P21" i="1"/>
  <c r="Q21" i="1"/>
  <c r="R21" i="1"/>
  <c r="S21" i="1"/>
  <c r="D21" i="1"/>
  <c r="E32" i="1"/>
  <c r="F32" i="1"/>
  <c r="G32" i="1"/>
  <c r="H32" i="1"/>
  <c r="I32" i="1"/>
  <c r="J32" i="1"/>
  <c r="K32" i="1"/>
  <c r="L32" i="1"/>
  <c r="M32" i="1"/>
  <c r="N32" i="1"/>
  <c r="O32" i="1"/>
  <c r="P32" i="1"/>
  <c r="Q32" i="1"/>
  <c r="R32" i="1"/>
  <c r="S32" i="1"/>
  <c r="D32" i="1"/>
  <c r="N43" i="19"/>
  <c r="V10" i="1"/>
  <c r="V9" i="1"/>
  <c r="V8" i="1"/>
  <c r="V7" i="1"/>
  <c r="V6" i="1"/>
  <c r="V5" i="1"/>
  <c r="V11" i="1" l="1"/>
  <c r="J116" i="6"/>
  <c r="K116" i="6" s="1"/>
  <c r="L116" i="6" s="1"/>
  <c r="M116" i="6" s="1"/>
  <c r="N116" i="6" s="1"/>
  <c r="O116" i="6" s="1"/>
  <c r="P116" i="6" s="1"/>
  <c r="Q116" i="6" s="1"/>
  <c r="R116" i="6" s="1"/>
  <c r="S116" i="6" s="1"/>
  <c r="T116" i="6" s="1"/>
  <c r="I116" i="6"/>
  <c r="E116" i="6"/>
  <c r="F116" i="6"/>
  <c r="G116" i="6"/>
  <c r="H116" i="6"/>
  <c r="D116" i="6"/>
  <c r="T260" i="6"/>
  <c r="I169" i="6" l="1"/>
  <c r="J169" i="6"/>
  <c r="K169" i="6"/>
  <c r="L169" i="6"/>
  <c r="M169" i="6"/>
  <c r="N169" i="6"/>
  <c r="O169" i="6"/>
  <c r="P169" i="6"/>
  <c r="Q169" i="6"/>
  <c r="R169" i="6"/>
  <c r="S169" i="6"/>
  <c r="I151" i="6"/>
  <c r="J151" i="6"/>
  <c r="K151" i="6"/>
  <c r="L151" i="6"/>
  <c r="M151" i="6"/>
  <c r="N151" i="6"/>
  <c r="O151" i="6"/>
  <c r="P151" i="6"/>
  <c r="Q151" i="6"/>
  <c r="R151" i="6"/>
  <c r="S151" i="6"/>
  <c r="I142" i="6"/>
  <c r="J142" i="6"/>
  <c r="K142" i="6"/>
  <c r="L142" i="6"/>
  <c r="M142" i="6"/>
  <c r="N142" i="6"/>
  <c r="O142" i="6"/>
  <c r="P142" i="6"/>
  <c r="Q142" i="6"/>
  <c r="R142" i="6"/>
  <c r="S142" i="6"/>
  <c r="I133" i="6"/>
  <c r="J133" i="6"/>
  <c r="K133" i="6"/>
  <c r="L133" i="6"/>
  <c r="M133" i="6"/>
  <c r="N133" i="6"/>
  <c r="O133" i="6"/>
  <c r="P133" i="6"/>
  <c r="Q133" i="6"/>
  <c r="R133" i="6"/>
  <c r="S133" i="6"/>
  <c r="I124" i="6"/>
  <c r="J124" i="6"/>
  <c r="K124" i="6"/>
  <c r="L124" i="6"/>
  <c r="M124" i="6"/>
  <c r="N124" i="6"/>
  <c r="O124" i="6"/>
  <c r="P124" i="6"/>
  <c r="Q124" i="6"/>
  <c r="R124" i="6"/>
  <c r="S124" i="6"/>
  <c r="I97" i="6"/>
  <c r="J97" i="6"/>
  <c r="K97" i="6"/>
  <c r="L97" i="6"/>
  <c r="M97" i="6"/>
  <c r="N97" i="6"/>
  <c r="O97" i="6"/>
  <c r="P97" i="6"/>
  <c r="Q97" i="6"/>
  <c r="R97" i="6"/>
  <c r="S97" i="6"/>
  <c r="J44" i="6" l="1"/>
  <c r="K44" i="6" s="1"/>
  <c r="L44" i="6" s="1"/>
  <c r="M44" i="6" s="1"/>
  <c r="N44" i="6" s="1"/>
  <c r="O44" i="6" s="1"/>
  <c r="P44" i="6" s="1"/>
  <c r="Q44" i="6" s="1"/>
  <c r="R44" i="6" s="1"/>
  <c r="S44" i="6" s="1"/>
  <c r="I44" i="6"/>
  <c r="F53" i="13"/>
  <c r="G53" i="13"/>
  <c r="H53" i="13"/>
  <c r="I53" i="13"/>
  <c r="J53" i="13"/>
  <c r="K53" i="13"/>
  <c r="L53" i="13"/>
  <c r="M53" i="13"/>
  <c r="N53" i="13"/>
  <c r="O53" i="13"/>
  <c r="P53" i="13"/>
  <c r="Q53" i="13"/>
  <c r="R53" i="13"/>
  <c r="S53" i="13"/>
  <c r="T53" i="13"/>
  <c r="E53" i="13"/>
  <c r="G53" i="14"/>
  <c r="H53" i="14"/>
  <c r="I53" i="14"/>
  <c r="J53" i="14"/>
  <c r="K53" i="14"/>
  <c r="L53" i="14"/>
  <c r="M53" i="14"/>
  <c r="N53" i="14"/>
  <c r="O53" i="14"/>
  <c r="P53" i="14"/>
  <c r="Q53" i="14"/>
  <c r="R53" i="14"/>
  <c r="S53" i="14"/>
  <c r="T53" i="14"/>
  <c r="U53" i="14"/>
  <c r="F53" i="14"/>
  <c r="H50" i="15"/>
  <c r="I50" i="15"/>
  <c r="J50" i="15"/>
  <c r="K50" i="15"/>
  <c r="L50" i="15"/>
  <c r="M50" i="15"/>
  <c r="N50" i="15"/>
  <c r="O50" i="15"/>
  <c r="P50" i="15"/>
  <c r="Q50" i="15"/>
  <c r="R50" i="15"/>
  <c r="S50" i="15"/>
  <c r="T50" i="15"/>
  <c r="U50" i="15"/>
  <c r="V50" i="15"/>
  <c r="H49" i="15"/>
  <c r="I49" i="15"/>
  <c r="J49" i="15"/>
  <c r="K49" i="15"/>
  <c r="L49" i="15"/>
  <c r="M49" i="15"/>
  <c r="N49" i="15"/>
  <c r="O49" i="15"/>
  <c r="P49" i="15"/>
  <c r="Q49" i="15"/>
  <c r="R49" i="15"/>
  <c r="S49" i="15"/>
  <c r="T49" i="15"/>
  <c r="U49" i="15"/>
  <c r="V49" i="15"/>
  <c r="G50" i="15"/>
  <c r="G49" i="15"/>
  <c r="F50" i="7"/>
  <c r="G50" i="7"/>
  <c r="H50" i="7"/>
  <c r="I50" i="7"/>
  <c r="J50" i="7"/>
  <c r="K50" i="7"/>
  <c r="L50" i="7"/>
  <c r="M50" i="7"/>
  <c r="N50" i="7"/>
  <c r="O50" i="7"/>
  <c r="P50" i="7"/>
  <c r="Q50" i="7"/>
  <c r="R50" i="7"/>
  <c r="S50" i="7"/>
  <c r="D50" i="7"/>
  <c r="I53" i="4"/>
  <c r="N53" i="4"/>
  <c r="S53" i="4"/>
  <c r="E49" i="7"/>
  <c r="F49" i="7"/>
  <c r="G49" i="7"/>
  <c r="I49" i="7"/>
  <c r="L49" i="7"/>
  <c r="M49" i="7"/>
  <c r="N49" i="7"/>
  <c r="P49" i="7"/>
  <c r="Q49" i="7"/>
  <c r="R49" i="7"/>
  <c r="S49" i="7"/>
  <c r="D49" i="7"/>
  <c r="E54" i="1"/>
  <c r="F54" i="1"/>
  <c r="G54" i="1"/>
  <c r="H54" i="1"/>
  <c r="I54" i="1"/>
  <c r="J54" i="1"/>
  <c r="K54" i="1"/>
  <c r="L54" i="1"/>
  <c r="M54" i="1"/>
  <c r="N54" i="1"/>
  <c r="O54" i="1"/>
  <c r="P54" i="1"/>
  <c r="Q54" i="1"/>
  <c r="R54" i="1"/>
  <c r="S54" i="1"/>
  <c r="D54" i="1"/>
  <c r="E282" i="6"/>
  <c r="F282" i="6"/>
  <c r="G282" i="6"/>
  <c r="H282" i="6"/>
  <c r="I282" i="6"/>
  <c r="J282" i="6"/>
  <c r="K282" i="6"/>
  <c r="L282" i="6"/>
  <c r="M282" i="6"/>
  <c r="N282" i="6"/>
  <c r="O282" i="6"/>
  <c r="P282" i="6"/>
  <c r="Q282" i="6"/>
  <c r="R282" i="6"/>
  <c r="S282" i="6"/>
  <c r="D282" i="6"/>
  <c r="U91" i="14"/>
  <c r="U95" i="14" s="1"/>
  <c r="T91" i="14"/>
  <c r="T95" i="14" s="1"/>
  <c r="S91" i="14"/>
  <c r="S95" i="14" s="1"/>
  <c r="R91" i="14"/>
  <c r="R95" i="14" s="1"/>
  <c r="Q91" i="14"/>
  <c r="Q95" i="14" s="1"/>
  <c r="P91" i="14"/>
  <c r="P95" i="14" s="1"/>
  <c r="O91" i="14"/>
  <c r="O95" i="14" s="1"/>
  <c r="N91" i="14"/>
  <c r="N95" i="14" s="1"/>
  <c r="M91" i="14"/>
  <c r="M95" i="14" s="1"/>
  <c r="L91" i="14"/>
  <c r="L95" i="14" s="1"/>
  <c r="K91" i="14"/>
  <c r="K95" i="14" s="1"/>
  <c r="J91" i="14"/>
  <c r="J95" i="14" s="1"/>
  <c r="I91" i="14"/>
  <c r="I95" i="14" s="1"/>
  <c r="H91" i="14"/>
  <c r="H95" i="14" s="1"/>
  <c r="G91" i="14"/>
  <c r="G95" i="14" s="1"/>
  <c r="F91" i="14"/>
  <c r="F95" i="14" s="1"/>
  <c r="U87" i="14"/>
  <c r="T87" i="14"/>
  <c r="S87" i="14"/>
  <c r="R87" i="14"/>
  <c r="Q87" i="14"/>
  <c r="P87" i="14"/>
  <c r="O87" i="14"/>
  <c r="N87" i="14"/>
  <c r="M87" i="14"/>
  <c r="L87" i="14"/>
  <c r="K87" i="14"/>
  <c r="J87" i="14"/>
  <c r="I87" i="14"/>
  <c r="H87" i="14"/>
  <c r="G87" i="14"/>
  <c r="F87" i="14"/>
  <c r="U84" i="14"/>
  <c r="T84" i="14"/>
  <c r="S84" i="14"/>
  <c r="R84" i="14"/>
  <c r="Q84" i="14"/>
  <c r="P84" i="14"/>
  <c r="O84" i="14"/>
  <c r="N84" i="14"/>
  <c r="M84" i="14"/>
  <c r="L84" i="14"/>
  <c r="K84" i="14"/>
  <c r="J84" i="14"/>
  <c r="I84" i="14"/>
  <c r="H84" i="14"/>
  <c r="G84" i="14"/>
  <c r="F84" i="14"/>
  <c r="U75" i="14"/>
  <c r="T75" i="14"/>
  <c r="S75" i="14"/>
  <c r="R75" i="14"/>
  <c r="R89" i="14" s="1"/>
  <c r="Q75" i="14"/>
  <c r="P75" i="14"/>
  <c r="O75" i="14"/>
  <c r="N75" i="14"/>
  <c r="N89" i="14" s="1"/>
  <c r="M75" i="14"/>
  <c r="L75" i="14"/>
  <c r="K75" i="14"/>
  <c r="J75" i="14"/>
  <c r="J89" i="14" s="1"/>
  <c r="I75" i="14"/>
  <c r="H75" i="14"/>
  <c r="G75" i="14"/>
  <c r="F75" i="14"/>
  <c r="F89" i="14" s="1"/>
  <c r="U70" i="14"/>
  <c r="T70" i="14"/>
  <c r="S70" i="14"/>
  <c r="R70" i="14"/>
  <c r="Q70" i="14"/>
  <c r="P70" i="14"/>
  <c r="O70" i="14"/>
  <c r="N70" i="14"/>
  <c r="M70" i="14"/>
  <c r="L70" i="14"/>
  <c r="K70" i="14"/>
  <c r="J70" i="14"/>
  <c r="I70" i="14"/>
  <c r="H70" i="14"/>
  <c r="G70" i="14"/>
  <c r="F70" i="14"/>
  <c r="U67" i="14"/>
  <c r="T67" i="14"/>
  <c r="S67" i="14"/>
  <c r="R67" i="14"/>
  <c r="Q67" i="14"/>
  <c r="P67" i="14"/>
  <c r="O67" i="14"/>
  <c r="N67" i="14"/>
  <c r="M67" i="14"/>
  <c r="L67" i="14"/>
  <c r="K67" i="14"/>
  <c r="J67" i="14"/>
  <c r="I67" i="14"/>
  <c r="H67" i="14"/>
  <c r="G67" i="14"/>
  <c r="F67" i="14"/>
  <c r="U64" i="14"/>
  <c r="T64" i="14"/>
  <c r="S64" i="14"/>
  <c r="R64" i="14"/>
  <c r="Q64" i="14"/>
  <c r="P64" i="14"/>
  <c r="O64" i="14"/>
  <c r="N64" i="14"/>
  <c r="M64" i="14"/>
  <c r="L64" i="14"/>
  <c r="K64" i="14"/>
  <c r="J64" i="14"/>
  <c r="I64" i="14"/>
  <c r="H64" i="14"/>
  <c r="G64" i="14"/>
  <c r="F64" i="14"/>
  <c r="U59" i="14"/>
  <c r="T59" i="14"/>
  <c r="S59" i="14"/>
  <c r="R59" i="14"/>
  <c r="Q59" i="14"/>
  <c r="P59" i="14"/>
  <c r="O59" i="14"/>
  <c r="N59" i="14"/>
  <c r="M59" i="14"/>
  <c r="L59" i="14"/>
  <c r="K59" i="14"/>
  <c r="J59" i="14"/>
  <c r="I59" i="14"/>
  <c r="H59" i="14"/>
  <c r="G59" i="14"/>
  <c r="F59" i="14"/>
  <c r="U56" i="14"/>
  <c r="T56" i="14"/>
  <c r="S56" i="14"/>
  <c r="R56" i="14"/>
  <c r="Q56" i="14"/>
  <c r="P56" i="14"/>
  <c r="O56" i="14"/>
  <c r="N56" i="14"/>
  <c r="M56" i="14"/>
  <c r="L56" i="14"/>
  <c r="K56" i="14"/>
  <c r="J56" i="14"/>
  <c r="I56" i="14"/>
  <c r="H56" i="14"/>
  <c r="G56" i="14"/>
  <c r="F56" i="14"/>
  <c r="U48" i="14"/>
  <c r="T48" i="14"/>
  <c r="S48" i="14"/>
  <c r="R48" i="14"/>
  <c r="Q48" i="14"/>
  <c r="P48" i="14"/>
  <c r="O48" i="14"/>
  <c r="N48" i="14"/>
  <c r="M48" i="14"/>
  <c r="L48" i="14"/>
  <c r="K48" i="14"/>
  <c r="J48" i="14"/>
  <c r="I48" i="14"/>
  <c r="H48" i="14"/>
  <c r="G48" i="14"/>
  <c r="F48" i="14"/>
  <c r="U45" i="14"/>
  <c r="T45" i="14"/>
  <c r="S45" i="14"/>
  <c r="R45" i="14"/>
  <c r="Q45" i="14"/>
  <c r="P45" i="14"/>
  <c r="O45" i="14"/>
  <c r="N45" i="14"/>
  <c r="M45" i="14"/>
  <c r="L45" i="14"/>
  <c r="K45" i="14"/>
  <c r="J45" i="14"/>
  <c r="I45" i="14"/>
  <c r="H45" i="14"/>
  <c r="G45" i="14"/>
  <c r="F45" i="14"/>
  <c r="U42" i="14"/>
  <c r="T42" i="14"/>
  <c r="S42" i="14"/>
  <c r="R42" i="14"/>
  <c r="Q42" i="14"/>
  <c r="P42" i="14"/>
  <c r="O42" i="14"/>
  <c r="N42" i="14"/>
  <c r="M42" i="14"/>
  <c r="L42" i="14"/>
  <c r="K42" i="14"/>
  <c r="J42" i="14"/>
  <c r="I42" i="14"/>
  <c r="H42" i="14"/>
  <c r="G42" i="14"/>
  <c r="F42" i="14"/>
  <c r="U39" i="14"/>
  <c r="T39" i="14"/>
  <c r="S39" i="14"/>
  <c r="R39" i="14"/>
  <c r="Q39" i="14"/>
  <c r="P39" i="14"/>
  <c r="O39" i="14"/>
  <c r="N39" i="14"/>
  <c r="M39" i="14"/>
  <c r="L39" i="14"/>
  <c r="K39" i="14"/>
  <c r="J39" i="14"/>
  <c r="I39" i="14"/>
  <c r="H39" i="14"/>
  <c r="G39" i="14"/>
  <c r="F39" i="14"/>
  <c r="U36" i="14"/>
  <c r="U61" i="14" s="1"/>
  <c r="T36" i="14"/>
  <c r="S36" i="14"/>
  <c r="R36" i="14"/>
  <c r="Q36" i="14"/>
  <c r="Q61" i="14" s="1"/>
  <c r="P36" i="14"/>
  <c r="O36" i="14"/>
  <c r="N36" i="14"/>
  <c r="M36" i="14"/>
  <c r="M61" i="14" s="1"/>
  <c r="L36" i="14"/>
  <c r="K36" i="14"/>
  <c r="J36" i="14"/>
  <c r="I36" i="14"/>
  <c r="I61" i="14" s="1"/>
  <c r="H36" i="14"/>
  <c r="G36" i="14"/>
  <c r="F36" i="14"/>
  <c r="U31" i="14"/>
  <c r="T31" i="14"/>
  <c r="S31" i="14"/>
  <c r="R31" i="14"/>
  <c r="Q31" i="14"/>
  <c r="P31" i="14"/>
  <c r="O31" i="14"/>
  <c r="N31" i="14"/>
  <c r="M31" i="14"/>
  <c r="L31" i="14"/>
  <c r="K31" i="14"/>
  <c r="J31" i="14"/>
  <c r="I31" i="14"/>
  <c r="H31" i="14"/>
  <c r="G31" i="14"/>
  <c r="F31" i="14"/>
  <c r="U24" i="14"/>
  <c r="T24" i="14"/>
  <c r="S24" i="14"/>
  <c r="R24" i="14"/>
  <c r="Q24" i="14"/>
  <c r="P24" i="14"/>
  <c r="O24" i="14"/>
  <c r="N24" i="14"/>
  <c r="M24" i="14"/>
  <c r="L24" i="14"/>
  <c r="K24" i="14"/>
  <c r="J24" i="14"/>
  <c r="I24" i="14"/>
  <c r="H24" i="14"/>
  <c r="G24" i="14"/>
  <c r="F24" i="14"/>
  <c r="U21" i="14"/>
  <c r="T21" i="14"/>
  <c r="S21" i="14"/>
  <c r="R21" i="14"/>
  <c r="Q21" i="14"/>
  <c r="P21" i="14"/>
  <c r="O21" i="14"/>
  <c r="N21" i="14"/>
  <c r="M21" i="14"/>
  <c r="L21" i="14"/>
  <c r="K21" i="14"/>
  <c r="J21" i="14"/>
  <c r="I21" i="14"/>
  <c r="H21" i="14"/>
  <c r="G21" i="14"/>
  <c r="F21" i="14"/>
  <c r="U18" i="14"/>
  <c r="T18" i="14"/>
  <c r="S18" i="14"/>
  <c r="R18" i="14"/>
  <c r="Q18" i="14"/>
  <c r="P18" i="14"/>
  <c r="O18" i="14"/>
  <c r="N18" i="14"/>
  <c r="M18" i="14"/>
  <c r="L18" i="14"/>
  <c r="K18" i="14"/>
  <c r="J18" i="14"/>
  <c r="I18" i="14"/>
  <c r="H18" i="14"/>
  <c r="G18" i="14"/>
  <c r="F18" i="14"/>
  <c r="U14" i="14"/>
  <c r="T14" i="14"/>
  <c r="S14" i="14"/>
  <c r="R14" i="14"/>
  <c r="Q14" i="14"/>
  <c r="P14" i="14"/>
  <c r="O14" i="14"/>
  <c r="N14" i="14"/>
  <c r="M14" i="14"/>
  <c r="L14" i="14"/>
  <c r="K14" i="14"/>
  <c r="J14" i="14"/>
  <c r="I14" i="14"/>
  <c r="H14" i="14"/>
  <c r="G14" i="14"/>
  <c r="F14" i="14"/>
  <c r="U5" i="14"/>
  <c r="T5" i="14"/>
  <c r="S5" i="14"/>
  <c r="S33" i="14" s="1"/>
  <c r="R5" i="14"/>
  <c r="Q5" i="14"/>
  <c r="P5" i="14"/>
  <c r="O5" i="14"/>
  <c r="O33" i="14" s="1"/>
  <c r="N5" i="14"/>
  <c r="M5" i="14"/>
  <c r="L5" i="14"/>
  <c r="K5" i="14"/>
  <c r="K33" i="14" s="1"/>
  <c r="J5" i="14"/>
  <c r="I5" i="14"/>
  <c r="H5" i="14"/>
  <c r="G5" i="14"/>
  <c r="G33" i="14" s="1"/>
  <c r="F5" i="14"/>
  <c r="V91" i="15"/>
  <c r="U91" i="15"/>
  <c r="T91" i="15"/>
  <c r="S91" i="15"/>
  <c r="R91" i="15"/>
  <c r="Q91" i="15"/>
  <c r="P91" i="15"/>
  <c r="O91" i="15"/>
  <c r="N91" i="15"/>
  <c r="M91" i="15"/>
  <c r="L91" i="15"/>
  <c r="K91" i="15"/>
  <c r="J91" i="15"/>
  <c r="I91" i="15"/>
  <c r="H91" i="15"/>
  <c r="G91" i="15"/>
  <c r="V87" i="15"/>
  <c r="U87" i="15"/>
  <c r="T87" i="15"/>
  <c r="S87" i="15"/>
  <c r="R87" i="15"/>
  <c r="Q87" i="15"/>
  <c r="P87" i="15"/>
  <c r="O87" i="15"/>
  <c r="N87" i="15"/>
  <c r="M87" i="15"/>
  <c r="L87" i="15"/>
  <c r="K87" i="15"/>
  <c r="J87" i="15"/>
  <c r="I87" i="15"/>
  <c r="H87" i="15"/>
  <c r="G87" i="15"/>
  <c r="V84" i="15"/>
  <c r="U84" i="15"/>
  <c r="T84" i="15"/>
  <c r="S84" i="15"/>
  <c r="R84" i="15"/>
  <c r="Q84" i="15"/>
  <c r="P84" i="15"/>
  <c r="O84" i="15"/>
  <c r="N84" i="15"/>
  <c r="M84" i="15"/>
  <c r="L84" i="15"/>
  <c r="K84" i="15"/>
  <c r="J84" i="15"/>
  <c r="I84" i="15"/>
  <c r="H84" i="15"/>
  <c r="G84" i="15"/>
  <c r="V75" i="15"/>
  <c r="U75" i="15"/>
  <c r="T75" i="15"/>
  <c r="T89" i="15" s="1"/>
  <c r="S75" i="15"/>
  <c r="R75" i="15"/>
  <c r="Q75" i="15"/>
  <c r="P75" i="15"/>
  <c r="P89" i="15" s="1"/>
  <c r="O75" i="15"/>
  <c r="N75" i="15"/>
  <c r="M75" i="15"/>
  <c r="L75" i="15"/>
  <c r="L89" i="15" s="1"/>
  <c r="K75" i="15"/>
  <c r="J75" i="15"/>
  <c r="I75" i="15"/>
  <c r="H75" i="15"/>
  <c r="H89" i="15" s="1"/>
  <c r="G75" i="15"/>
  <c r="V70" i="15"/>
  <c r="U70" i="15"/>
  <c r="T70" i="15"/>
  <c r="S70" i="15"/>
  <c r="R70" i="15"/>
  <c r="Q70" i="15"/>
  <c r="P70" i="15"/>
  <c r="O70" i="15"/>
  <c r="N70" i="15"/>
  <c r="M70" i="15"/>
  <c r="L70" i="15"/>
  <c r="K70" i="15"/>
  <c r="J70" i="15"/>
  <c r="I70" i="15"/>
  <c r="H70" i="15"/>
  <c r="G70" i="15"/>
  <c r="V67" i="15"/>
  <c r="U67" i="15"/>
  <c r="T67" i="15"/>
  <c r="S67" i="15"/>
  <c r="R67" i="15"/>
  <c r="Q67" i="15"/>
  <c r="P67" i="15"/>
  <c r="O67" i="15"/>
  <c r="N67" i="15"/>
  <c r="M67" i="15"/>
  <c r="L67" i="15"/>
  <c r="K67" i="15"/>
  <c r="J67" i="15"/>
  <c r="I67" i="15"/>
  <c r="H67" i="15"/>
  <c r="G67" i="15"/>
  <c r="V64" i="15"/>
  <c r="U64" i="15"/>
  <c r="T64" i="15"/>
  <c r="S64" i="15"/>
  <c r="R64" i="15"/>
  <c r="Q64" i="15"/>
  <c r="P64" i="15"/>
  <c r="O64" i="15"/>
  <c r="N64" i="15"/>
  <c r="M64" i="15"/>
  <c r="L64" i="15"/>
  <c r="K64" i="15"/>
  <c r="J64" i="15"/>
  <c r="I64" i="15"/>
  <c r="H64" i="15"/>
  <c r="G64" i="15"/>
  <c r="V59" i="15"/>
  <c r="U59" i="15"/>
  <c r="T59" i="15"/>
  <c r="S59" i="15"/>
  <c r="R59" i="15"/>
  <c r="Q59" i="15"/>
  <c r="P59" i="15"/>
  <c r="O59" i="15"/>
  <c r="N59" i="15"/>
  <c r="M59" i="15"/>
  <c r="L59" i="15"/>
  <c r="K59" i="15"/>
  <c r="J59" i="15"/>
  <c r="I59" i="15"/>
  <c r="H59" i="15"/>
  <c r="G59" i="15"/>
  <c r="V56" i="15"/>
  <c r="U56" i="15"/>
  <c r="T56" i="15"/>
  <c r="S56" i="15"/>
  <c r="R56" i="15"/>
  <c r="Q56" i="15"/>
  <c r="P56" i="15"/>
  <c r="O56" i="15"/>
  <c r="N56" i="15"/>
  <c r="M56" i="15"/>
  <c r="L56" i="15"/>
  <c r="K56" i="15"/>
  <c r="J56" i="15"/>
  <c r="I56" i="15"/>
  <c r="H56" i="15"/>
  <c r="G56" i="15"/>
  <c r="V48" i="15"/>
  <c r="U48" i="15"/>
  <c r="T48" i="15"/>
  <c r="S48" i="15"/>
  <c r="R48" i="15"/>
  <c r="Q48" i="15"/>
  <c r="P48" i="15"/>
  <c r="O48" i="15"/>
  <c r="N48" i="15"/>
  <c r="M48" i="15"/>
  <c r="L48" i="15"/>
  <c r="K48" i="15"/>
  <c r="J48" i="15"/>
  <c r="I48" i="15"/>
  <c r="H48" i="15"/>
  <c r="G48" i="15"/>
  <c r="V45" i="15"/>
  <c r="U45" i="15"/>
  <c r="T45" i="15"/>
  <c r="S45" i="15"/>
  <c r="R45" i="15"/>
  <c r="Q45" i="15"/>
  <c r="P45" i="15"/>
  <c r="O45" i="15"/>
  <c r="N45" i="15"/>
  <c r="M45" i="15"/>
  <c r="L45" i="15"/>
  <c r="K45" i="15"/>
  <c r="J45" i="15"/>
  <c r="I45" i="15"/>
  <c r="H45" i="15"/>
  <c r="G45" i="15"/>
  <c r="V42" i="15"/>
  <c r="U42" i="15"/>
  <c r="T42" i="15"/>
  <c r="S42" i="15"/>
  <c r="R42" i="15"/>
  <c r="Q42" i="15"/>
  <c r="P42" i="15"/>
  <c r="O42" i="15"/>
  <c r="N42" i="15"/>
  <c r="M42" i="15"/>
  <c r="L42" i="15"/>
  <c r="K42" i="15"/>
  <c r="J42" i="15"/>
  <c r="I42" i="15"/>
  <c r="H42" i="15"/>
  <c r="G42" i="15"/>
  <c r="V39" i="15"/>
  <c r="U39" i="15"/>
  <c r="T39" i="15"/>
  <c r="S39" i="15"/>
  <c r="R39" i="15"/>
  <c r="Q39" i="15"/>
  <c r="P39" i="15"/>
  <c r="O39" i="15"/>
  <c r="N39" i="15"/>
  <c r="M39" i="15"/>
  <c r="L39" i="15"/>
  <c r="K39" i="15"/>
  <c r="J39" i="15"/>
  <c r="I39" i="15"/>
  <c r="H39" i="15"/>
  <c r="G39" i="15"/>
  <c r="V36" i="15"/>
  <c r="U36" i="15"/>
  <c r="T36" i="15"/>
  <c r="S36" i="15"/>
  <c r="R36" i="15"/>
  <c r="Q36" i="15"/>
  <c r="P36" i="15"/>
  <c r="O36" i="15"/>
  <c r="N36" i="15"/>
  <c r="M36" i="15"/>
  <c r="L36" i="15"/>
  <c r="K36" i="15"/>
  <c r="J36" i="15"/>
  <c r="I36" i="15"/>
  <c r="H36" i="15"/>
  <c r="G36" i="15"/>
  <c r="V31" i="15"/>
  <c r="U31" i="15"/>
  <c r="T31" i="15"/>
  <c r="S31" i="15"/>
  <c r="R31" i="15"/>
  <c r="Q31" i="15"/>
  <c r="P31" i="15"/>
  <c r="O31" i="15"/>
  <c r="N31" i="15"/>
  <c r="M31" i="15"/>
  <c r="L31" i="15"/>
  <c r="K31" i="15"/>
  <c r="J31" i="15"/>
  <c r="I31" i="15"/>
  <c r="H31" i="15"/>
  <c r="G31" i="15"/>
  <c r="V24" i="15"/>
  <c r="U24" i="15"/>
  <c r="T24" i="15"/>
  <c r="S24" i="15"/>
  <c r="R24" i="15"/>
  <c r="Q24" i="15"/>
  <c r="P24" i="15"/>
  <c r="O24" i="15"/>
  <c r="N24" i="15"/>
  <c r="M24" i="15"/>
  <c r="L24" i="15"/>
  <c r="K24" i="15"/>
  <c r="J24" i="15"/>
  <c r="I24" i="15"/>
  <c r="H24" i="15"/>
  <c r="G24" i="15"/>
  <c r="V21" i="15"/>
  <c r="U21" i="15"/>
  <c r="T21" i="15"/>
  <c r="S21" i="15"/>
  <c r="R21" i="15"/>
  <c r="Q21" i="15"/>
  <c r="P21" i="15"/>
  <c r="O21" i="15"/>
  <c r="N21" i="15"/>
  <c r="M21" i="15"/>
  <c r="L21" i="15"/>
  <c r="K21" i="15"/>
  <c r="J21" i="15"/>
  <c r="I21" i="15"/>
  <c r="H21" i="15"/>
  <c r="G21" i="15"/>
  <c r="V18" i="15"/>
  <c r="U18" i="15"/>
  <c r="T18" i="15"/>
  <c r="S18" i="15"/>
  <c r="R18" i="15"/>
  <c r="Q18" i="15"/>
  <c r="P18" i="15"/>
  <c r="O18" i="15"/>
  <c r="N18" i="15"/>
  <c r="M18" i="15"/>
  <c r="L18" i="15"/>
  <c r="K18" i="15"/>
  <c r="J18" i="15"/>
  <c r="I18" i="15"/>
  <c r="H18" i="15"/>
  <c r="G18" i="15"/>
  <c r="V14" i="15"/>
  <c r="U14" i="15"/>
  <c r="T14" i="15"/>
  <c r="S14" i="15"/>
  <c r="R14" i="15"/>
  <c r="Q14" i="15"/>
  <c r="P14" i="15"/>
  <c r="O14" i="15"/>
  <c r="N14" i="15"/>
  <c r="M14" i="15"/>
  <c r="L14" i="15"/>
  <c r="K14" i="15"/>
  <c r="J14" i="15"/>
  <c r="I14" i="15"/>
  <c r="H14" i="15"/>
  <c r="G14" i="15"/>
  <c r="V5" i="15"/>
  <c r="U5" i="15"/>
  <c r="T5" i="15"/>
  <c r="S5" i="15"/>
  <c r="R5" i="15"/>
  <c r="Q5" i="15"/>
  <c r="P5" i="15"/>
  <c r="O5" i="15"/>
  <c r="N5" i="15"/>
  <c r="M5" i="15"/>
  <c r="L5" i="15"/>
  <c r="K5" i="15"/>
  <c r="J5" i="15"/>
  <c r="I5" i="15"/>
  <c r="H5" i="15"/>
  <c r="G5" i="15"/>
  <c r="F84" i="13"/>
  <c r="G84" i="13"/>
  <c r="H84" i="13"/>
  <c r="I84" i="13"/>
  <c r="J84" i="13"/>
  <c r="K84" i="13"/>
  <c r="L84" i="13"/>
  <c r="M84" i="13"/>
  <c r="N84" i="13"/>
  <c r="O84" i="13"/>
  <c r="P84" i="13"/>
  <c r="Q84" i="13"/>
  <c r="R84" i="13"/>
  <c r="S84" i="13"/>
  <c r="T84" i="13"/>
  <c r="E84" i="13"/>
  <c r="L15" i="11"/>
  <c r="M15" i="11"/>
  <c r="N15" i="11"/>
  <c r="O15" i="11"/>
  <c r="O16" i="11" s="1"/>
  <c r="P15" i="11"/>
  <c r="K15" i="11"/>
  <c r="E16" i="7"/>
  <c r="F16" i="7"/>
  <c r="G16" i="7"/>
  <c r="H16" i="7"/>
  <c r="J16" i="7"/>
  <c r="K16" i="7"/>
  <c r="L16" i="7"/>
  <c r="M16" i="7"/>
  <c r="N16" i="7"/>
  <c r="O16" i="7"/>
  <c r="P16" i="7"/>
  <c r="Q16" i="7"/>
  <c r="R16" i="7"/>
  <c r="S16" i="7"/>
  <c r="D16" i="7"/>
  <c r="E18" i="4"/>
  <c r="F15" i="7"/>
  <c r="G18" i="4"/>
  <c r="I18" i="4"/>
  <c r="J15" i="7"/>
  <c r="K18" i="4"/>
  <c r="L18" i="4"/>
  <c r="M18" i="4"/>
  <c r="N15" i="7"/>
  <c r="O18" i="4"/>
  <c r="P18" i="4"/>
  <c r="Q18" i="4"/>
  <c r="R15" i="7"/>
  <c r="S18" i="4"/>
  <c r="D18" i="4"/>
  <c r="I52" i="6"/>
  <c r="J52" i="6"/>
  <c r="K52" i="6"/>
  <c r="L52" i="6"/>
  <c r="M52" i="6"/>
  <c r="N52" i="6"/>
  <c r="O52" i="6"/>
  <c r="P52" i="6"/>
  <c r="Q52" i="6"/>
  <c r="R52" i="6"/>
  <c r="S52" i="6"/>
  <c r="I43" i="6"/>
  <c r="J43" i="6"/>
  <c r="K43" i="6"/>
  <c r="L43" i="6"/>
  <c r="M43" i="6"/>
  <c r="N43" i="6"/>
  <c r="O43" i="6"/>
  <c r="P43" i="6"/>
  <c r="Q43" i="6"/>
  <c r="R43" i="6"/>
  <c r="S43" i="6"/>
  <c r="I7" i="6"/>
  <c r="J7" i="6"/>
  <c r="K7" i="6"/>
  <c r="L7" i="6"/>
  <c r="M7" i="6"/>
  <c r="N7" i="6"/>
  <c r="O7" i="6"/>
  <c r="P7" i="6"/>
  <c r="Q7" i="6"/>
  <c r="R7" i="6"/>
  <c r="S7" i="6"/>
  <c r="I16" i="6"/>
  <c r="J16" i="6"/>
  <c r="K16" i="6"/>
  <c r="L16" i="6"/>
  <c r="M16" i="6"/>
  <c r="N16" i="6"/>
  <c r="O16" i="6"/>
  <c r="P16" i="6"/>
  <c r="Q16" i="6"/>
  <c r="R16" i="6"/>
  <c r="S16" i="6"/>
  <c r="I25" i="6"/>
  <c r="J25" i="6"/>
  <c r="K25" i="6"/>
  <c r="L25" i="6"/>
  <c r="M25" i="6"/>
  <c r="N25" i="6"/>
  <c r="O25" i="6"/>
  <c r="P25" i="6"/>
  <c r="Q25" i="6"/>
  <c r="R25" i="6"/>
  <c r="S25" i="6"/>
  <c r="E25" i="6"/>
  <c r="F25" i="6"/>
  <c r="G25" i="6"/>
  <c r="H25" i="6"/>
  <c r="D25" i="6"/>
  <c r="E23" i="6"/>
  <c r="E26" i="6" s="1"/>
  <c r="F23" i="6"/>
  <c r="F26" i="6" s="1"/>
  <c r="G23" i="6"/>
  <c r="G26" i="6" s="1"/>
  <c r="H23" i="6"/>
  <c r="H26" i="6" s="1"/>
  <c r="D23" i="6"/>
  <c r="D26" i="6" s="1"/>
  <c r="T91" i="13"/>
  <c r="T95" i="13" s="1"/>
  <c r="S91" i="13"/>
  <c r="S95" i="13" s="1"/>
  <c r="R91" i="13"/>
  <c r="R95" i="13" s="1"/>
  <c r="Q91" i="13"/>
  <c r="Q95" i="13" s="1"/>
  <c r="P91" i="13"/>
  <c r="P95" i="13" s="1"/>
  <c r="O91" i="13"/>
  <c r="O95" i="13" s="1"/>
  <c r="N91" i="13"/>
  <c r="N95" i="13" s="1"/>
  <c r="M91" i="13"/>
  <c r="M95" i="13" s="1"/>
  <c r="L91" i="13"/>
  <c r="L95" i="13" s="1"/>
  <c r="K91" i="13"/>
  <c r="K95" i="13" s="1"/>
  <c r="J91" i="13"/>
  <c r="J95" i="13" s="1"/>
  <c r="I91" i="13"/>
  <c r="I95" i="13" s="1"/>
  <c r="H91" i="13"/>
  <c r="H95" i="13" s="1"/>
  <c r="G91" i="13"/>
  <c r="G95" i="13" s="1"/>
  <c r="F91" i="13"/>
  <c r="F95" i="13" s="1"/>
  <c r="E91" i="13"/>
  <c r="E95" i="13" s="1"/>
  <c r="T87" i="13"/>
  <c r="S87" i="13"/>
  <c r="R87" i="13"/>
  <c r="Q87" i="13"/>
  <c r="P87" i="13"/>
  <c r="O87" i="13"/>
  <c r="N87" i="13"/>
  <c r="M87" i="13"/>
  <c r="L87" i="13"/>
  <c r="K87" i="13"/>
  <c r="J87" i="13"/>
  <c r="I87" i="13"/>
  <c r="H87" i="13"/>
  <c r="G87" i="13"/>
  <c r="F87" i="13"/>
  <c r="E87" i="13"/>
  <c r="T75" i="13"/>
  <c r="S75" i="13"/>
  <c r="S89" i="13" s="1"/>
  <c r="R75" i="13"/>
  <c r="R89" i="13" s="1"/>
  <c r="Q75" i="13"/>
  <c r="P75" i="13"/>
  <c r="O75" i="13"/>
  <c r="O89" i="13" s="1"/>
  <c r="N75" i="13"/>
  <c r="N89" i="13" s="1"/>
  <c r="M75" i="13"/>
  <c r="L75" i="13"/>
  <c r="K75" i="13"/>
  <c r="K89" i="13" s="1"/>
  <c r="J75" i="13"/>
  <c r="J89" i="13" s="1"/>
  <c r="I75" i="13"/>
  <c r="H75" i="13"/>
  <c r="G75" i="13"/>
  <c r="G89" i="13" s="1"/>
  <c r="F75" i="13"/>
  <c r="F89" i="13" s="1"/>
  <c r="E75" i="13"/>
  <c r="E89" i="13" s="1"/>
  <c r="T70" i="13"/>
  <c r="S70" i="13"/>
  <c r="R70" i="13"/>
  <c r="Q70" i="13"/>
  <c r="P70" i="13"/>
  <c r="O70" i="13"/>
  <c r="N70" i="13"/>
  <c r="M70" i="13"/>
  <c r="L70" i="13"/>
  <c r="K70" i="13"/>
  <c r="J70" i="13"/>
  <c r="I70" i="13"/>
  <c r="H70" i="13"/>
  <c r="G70" i="13"/>
  <c r="F70" i="13"/>
  <c r="E70" i="13"/>
  <c r="T67" i="13"/>
  <c r="S67" i="13"/>
  <c r="R67" i="13"/>
  <c r="Q67" i="13"/>
  <c r="P67" i="13"/>
  <c r="O67" i="13"/>
  <c r="N67" i="13"/>
  <c r="M67" i="13"/>
  <c r="L67" i="13"/>
  <c r="K67" i="13"/>
  <c r="J67" i="13"/>
  <c r="I67" i="13"/>
  <c r="H67" i="13"/>
  <c r="G67" i="13"/>
  <c r="F67" i="13"/>
  <c r="E67" i="13"/>
  <c r="T64" i="13"/>
  <c r="S64" i="13"/>
  <c r="R64" i="13"/>
  <c r="Q64" i="13"/>
  <c r="P64" i="13"/>
  <c r="O64" i="13"/>
  <c r="N64" i="13"/>
  <c r="M64" i="13"/>
  <c r="L64" i="13"/>
  <c r="K64" i="13"/>
  <c r="J64" i="13"/>
  <c r="I64" i="13"/>
  <c r="H64" i="13"/>
  <c r="G64" i="13"/>
  <c r="F64" i="13"/>
  <c r="E64" i="13"/>
  <c r="T59" i="13"/>
  <c r="S59" i="13"/>
  <c r="R59" i="13"/>
  <c r="Q59" i="13"/>
  <c r="P59" i="13"/>
  <c r="O59" i="13"/>
  <c r="N59" i="13"/>
  <c r="M59" i="13"/>
  <c r="L59" i="13"/>
  <c r="K59" i="13"/>
  <c r="J59" i="13"/>
  <c r="I59" i="13"/>
  <c r="H59" i="13"/>
  <c r="G59" i="13"/>
  <c r="F59" i="13"/>
  <c r="E59" i="13"/>
  <c r="T56" i="13"/>
  <c r="S56" i="13"/>
  <c r="R56" i="13"/>
  <c r="Q56" i="13"/>
  <c r="P56" i="13"/>
  <c r="O56" i="13"/>
  <c r="N56" i="13"/>
  <c r="M56" i="13"/>
  <c r="L56" i="13"/>
  <c r="K56" i="13"/>
  <c r="J56" i="13"/>
  <c r="I56" i="13"/>
  <c r="H56" i="13"/>
  <c r="G56" i="13"/>
  <c r="F56" i="13"/>
  <c r="E56" i="13"/>
  <c r="T48" i="13"/>
  <c r="S48" i="13"/>
  <c r="R48" i="13"/>
  <c r="Q48" i="13"/>
  <c r="P48" i="13"/>
  <c r="O48" i="13"/>
  <c r="N48" i="13"/>
  <c r="M48" i="13"/>
  <c r="L48" i="13"/>
  <c r="K48" i="13"/>
  <c r="J48" i="13"/>
  <c r="I48" i="13"/>
  <c r="H48" i="13"/>
  <c r="G48" i="13"/>
  <c r="F48" i="13"/>
  <c r="E48" i="13"/>
  <c r="T45" i="13"/>
  <c r="S45" i="13"/>
  <c r="R45" i="13"/>
  <c r="Q45" i="13"/>
  <c r="P45" i="13"/>
  <c r="O45" i="13"/>
  <c r="N45" i="13"/>
  <c r="M45" i="13"/>
  <c r="L45" i="13"/>
  <c r="K45" i="13"/>
  <c r="J45" i="13"/>
  <c r="I45" i="13"/>
  <c r="H45" i="13"/>
  <c r="G45" i="13"/>
  <c r="F45" i="13"/>
  <c r="E45" i="13"/>
  <c r="T42" i="13"/>
  <c r="S42" i="13"/>
  <c r="R42" i="13"/>
  <c r="Q42" i="13"/>
  <c r="P42" i="13"/>
  <c r="O42" i="13"/>
  <c r="N42" i="13"/>
  <c r="M42" i="13"/>
  <c r="L42" i="13"/>
  <c r="K42" i="13"/>
  <c r="J42" i="13"/>
  <c r="I42" i="13"/>
  <c r="H42" i="13"/>
  <c r="G42" i="13"/>
  <c r="F42" i="13"/>
  <c r="E42" i="13"/>
  <c r="T39" i="13"/>
  <c r="S39" i="13"/>
  <c r="R39" i="13"/>
  <c r="Q39" i="13"/>
  <c r="P39" i="13"/>
  <c r="O39" i="13"/>
  <c r="N39" i="13"/>
  <c r="M39" i="13"/>
  <c r="L39" i="13"/>
  <c r="K39" i="13"/>
  <c r="J39" i="13"/>
  <c r="I39" i="13"/>
  <c r="H39" i="13"/>
  <c r="G39" i="13"/>
  <c r="F39" i="13"/>
  <c r="E39" i="13"/>
  <c r="T36" i="13"/>
  <c r="S36" i="13"/>
  <c r="R36" i="13"/>
  <c r="R61" i="13" s="1"/>
  <c r="Q36" i="13"/>
  <c r="Q61" i="13" s="1"/>
  <c r="P36" i="13"/>
  <c r="O36" i="13"/>
  <c r="N36" i="13"/>
  <c r="N61" i="13" s="1"/>
  <c r="M36" i="13"/>
  <c r="M61" i="13" s="1"/>
  <c r="L36" i="13"/>
  <c r="K36" i="13"/>
  <c r="J36" i="13"/>
  <c r="J61" i="13" s="1"/>
  <c r="I36" i="13"/>
  <c r="H36" i="13"/>
  <c r="G36" i="13"/>
  <c r="F36" i="13"/>
  <c r="F61" i="13" s="1"/>
  <c r="E36" i="13"/>
  <c r="E61" i="13" s="1"/>
  <c r="T31" i="13"/>
  <c r="S31" i="13"/>
  <c r="R31" i="13"/>
  <c r="Q31" i="13"/>
  <c r="P31" i="13"/>
  <c r="O31" i="13"/>
  <c r="N31" i="13"/>
  <c r="M31" i="13"/>
  <c r="L31" i="13"/>
  <c r="K31" i="13"/>
  <c r="J31" i="13"/>
  <c r="I31" i="13"/>
  <c r="H31" i="13"/>
  <c r="G31" i="13"/>
  <c r="F31" i="13"/>
  <c r="E31" i="13"/>
  <c r="T24" i="13"/>
  <c r="S24" i="13"/>
  <c r="R24" i="13"/>
  <c r="Q24" i="13"/>
  <c r="P24" i="13"/>
  <c r="O24" i="13"/>
  <c r="N24" i="13"/>
  <c r="M24" i="13"/>
  <c r="L24" i="13"/>
  <c r="K24" i="13"/>
  <c r="J24" i="13"/>
  <c r="I24" i="13"/>
  <c r="H24" i="13"/>
  <c r="G24" i="13"/>
  <c r="F24" i="13"/>
  <c r="E24" i="13"/>
  <c r="T21" i="13"/>
  <c r="S21" i="13"/>
  <c r="R21" i="13"/>
  <c r="Q21" i="13"/>
  <c r="P21" i="13"/>
  <c r="O21" i="13"/>
  <c r="N21" i="13"/>
  <c r="M21" i="13"/>
  <c r="L21" i="13"/>
  <c r="K21" i="13"/>
  <c r="J21" i="13"/>
  <c r="I21" i="13"/>
  <c r="H21" i="13"/>
  <c r="G21" i="13"/>
  <c r="F21" i="13"/>
  <c r="E21" i="13"/>
  <c r="T18" i="13"/>
  <c r="S18" i="13"/>
  <c r="R18" i="13"/>
  <c r="Q18" i="13"/>
  <c r="P18" i="13"/>
  <c r="O18" i="13"/>
  <c r="N18" i="13"/>
  <c r="M18" i="13"/>
  <c r="L18" i="13"/>
  <c r="K18" i="13"/>
  <c r="J18" i="13"/>
  <c r="I18" i="13"/>
  <c r="H18" i="13"/>
  <c r="G18" i="13"/>
  <c r="F18" i="13"/>
  <c r="E18" i="13"/>
  <c r="T14" i="13"/>
  <c r="S14" i="13"/>
  <c r="R14" i="13"/>
  <c r="Q14" i="13"/>
  <c r="P14" i="13"/>
  <c r="O14" i="13"/>
  <c r="N14" i="13"/>
  <c r="M14" i="13"/>
  <c r="L14" i="13"/>
  <c r="K14" i="13"/>
  <c r="J14" i="13"/>
  <c r="I14" i="13"/>
  <c r="H14" i="13"/>
  <c r="G14" i="13"/>
  <c r="F14" i="13"/>
  <c r="E14" i="13"/>
  <c r="T5" i="13"/>
  <c r="T33" i="13" s="1"/>
  <c r="S5" i="13"/>
  <c r="S33" i="13" s="1"/>
  <c r="R5" i="13"/>
  <c r="R33" i="13" s="1"/>
  <c r="Q5" i="13"/>
  <c r="Q33" i="13" s="1"/>
  <c r="P5" i="13"/>
  <c r="P33" i="13" s="1"/>
  <c r="O5" i="13"/>
  <c r="O33" i="13" s="1"/>
  <c r="N5" i="13"/>
  <c r="N33" i="13" s="1"/>
  <c r="M5" i="13"/>
  <c r="M33" i="13" s="1"/>
  <c r="L5" i="13"/>
  <c r="L33" i="13" s="1"/>
  <c r="K5" i="13"/>
  <c r="K33" i="13" s="1"/>
  <c r="J5" i="13"/>
  <c r="J33" i="13" s="1"/>
  <c r="I5" i="13"/>
  <c r="I33" i="13" s="1"/>
  <c r="H5" i="13"/>
  <c r="H33" i="13" s="1"/>
  <c r="G5" i="13"/>
  <c r="G33" i="13" s="1"/>
  <c r="F5" i="13"/>
  <c r="F33" i="13" s="1"/>
  <c r="E5" i="13"/>
  <c r="E33" i="13" s="1"/>
  <c r="V65" i="10"/>
  <c r="W65" i="10"/>
  <c r="X65" i="10"/>
  <c r="Y65" i="10"/>
  <c r="Z65" i="10"/>
  <c r="AA65" i="10"/>
  <c r="AB65" i="10"/>
  <c r="AC65" i="10"/>
  <c r="AD65" i="10"/>
  <c r="AE65" i="10"/>
  <c r="AF65" i="10"/>
  <c r="AG65" i="10"/>
  <c r="AH65" i="10"/>
  <c r="AI65" i="10"/>
  <c r="AJ65" i="10"/>
  <c r="U65" i="10"/>
  <c r="H25" i="11"/>
  <c r="I25" i="11"/>
  <c r="H24" i="11"/>
  <c r="I24" i="11"/>
  <c r="H23" i="11"/>
  <c r="I23" i="11"/>
  <c r="H22" i="11"/>
  <c r="I22" i="11"/>
  <c r="E20" i="11"/>
  <c r="F20" i="11"/>
  <c r="G20" i="11"/>
  <c r="H20" i="11"/>
  <c r="E19" i="11"/>
  <c r="F19" i="11"/>
  <c r="G19" i="11"/>
  <c r="H19" i="11"/>
  <c r="E18" i="11"/>
  <c r="F18" i="11"/>
  <c r="G18" i="11"/>
  <c r="H18" i="11"/>
  <c r="E17" i="11"/>
  <c r="F17" i="11"/>
  <c r="G17" i="11"/>
  <c r="H17" i="11"/>
  <c r="D20" i="11"/>
  <c r="D21" i="11" s="1"/>
  <c r="D19" i="11"/>
  <c r="D18" i="11"/>
  <c r="D17" i="11"/>
  <c r="O156" i="11"/>
  <c r="K156" i="11"/>
  <c r="P155" i="11"/>
  <c r="P156" i="11" s="1"/>
  <c r="O155" i="11"/>
  <c r="N155" i="11"/>
  <c r="N156" i="11" s="1"/>
  <c r="M155" i="11"/>
  <c r="M156" i="11" s="1"/>
  <c r="L155" i="11"/>
  <c r="L156" i="11" s="1"/>
  <c r="K155" i="11"/>
  <c r="O151" i="11"/>
  <c r="K151" i="11"/>
  <c r="P150" i="11"/>
  <c r="P151" i="11" s="1"/>
  <c r="O150" i="11"/>
  <c r="N150" i="11"/>
  <c r="N151" i="11" s="1"/>
  <c r="M150" i="11"/>
  <c r="L150" i="11"/>
  <c r="L151" i="11" s="1"/>
  <c r="K150" i="11"/>
  <c r="O146" i="11"/>
  <c r="K146" i="11"/>
  <c r="P145" i="11"/>
  <c r="P146" i="11" s="1"/>
  <c r="O145" i="11"/>
  <c r="N145" i="11"/>
  <c r="N146" i="11" s="1"/>
  <c r="M145" i="11"/>
  <c r="M146" i="11" s="1"/>
  <c r="L145" i="11"/>
  <c r="L146" i="11" s="1"/>
  <c r="K145" i="11"/>
  <c r="M136" i="11"/>
  <c r="P135" i="11"/>
  <c r="P136" i="11" s="1"/>
  <c r="O135" i="11"/>
  <c r="O136" i="11" s="1"/>
  <c r="N135" i="11"/>
  <c r="N136" i="11" s="1"/>
  <c r="M135" i="11"/>
  <c r="L135" i="11"/>
  <c r="L136" i="11" s="1"/>
  <c r="K135" i="11"/>
  <c r="K136" i="11" s="1"/>
  <c r="M131" i="11"/>
  <c r="P130" i="11"/>
  <c r="P131" i="11" s="1"/>
  <c r="O130" i="11"/>
  <c r="O131" i="11" s="1"/>
  <c r="N130" i="11"/>
  <c r="N131" i="11" s="1"/>
  <c r="M130" i="11"/>
  <c r="L130" i="11"/>
  <c r="L131" i="11" s="1"/>
  <c r="K130" i="11"/>
  <c r="K131" i="11" s="1"/>
  <c r="M126" i="11"/>
  <c r="P125" i="11"/>
  <c r="P126" i="11" s="1"/>
  <c r="O125" i="11"/>
  <c r="N125" i="11"/>
  <c r="N126" i="11" s="1"/>
  <c r="M125" i="11"/>
  <c r="L125" i="11"/>
  <c r="L126" i="11" s="1"/>
  <c r="K125" i="11"/>
  <c r="M121" i="11"/>
  <c r="P120" i="11"/>
  <c r="P121" i="11" s="1"/>
  <c r="O120" i="11"/>
  <c r="O121" i="11" s="1"/>
  <c r="N120" i="11"/>
  <c r="N121" i="11" s="1"/>
  <c r="M120" i="11"/>
  <c r="L120" i="11"/>
  <c r="L121" i="11" s="1"/>
  <c r="K120" i="11"/>
  <c r="K121" i="11" s="1"/>
  <c r="O111" i="11"/>
  <c r="K111" i="11"/>
  <c r="P110" i="11"/>
  <c r="P111" i="11" s="1"/>
  <c r="O110" i="11"/>
  <c r="N110" i="11"/>
  <c r="N111" i="11" s="1"/>
  <c r="M110" i="11"/>
  <c r="L110" i="11"/>
  <c r="L111" i="11" s="1"/>
  <c r="K110" i="11"/>
  <c r="O106" i="11"/>
  <c r="K106" i="11"/>
  <c r="P105" i="11"/>
  <c r="P106" i="11" s="1"/>
  <c r="O105" i="11"/>
  <c r="N105" i="11"/>
  <c r="N106" i="11" s="1"/>
  <c r="M105" i="11"/>
  <c r="L105" i="11"/>
  <c r="L106" i="11" s="1"/>
  <c r="K105" i="11"/>
  <c r="O101" i="11"/>
  <c r="K101" i="11"/>
  <c r="P100" i="11"/>
  <c r="P101" i="11" s="1"/>
  <c r="O100" i="11"/>
  <c r="N100" i="11"/>
  <c r="N101" i="11" s="1"/>
  <c r="M100" i="11"/>
  <c r="M101" i="11" s="1"/>
  <c r="L100" i="11"/>
  <c r="L101" i="11" s="1"/>
  <c r="K100" i="11"/>
  <c r="O96" i="11"/>
  <c r="K96" i="11"/>
  <c r="P95" i="11"/>
  <c r="P96" i="11" s="1"/>
  <c r="O95" i="11"/>
  <c r="N95" i="11"/>
  <c r="N96" i="11" s="1"/>
  <c r="M95" i="11"/>
  <c r="L95" i="11"/>
  <c r="L96" i="11" s="1"/>
  <c r="K95" i="11"/>
  <c r="M86" i="11"/>
  <c r="P85" i="11"/>
  <c r="P86" i="11" s="1"/>
  <c r="O85" i="11"/>
  <c r="O86" i="11" s="1"/>
  <c r="N85" i="11"/>
  <c r="N86" i="11" s="1"/>
  <c r="M85" i="11"/>
  <c r="L85" i="11"/>
  <c r="L86" i="11" s="1"/>
  <c r="K85" i="11"/>
  <c r="K86" i="11" s="1"/>
  <c r="P80" i="11"/>
  <c r="P81" i="11" s="1"/>
  <c r="O80" i="11"/>
  <c r="N80" i="11"/>
  <c r="N81" i="11" s="1"/>
  <c r="M80" i="11"/>
  <c r="M81" i="11" s="1"/>
  <c r="L80" i="11"/>
  <c r="L81" i="11" s="1"/>
  <c r="K80" i="11"/>
  <c r="M76" i="11"/>
  <c r="P75" i="11"/>
  <c r="P76" i="11" s="1"/>
  <c r="O75" i="11"/>
  <c r="O76" i="11" s="1"/>
  <c r="N75" i="11"/>
  <c r="N76" i="11" s="1"/>
  <c r="M75" i="11"/>
  <c r="L75" i="11"/>
  <c r="L76" i="11" s="1"/>
  <c r="K75" i="11"/>
  <c r="K76" i="11" s="1"/>
  <c r="M71" i="11"/>
  <c r="P70" i="11"/>
  <c r="P71" i="11" s="1"/>
  <c r="O70" i="11"/>
  <c r="O71" i="11" s="1"/>
  <c r="N70" i="11"/>
  <c r="N71" i="11" s="1"/>
  <c r="M70" i="11"/>
  <c r="L70" i="11"/>
  <c r="L71" i="11" s="1"/>
  <c r="K70" i="11"/>
  <c r="K71" i="11" s="1"/>
  <c r="M66" i="11"/>
  <c r="P65" i="11"/>
  <c r="P66" i="11" s="1"/>
  <c r="O65" i="11"/>
  <c r="O66" i="11" s="1"/>
  <c r="N65" i="11"/>
  <c r="N66" i="11" s="1"/>
  <c r="M65" i="11"/>
  <c r="L65" i="11"/>
  <c r="L66" i="11" s="1"/>
  <c r="K65" i="11"/>
  <c r="K66" i="11" s="1"/>
  <c r="M61" i="11"/>
  <c r="P60" i="11"/>
  <c r="P61" i="11" s="1"/>
  <c r="O60" i="11"/>
  <c r="N60" i="11"/>
  <c r="N61" i="11" s="1"/>
  <c r="M60" i="11"/>
  <c r="L60" i="11"/>
  <c r="L61" i="11" s="1"/>
  <c r="K60" i="11"/>
  <c r="N56" i="11"/>
  <c r="M56" i="11"/>
  <c r="P55" i="11"/>
  <c r="P56" i="11" s="1"/>
  <c r="O55" i="11"/>
  <c r="O56" i="11" s="1"/>
  <c r="N55" i="11"/>
  <c r="M55" i="11"/>
  <c r="L55" i="11"/>
  <c r="L56" i="11" s="1"/>
  <c r="K55" i="11"/>
  <c r="K56" i="11" s="1"/>
  <c r="P50" i="11"/>
  <c r="P51" i="11" s="1"/>
  <c r="O50" i="11"/>
  <c r="O51" i="11" s="1"/>
  <c r="N50" i="11"/>
  <c r="N51" i="11" s="1"/>
  <c r="M50" i="11"/>
  <c r="M51" i="11" s="1"/>
  <c r="L50" i="11"/>
  <c r="L51" i="11" s="1"/>
  <c r="K50" i="11"/>
  <c r="K51" i="11" s="1"/>
  <c r="N46" i="11"/>
  <c r="M46" i="11"/>
  <c r="P45" i="11"/>
  <c r="P46" i="11" s="1"/>
  <c r="O45" i="11"/>
  <c r="N45" i="11"/>
  <c r="M45" i="11"/>
  <c r="L45" i="11"/>
  <c r="L46" i="11" s="1"/>
  <c r="K45" i="11"/>
  <c r="P36" i="11"/>
  <c r="O36" i="11"/>
  <c r="L36" i="11"/>
  <c r="K36" i="11"/>
  <c r="P35" i="11"/>
  <c r="O35" i="11"/>
  <c r="N35" i="11"/>
  <c r="N36" i="11" s="1"/>
  <c r="M35" i="11"/>
  <c r="M36" i="11" s="1"/>
  <c r="L35" i="11"/>
  <c r="K35" i="11"/>
  <c r="P30" i="11"/>
  <c r="P31" i="11" s="1"/>
  <c r="O30" i="11"/>
  <c r="O31" i="11" s="1"/>
  <c r="N30" i="11"/>
  <c r="N31" i="11" s="1"/>
  <c r="M30" i="11"/>
  <c r="L30" i="11"/>
  <c r="L31" i="11" s="1"/>
  <c r="K30" i="11"/>
  <c r="K31" i="11" s="1"/>
  <c r="P25" i="11"/>
  <c r="P26" i="11" s="1"/>
  <c r="O25" i="11"/>
  <c r="O26" i="11" s="1"/>
  <c r="N25" i="11"/>
  <c r="N26" i="11" s="1"/>
  <c r="M25" i="11"/>
  <c r="M26" i="11" s="1"/>
  <c r="L25" i="11"/>
  <c r="L26" i="11" s="1"/>
  <c r="K25" i="11"/>
  <c r="K26" i="11" s="1"/>
  <c r="P21" i="11"/>
  <c r="O21" i="11"/>
  <c r="L21" i="11"/>
  <c r="K21" i="11"/>
  <c r="P20" i="11"/>
  <c r="O20" i="11"/>
  <c r="N20" i="11"/>
  <c r="N21" i="11" s="1"/>
  <c r="M20" i="11"/>
  <c r="M21" i="11" s="1"/>
  <c r="L20" i="11"/>
  <c r="K20" i="11"/>
  <c r="P16" i="11"/>
  <c r="L16" i="11"/>
  <c r="K16" i="11"/>
  <c r="N16" i="11"/>
  <c r="M16" i="11"/>
  <c r="P10" i="11"/>
  <c r="P11" i="11" s="1"/>
  <c r="O10" i="11"/>
  <c r="O11" i="11" s="1"/>
  <c r="N10" i="11"/>
  <c r="N11" i="11" s="1"/>
  <c r="M10" i="11"/>
  <c r="L10" i="11"/>
  <c r="L11" i="11" s="1"/>
  <c r="K10" i="11"/>
  <c r="K11" i="11" s="1"/>
  <c r="P5" i="11"/>
  <c r="P6" i="11" s="1"/>
  <c r="O5" i="11"/>
  <c r="O6" i="11" s="1"/>
  <c r="N5" i="11"/>
  <c r="N6" i="11" s="1"/>
  <c r="M5" i="11"/>
  <c r="M6" i="11" s="1"/>
  <c r="L5" i="11"/>
  <c r="K5" i="11"/>
  <c r="K6" i="11" s="1"/>
  <c r="F21" i="11"/>
  <c r="Y71" i="10"/>
  <c r="AC71" i="10"/>
  <c r="AG71" i="10"/>
  <c r="V70" i="10"/>
  <c r="V71" i="10" s="1"/>
  <c r="W70" i="10"/>
  <c r="X70" i="10"/>
  <c r="Y70" i="10"/>
  <c r="Z70" i="10"/>
  <c r="Z71" i="10" s="1"/>
  <c r="AA70" i="10"/>
  <c r="AB70" i="10"/>
  <c r="AC70" i="10"/>
  <c r="AD70" i="10"/>
  <c r="AD71" i="10" s="1"/>
  <c r="AE70" i="10"/>
  <c r="AF70" i="10"/>
  <c r="AG70" i="10"/>
  <c r="AH70" i="10"/>
  <c r="AH71" i="10" s="1"/>
  <c r="AI70" i="10"/>
  <c r="AJ70" i="10"/>
  <c r="U70" i="10"/>
  <c r="H30" i="10"/>
  <c r="I30" i="10"/>
  <c r="J30" i="10"/>
  <c r="K30" i="10"/>
  <c r="L30" i="10"/>
  <c r="M30" i="10"/>
  <c r="N30" i="10"/>
  <c r="O30" i="10"/>
  <c r="P30" i="10"/>
  <c r="Q30" i="10"/>
  <c r="R30" i="10"/>
  <c r="S30" i="10"/>
  <c r="H29" i="10"/>
  <c r="I29" i="10"/>
  <c r="J29" i="10"/>
  <c r="K29" i="10"/>
  <c r="L29" i="10"/>
  <c r="M29" i="10"/>
  <c r="N29" i="10"/>
  <c r="N31" i="10" s="1"/>
  <c r="O29" i="10"/>
  <c r="P29" i="10"/>
  <c r="Q29" i="10"/>
  <c r="R29" i="10"/>
  <c r="R31" i="10" s="1"/>
  <c r="S29" i="10"/>
  <c r="H28" i="10"/>
  <c r="I28" i="10"/>
  <c r="J28" i="10"/>
  <c r="K28" i="10"/>
  <c r="L28" i="10"/>
  <c r="M28" i="10"/>
  <c r="N28" i="10"/>
  <c r="O28" i="10"/>
  <c r="P28" i="10"/>
  <c r="Q28" i="10"/>
  <c r="R28" i="10"/>
  <c r="S28" i="10"/>
  <c r="H27" i="10"/>
  <c r="I27" i="10"/>
  <c r="J27" i="10"/>
  <c r="K27" i="10"/>
  <c r="L27" i="10"/>
  <c r="M27" i="10"/>
  <c r="N27" i="10"/>
  <c r="O27" i="10"/>
  <c r="P27" i="10"/>
  <c r="Q27" i="10"/>
  <c r="R27" i="10"/>
  <c r="S27" i="10"/>
  <c r="E25" i="10"/>
  <c r="F25" i="10"/>
  <c r="G25" i="10"/>
  <c r="H25" i="10"/>
  <c r="E24" i="10"/>
  <c r="F24" i="10"/>
  <c r="G24" i="10"/>
  <c r="H24" i="10"/>
  <c r="E23" i="10"/>
  <c r="F23" i="10"/>
  <c r="G23" i="10"/>
  <c r="H23" i="10"/>
  <c r="E22" i="10"/>
  <c r="F22" i="10"/>
  <c r="G22" i="10"/>
  <c r="H22" i="10"/>
  <c r="E21" i="10"/>
  <c r="F21" i="10"/>
  <c r="G21" i="10"/>
  <c r="H21" i="10"/>
  <c r="E20" i="10"/>
  <c r="F20" i="10"/>
  <c r="G20" i="10"/>
  <c r="H20" i="10"/>
  <c r="E19" i="10"/>
  <c r="F19" i="10"/>
  <c r="G19" i="10"/>
  <c r="G26" i="10" s="1"/>
  <c r="H19" i="10"/>
  <c r="E18" i="10"/>
  <c r="F18" i="10"/>
  <c r="G18" i="10"/>
  <c r="H18" i="10"/>
  <c r="D25" i="10"/>
  <c r="D24" i="10"/>
  <c r="D23" i="10"/>
  <c r="D22" i="10"/>
  <c r="D21" i="10"/>
  <c r="D26" i="10" s="1"/>
  <c r="D20" i="10"/>
  <c r="D19" i="10"/>
  <c r="D18" i="10"/>
  <c r="AJ120" i="10"/>
  <c r="AI120" i="10"/>
  <c r="AH120" i="10"/>
  <c r="AG120" i="10"/>
  <c r="AF120" i="10"/>
  <c r="AE120" i="10"/>
  <c r="AD120" i="10"/>
  <c r="AC120" i="10"/>
  <c r="AB120" i="10"/>
  <c r="AA120" i="10"/>
  <c r="Z120" i="10"/>
  <c r="Y120" i="10"/>
  <c r="X120" i="10"/>
  <c r="W120" i="10"/>
  <c r="V120" i="10"/>
  <c r="U120" i="10"/>
  <c r="Q31" i="10"/>
  <c r="S272" i="6"/>
  <c r="E272" i="6"/>
  <c r="F272" i="6"/>
  <c r="G272" i="6"/>
  <c r="H272" i="6"/>
  <c r="I272" i="6"/>
  <c r="J272" i="6"/>
  <c r="K272" i="6"/>
  <c r="L272" i="6"/>
  <c r="M272" i="6"/>
  <c r="N272" i="6"/>
  <c r="O272" i="6"/>
  <c r="P272" i="6"/>
  <c r="Q272" i="6"/>
  <c r="R272" i="6"/>
  <c r="D272" i="6"/>
  <c r="H29" i="9"/>
  <c r="I29" i="9"/>
  <c r="J29" i="9"/>
  <c r="K29" i="9"/>
  <c r="L29" i="9"/>
  <c r="M29" i="9"/>
  <c r="N29" i="9"/>
  <c r="O29" i="9"/>
  <c r="P29" i="9"/>
  <c r="Q29" i="9"/>
  <c r="R29" i="9"/>
  <c r="S29" i="9"/>
  <c r="H28" i="9"/>
  <c r="I28" i="9"/>
  <c r="J28" i="9"/>
  <c r="K28" i="9"/>
  <c r="L28" i="9"/>
  <c r="M28" i="9"/>
  <c r="N28" i="9"/>
  <c r="O28" i="9"/>
  <c r="P28" i="9"/>
  <c r="Q28" i="9"/>
  <c r="R28" i="9"/>
  <c r="S28" i="9"/>
  <c r="H27" i="9"/>
  <c r="I27" i="9"/>
  <c r="J27" i="9"/>
  <c r="K27" i="9"/>
  <c r="L27" i="9"/>
  <c r="M27" i="9"/>
  <c r="N27" i="9"/>
  <c r="O27" i="9"/>
  <c r="P27" i="9"/>
  <c r="Q27" i="9"/>
  <c r="R27" i="9"/>
  <c r="S27" i="9"/>
  <c r="H26" i="9"/>
  <c r="I26" i="9"/>
  <c r="I30" i="9" s="1"/>
  <c r="I31" i="9" s="1"/>
  <c r="J26" i="9"/>
  <c r="J30" i="9" s="1"/>
  <c r="J31" i="9" s="1"/>
  <c r="K26" i="9"/>
  <c r="L26" i="9"/>
  <c r="M26" i="9"/>
  <c r="M30" i="9" s="1"/>
  <c r="M31" i="9" s="1"/>
  <c r="N26" i="9"/>
  <c r="N30" i="9" s="1"/>
  <c r="N31" i="9" s="1"/>
  <c r="O26" i="9"/>
  <c r="O30" i="9" s="1"/>
  <c r="P26" i="9"/>
  <c r="P30" i="9" s="1"/>
  <c r="Q26" i="9"/>
  <c r="Q30" i="9" s="1"/>
  <c r="R26" i="9"/>
  <c r="R30" i="9" s="1"/>
  <c r="R31" i="9" s="1"/>
  <c r="S26" i="9"/>
  <c r="S30" i="9" s="1"/>
  <c r="E23" i="9"/>
  <c r="F23" i="9"/>
  <c r="G23" i="9"/>
  <c r="H23" i="9"/>
  <c r="D23" i="9"/>
  <c r="E22" i="9"/>
  <c r="F22" i="9"/>
  <c r="G22" i="9"/>
  <c r="H22" i="9"/>
  <c r="D22" i="9"/>
  <c r="E21" i="9"/>
  <c r="F21" i="9"/>
  <c r="G21" i="9"/>
  <c r="H21" i="9"/>
  <c r="D21" i="9"/>
  <c r="E20" i="9"/>
  <c r="F20" i="9"/>
  <c r="G20" i="9"/>
  <c r="H20" i="9"/>
  <c r="D20" i="9"/>
  <c r="D25" i="9" s="1"/>
  <c r="V12" i="9"/>
  <c r="W12" i="9"/>
  <c r="X12" i="9"/>
  <c r="Y12" i="9"/>
  <c r="Z12" i="9"/>
  <c r="AA12" i="9"/>
  <c r="AB12" i="9"/>
  <c r="AC12" i="9"/>
  <c r="AD12" i="9"/>
  <c r="AE12" i="9"/>
  <c r="AF12" i="9"/>
  <c r="AG12" i="9"/>
  <c r="AH12" i="9"/>
  <c r="AI12" i="9"/>
  <c r="AJ12" i="9"/>
  <c r="U12" i="9"/>
  <c r="X6" i="9"/>
  <c r="AJ186" i="9"/>
  <c r="AI186" i="9"/>
  <c r="AH186" i="9"/>
  <c r="AG186" i="9"/>
  <c r="AF186" i="9"/>
  <c r="AE186" i="9"/>
  <c r="AD186" i="9"/>
  <c r="AC186" i="9"/>
  <c r="AB186" i="9"/>
  <c r="AA186" i="9"/>
  <c r="Z186" i="9"/>
  <c r="Y186" i="9"/>
  <c r="X186" i="9"/>
  <c r="W186" i="9"/>
  <c r="V186" i="9"/>
  <c r="U186" i="9"/>
  <c r="AJ180" i="9"/>
  <c r="AI180" i="9"/>
  <c r="AH180" i="9"/>
  <c r="AG180" i="9"/>
  <c r="AF180" i="9"/>
  <c r="AE180" i="9"/>
  <c r="AD180" i="9"/>
  <c r="AC180" i="9"/>
  <c r="AB180" i="9"/>
  <c r="AA180" i="9"/>
  <c r="Z180" i="9"/>
  <c r="Y180" i="9"/>
  <c r="X180" i="9"/>
  <c r="W180" i="9"/>
  <c r="V180" i="9"/>
  <c r="U180" i="9"/>
  <c r="AJ174" i="9"/>
  <c r="AI174" i="9"/>
  <c r="AH174" i="9"/>
  <c r="AG174" i="9"/>
  <c r="AF174" i="9"/>
  <c r="AE174" i="9"/>
  <c r="AD174" i="9"/>
  <c r="AC174" i="9"/>
  <c r="AB174" i="9"/>
  <c r="AA174" i="9"/>
  <c r="Z174" i="9"/>
  <c r="Y174" i="9"/>
  <c r="X174" i="9"/>
  <c r="W174" i="9"/>
  <c r="V174" i="9"/>
  <c r="U174" i="9"/>
  <c r="AJ162" i="9"/>
  <c r="AI162" i="9"/>
  <c r="AH162" i="9"/>
  <c r="AG162" i="9"/>
  <c r="AF162" i="9"/>
  <c r="AE162" i="9"/>
  <c r="AD162" i="9"/>
  <c r="AC162" i="9"/>
  <c r="AB162" i="9"/>
  <c r="AA162" i="9"/>
  <c r="Z162" i="9"/>
  <c r="Y162" i="9"/>
  <c r="X162" i="9"/>
  <c r="W162" i="9"/>
  <c r="V162" i="9"/>
  <c r="U162" i="9"/>
  <c r="AJ156" i="9"/>
  <c r="AI156" i="9"/>
  <c r="AH156" i="9"/>
  <c r="AG156" i="9"/>
  <c r="AF156" i="9"/>
  <c r="AE156" i="9"/>
  <c r="AD156" i="9"/>
  <c r="AC156" i="9"/>
  <c r="AB156" i="9"/>
  <c r="AA156" i="9"/>
  <c r="Z156" i="9"/>
  <c r="Y156" i="9"/>
  <c r="X156" i="9"/>
  <c r="W156" i="9"/>
  <c r="V156" i="9"/>
  <c r="U156" i="9"/>
  <c r="AJ150" i="9"/>
  <c r="AI150" i="9"/>
  <c r="AH150" i="9"/>
  <c r="AG150" i="9"/>
  <c r="AF150" i="9"/>
  <c r="AE150" i="9"/>
  <c r="AD150" i="9"/>
  <c r="AC150" i="9"/>
  <c r="AB150" i="9"/>
  <c r="AA150" i="9"/>
  <c r="Z150" i="9"/>
  <c r="Y150" i="9"/>
  <c r="X150" i="9"/>
  <c r="W150" i="9"/>
  <c r="V150" i="9"/>
  <c r="U150" i="9"/>
  <c r="AJ144" i="9"/>
  <c r="AI144" i="9"/>
  <c r="AH144" i="9"/>
  <c r="AG144" i="9"/>
  <c r="AF144" i="9"/>
  <c r="AE144" i="9"/>
  <c r="AD144" i="9"/>
  <c r="AC144" i="9"/>
  <c r="AB144" i="9"/>
  <c r="AA144" i="9"/>
  <c r="Z144" i="9"/>
  <c r="Y144" i="9"/>
  <c r="X144" i="9"/>
  <c r="W144" i="9"/>
  <c r="V144" i="9"/>
  <c r="U144" i="9"/>
  <c r="AJ132" i="9"/>
  <c r="AI132" i="9"/>
  <c r="AH132" i="9"/>
  <c r="AG132" i="9"/>
  <c r="AF132" i="9"/>
  <c r="AE132" i="9"/>
  <c r="AD132" i="9"/>
  <c r="AC132" i="9"/>
  <c r="AB132" i="9"/>
  <c r="AA132" i="9"/>
  <c r="Z132" i="9"/>
  <c r="Y132" i="9"/>
  <c r="X132" i="9"/>
  <c r="W132" i="9"/>
  <c r="V132" i="9"/>
  <c r="U132" i="9"/>
  <c r="AJ126" i="9"/>
  <c r="AI126" i="9"/>
  <c r="AH126" i="9"/>
  <c r="AG126" i="9"/>
  <c r="AF126" i="9"/>
  <c r="AE126" i="9"/>
  <c r="AD126" i="9"/>
  <c r="AC126" i="9"/>
  <c r="AB126" i="9"/>
  <c r="AA126" i="9"/>
  <c r="Z126" i="9"/>
  <c r="Y126" i="9"/>
  <c r="X126" i="9"/>
  <c r="W126" i="9"/>
  <c r="V126" i="9"/>
  <c r="U126" i="9"/>
  <c r="AJ120" i="9"/>
  <c r="AI120" i="9"/>
  <c r="AH120" i="9"/>
  <c r="AG120" i="9"/>
  <c r="AF120" i="9"/>
  <c r="AE120" i="9"/>
  <c r="AD120" i="9"/>
  <c r="AC120" i="9"/>
  <c r="AB120" i="9"/>
  <c r="AA120" i="9"/>
  <c r="Z120" i="9"/>
  <c r="Y120" i="9"/>
  <c r="X120" i="9"/>
  <c r="W120" i="9"/>
  <c r="V120" i="9"/>
  <c r="U120" i="9"/>
  <c r="AJ114" i="9"/>
  <c r="AI114" i="9"/>
  <c r="AH114" i="9"/>
  <c r="AG114" i="9"/>
  <c r="AF114" i="9"/>
  <c r="AE114" i="9"/>
  <c r="AD114" i="9"/>
  <c r="AC114" i="9"/>
  <c r="AB114" i="9"/>
  <c r="AA114" i="9"/>
  <c r="Z114" i="9"/>
  <c r="Y114" i="9"/>
  <c r="X114" i="9"/>
  <c r="W114" i="9"/>
  <c r="V114" i="9"/>
  <c r="U114" i="9"/>
  <c r="AJ102" i="9"/>
  <c r="AI102" i="9"/>
  <c r="AH102" i="9"/>
  <c r="AG102" i="9"/>
  <c r="AF102" i="9"/>
  <c r="AE102" i="9"/>
  <c r="AD102" i="9"/>
  <c r="AC102" i="9"/>
  <c r="AB102" i="9"/>
  <c r="AA102" i="9"/>
  <c r="Z102" i="9"/>
  <c r="Y102" i="9"/>
  <c r="X102" i="9"/>
  <c r="W102" i="9"/>
  <c r="V102" i="9"/>
  <c r="U102" i="9"/>
  <c r="AJ96" i="9"/>
  <c r="AI96" i="9"/>
  <c r="AH96" i="9"/>
  <c r="AG96" i="9"/>
  <c r="AF96" i="9"/>
  <c r="AE96" i="9"/>
  <c r="AD96" i="9"/>
  <c r="AC96" i="9"/>
  <c r="AB96" i="9"/>
  <c r="AA96" i="9"/>
  <c r="Z96" i="9"/>
  <c r="Y96" i="9"/>
  <c r="X96" i="9"/>
  <c r="W96" i="9"/>
  <c r="V96" i="9"/>
  <c r="U96" i="9"/>
  <c r="AJ90" i="9"/>
  <c r="AI90" i="9"/>
  <c r="AH90" i="9"/>
  <c r="AG90" i="9"/>
  <c r="AF90" i="9"/>
  <c r="AE90" i="9"/>
  <c r="AD90" i="9"/>
  <c r="AC90" i="9"/>
  <c r="AB90" i="9"/>
  <c r="AA90" i="9"/>
  <c r="Z90" i="9"/>
  <c r="Y90" i="9"/>
  <c r="X90" i="9"/>
  <c r="W90" i="9"/>
  <c r="V90" i="9"/>
  <c r="U90" i="9"/>
  <c r="AJ84" i="9"/>
  <c r="AI84" i="9"/>
  <c r="AH84" i="9"/>
  <c r="AG84" i="9"/>
  <c r="AF84" i="9"/>
  <c r="AE84" i="9"/>
  <c r="AD84" i="9"/>
  <c r="AC84" i="9"/>
  <c r="AB84" i="9"/>
  <c r="AA84" i="9"/>
  <c r="Z84" i="9"/>
  <c r="Y84" i="9"/>
  <c r="X84" i="9"/>
  <c r="W84" i="9"/>
  <c r="V84" i="9"/>
  <c r="U84" i="9"/>
  <c r="AJ78" i="9"/>
  <c r="AI78" i="9"/>
  <c r="AH78" i="9"/>
  <c r="AG78" i="9"/>
  <c r="AF78" i="9"/>
  <c r="AE78" i="9"/>
  <c r="AD78" i="9"/>
  <c r="AC78" i="9"/>
  <c r="AB78" i="9"/>
  <c r="AA78" i="9"/>
  <c r="Z78" i="9"/>
  <c r="Y78" i="9"/>
  <c r="X78" i="9"/>
  <c r="W78" i="9"/>
  <c r="V78" i="9"/>
  <c r="U78" i="9"/>
  <c r="AJ72" i="9"/>
  <c r="AI72" i="9"/>
  <c r="AH72" i="9"/>
  <c r="AG72" i="9"/>
  <c r="AF72" i="9"/>
  <c r="AE72" i="9"/>
  <c r="AD72" i="9"/>
  <c r="AC72" i="9"/>
  <c r="AB72" i="9"/>
  <c r="AA72" i="9"/>
  <c r="Z72" i="9"/>
  <c r="Y72" i="9"/>
  <c r="X72" i="9"/>
  <c r="W72" i="9"/>
  <c r="V72" i="9"/>
  <c r="U72" i="9"/>
  <c r="AJ60" i="9"/>
  <c r="AI60" i="9"/>
  <c r="AH60" i="9"/>
  <c r="AG60" i="9"/>
  <c r="AF60" i="9"/>
  <c r="AE60" i="9"/>
  <c r="AD60" i="9"/>
  <c r="AC60" i="9"/>
  <c r="AB60" i="9"/>
  <c r="AA60" i="9"/>
  <c r="Z60" i="9"/>
  <c r="Y60" i="9"/>
  <c r="X60" i="9"/>
  <c r="W60" i="9"/>
  <c r="V60" i="9"/>
  <c r="U60" i="9"/>
  <c r="AJ54" i="9"/>
  <c r="AI54" i="9"/>
  <c r="AH54" i="9"/>
  <c r="AG54" i="9"/>
  <c r="AF54" i="9"/>
  <c r="AE54" i="9"/>
  <c r="AD54" i="9"/>
  <c r="AC54" i="9"/>
  <c r="AB54" i="9"/>
  <c r="AA54" i="9"/>
  <c r="Z54" i="9"/>
  <c r="Y54" i="9"/>
  <c r="X54" i="9"/>
  <c r="W54" i="9"/>
  <c r="V54" i="9"/>
  <c r="U54" i="9"/>
  <c r="AJ42" i="9"/>
  <c r="AI42" i="9"/>
  <c r="AH42" i="9"/>
  <c r="AG42" i="9"/>
  <c r="AF42" i="9"/>
  <c r="AE42" i="9"/>
  <c r="AD42" i="9"/>
  <c r="AC42" i="9"/>
  <c r="AB42" i="9"/>
  <c r="AA42" i="9"/>
  <c r="Z42" i="9"/>
  <c r="Y42" i="9"/>
  <c r="X42" i="9"/>
  <c r="W42" i="9"/>
  <c r="V42" i="9"/>
  <c r="U42" i="9"/>
  <c r="S42" i="9"/>
  <c r="R42" i="9"/>
  <c r="Q42" i="9"/>
  <c r="P42" i="9"/>
  <c r="O42" i="9"/>
  <c r="N42" i="9"/>
  <c r="M42" i="9"/>
  <c r="L42" i="9"/>
  <c r="K42" i="9"/>
  <c r="J42" i="9"/>
  <c r="I42" i="9"/>
  <c r="H42" i="9"/>
  <c r="G42" i="9"/>
  <c r="F42" i="9"/>
  <c r="E42" i="9"/>
  <c r="D42" i="9"/>
  <c r="S41" i="9"/>
  <c r="R41" i="9"/>
  <c r="Q41" i="9"/>
  <c r="P41" i="9"/>
  <c r="O41" i="9"/>
  <c r="N41" i="9"/>
  <c r="M41" i="9"/>
  <c r="L41" i="9"/>
  <c r="K41" i="9"/>
  <c r="J41" i="9"/>
  <c r="I41" i="9"/>
  <c r="H41" i="9"/>
  <c r="G41" i="9"/>
  <c r="F41" i="9"/>
  <c r="E41" i="9"/>
  <c r="D41" i="9"/>
  <c r="S40" i="9"/>
  <c r="R40" i="9"/>
  <c r="Q40" i="9"/>
  <c r="P40" i="9"/>
  <c r="O40" i="9"/>
  <c r="N40" i="9"/>
  <c r="M40" i="9"/>
  <c r="L40" i="9"/>
  <c r="K40" i="9"/>
  <c r="J40" i="9"/>
  <c r="I40" i="9"/>
  <c r="H40" i="9"/>
  <c r="G40" i="9"/>
  <c r="F40" i="9"/>
  <c r="E40" i="9"/>
  <c r="D40" i="9"/>
  <c r="S39" i="9"/>
  <c r="R39" i="9"/>
  <c r="Q39" i="9"/>
  <c r="P39" i="9"/>
  <c r="O39" i="9"/>
  <c r="N39" i="9"/>
  <c r="M39" i="9"/>
  <c r="L39" i="9"/>
  <c r="K39" i="9"/>
  <c r="J39" i="9"/>
  <c r="I39" i="9"/>
  <c r="H39" i="9"/>
  <c r="G39" i="9"/>
  <c r="F39" i="9"/>
  <c r="E39" i="9"/>
  <c r="D39" i="9"/>
  <c r="S38" i="9"/>
  <c r="R38" i="9"/>
  <c r="Q38" i="9"/>
  <c r="P38" i="9"/>
  <c r="O38" i="9"/>
  <c r="N38" i="9"/>
  <c r="M38" i="9"/>
  <c r="L38" i="9"/>
  <c r="K38" i="9"/>
  <c r="J38" i="9"/>
  <c r="I38" i="9"/>
  <c r="H38" i="9"/>
  <c r="G38" i="9"/>
  <c r="F38" i="9"/>
  <c r="E38" i="9"/>
  <c r="D38" i="9"/>
  <c r="AJ36" i="9"/>
  <c r="AI36" i="9"/>
  <c r="AH36" i="9"/>
  <c r="AG36" i="9"/>
  <c r="AF36" i="9"/>
  <c r="AE36" i="9"/>
  <c r="AD36" i="9"/>
  <c r="AC36" i="9"/>
  <c r="AB36" i="9"/>
  <c r="AA36" i="9"/>
  <c r="Z36" i="9"/>
  <c r="Y36" i="9"/>
  <c r="X36" i="9"/>
  <c r="W36" i="9"/>
  <c r="V36" i="9"/>
  <c r="U36" i="9"/>
  <c r="S36" i="9"/>
  <c r="R36" i="9"/>
  <c r="Q36" i="9"/>
  <c r="P36" i="9"/>
  <c r="O36" i="9"/>
  <c r="N36" i="9"/>
  <c r="M36" i="9"/>
  <c r="L36" i="9"/>
  <c r="K36" i="9"/>
  <c r="J36" i="9"/>
  <c r="I36" i="9"/>
  <c r="H36" i="9"/>
  <c r="G36" i="9"/>
  <c r="F36" i="9"/>
  <c r="E36" i="9"/>
  <c r="AJ30" i="9"/>
  <c r="AI30" i="9"/>
  <c r="AH30" i="9"/>
  <c r="AG30" i="9"/>
  <c r="AF30" i="9"/>
  <c r="AE30" i="9"/>
  <c r="AD30" i="9"/>
  <c r="AC30" i="9"/>
  <c r="AB30" i="9"/>
  <c r="AA30" i="9"/>
  <c r="Z30" i="9"/>
  <c r="Y30" i="9"/>
  <c r="X30" i="9"/>
  <c r="W30" i="9"/>
  <c r="V30" i="9"/>
  <c r="U30" i="9"/>
  <c r="AJ24" i="9"/>
  <c r="AI24" i="9"/>
  <c r="AH24" i="9"/>
  <c r="AG24" i="9"/>
  <c r="AF24" i="9"/>
  <c r="AE24" i="9"/>
  <c r="AD24" i="9"/>
  <c r="AC24" i="9"/>
  <c r="AB24" i="9"/>
  <c r="AA24" i="9"/>
  <c r="Z24" i="9"/>
  <c r="Y24" i="9"/>
  <c r="X24" i="9"/>
  <c r="W24" i="9"/>
  <c r="V24" i="9"/>
  <c r="U24" i="9"/>
  <c r="AJ18" i="9"/>
  <c r="AI18" i="9"/>
  <c r="AH18" i="9"/>
  <c r="AG18" i="9"/>
  <c r="AF18" i="9"/>
  <c r="AE18" i="9"/>
  <c r="AD18" i="9"/>
  <c r="AC18" i="9"/>
  <c r="AB18" i="9"/>
  <c r="AA18" i="9"/>
  <c r="Z18" i="9"/>
  <c r="Y18" i="9"/>
  <c r="X18" i="9"/>
  <c r="W18" i="9"/>
  <c r="V18" i="9"/>
  <c r="U18" i="9"/>
  <c r="AJ6" i="9"/>
  <c r="AI6" i="9"/>
  <c r="AH6" i="9"/>
  <c r="AG6" i="9"/>
  <c r="AF6" i="9"/>
  <c r="AE6" i="9"/>
  <c r="AD6" i="9"/>
  <c r="AC6" i="9"/>
  <c r="AB6" i="9"/>
  <c r="AA6" i="9"/>
  <c r="Z6" i="9"/>
  <c r="Y6" i="9"/>
  <c r="W6" i="9"/>
  <c r="V6" i="9"/>
  <c r="U6" i="9"/>
  <c r="G53" i="15" l="1"/>
  <c r="G61" i="15" s="1"/>
  <c r="S53" i="15"/>
  <c r="S61" i="15" s="1"/>
  <c r="O53" i="15"/>
  <c r="O61" i="15" s="1"/>
  <c r="V53" i="15"/>
  <c r="V61" i="15" s="1"/>
  <c r="R53" i="15"/>
  <c r="R61" i="15" s="1"/>
  <c r="N53" i="15"/>
  <c r="N61" i="15" s="1"/>
  <c r="J53" i="15"/>
  <c r="J61" i="15" s="1"/>
  <c r="G61" i="13"/>
  <c r="G96" i="13" s="1"/>
  <c r="K61" i="13"/>
  <c r="O61" i="13"/>
  <c r="S61" i="13"/>
  <c r="U53" i="15"/>
  <c r="U61" i="15" s="1"/>
  <c r="Q53" i="15"/>
  <c r="Q61" i="15" s="1"/>
  <c r="M53" i="15"/>
  <c r="M61" i="15" s="1"/>
  <c r="I53" i="15"/>
  <c r="I61" i="15" s="1"/>
  <c r="T53" i="15"/>
  <c r="T61" i="15" s="1"/>
  <c r="P53" i="15"/>
  <c r="L53" i="15"/>
  <c r="L61" i="15" s="1"/>
  <c r="H53" i="15"/>
  <c r="H61" i="15" s="1"/>
  <c r="K53" i="15"/>
  <c r="K61" i="15" s="1"/>
  <c r="J31" i="10"/>
  <c r="E14" i="11"/>
  <c r="E16" i="9"/>
  <c r="E14" i="10"/>
  <c r="E13" i="11"/>
  <c r="E18" i="9"/>
  <c r="E17" i="9"/>
  <c r="E15" i="10"/>
  <c r="E27" i="6"/>
  <c r="E12" i="11"/>
  <c r="E14" i="9"/>
  <c r="E19" i="9" s="1"/>
  <c r="E16" i="10"/>
  <c r="E15" i="11"/>
  <c r="E15" i="9"/>
  <c r="E13" i="10"/>
  <c r="E17" i="10" s="1"/>
  <c r="K53" i="4"/>
  <c r="K51" i="7"/>
  <c r="D14" i="11"/>
  <c r="D15" i="9"/>
  <c r="D14" i="10"/>
  <c r="D13" i="11"/>
  <c r="D18" i="9"/>
  <c r="D14" i="9"/>
  <c r="D13" i="10"/>
  <c r="D12" i="11"/>
  <c r="D17" i="9"/>
  <c r="D16" i="10"/>
  <c r="D15" i="11"/>
  <c r="D16" i="9"/>
  <c r="D15" i="10"/>
  <c r="O53" i="4"/>
  <c r="O51" i="7"/>
  <c r="E26" i="10"/>
  <c r="F26" i="10"/>
  <c r="I31" i="10"/>
  <c r="H13" i="11"/>
  <c r="H18" i="9"/>
  <c r="H17" i="9"/>
  <c r="H15" i="10"/>
  <c r="H27" i="6"/>
  <c r="H12" i="11"/>
  <c r="H16" i="11" s="1"/>
  <c r="H14" i="9"/>
  <c r="H16" i="10"/>
  <c r="I26" i="6"/>
  <c r="H15" i="11"/>
  <c r="H15" i="9"/>
  <c r="H13" i="10"/>
  <c r="H14" i="11"/>
  <c r="H16" i="9"/>
  <c r="H19" i="9" s="1"/>
  <c r="H14" i="10"/>
  <c r="J53" i="4"/>
  <c r="J51" i="7"/>
  <c r="G12" i="11"/>
  <c r="G14" i="9"/>
  <c r="G16" i="10"/>
  <c r="G15" i="11"/>
  <c r="G16" i="11" s="1"/>
  <c r="G15" i="9"/>
  <c r="G13" i="10"/>
  <c r="G14" i="11"/>
  <c r="G16" i="9"/>
  <c r="G14" i="10"/>
  <c r="G13" i="11"/>
  <c r="G18" i="9"/>
  <c r="G17" i="9"/>
  <c r="G15" i="10"/>
  <c r="G27" i="6"/>
  <c r="F15" i="11"/>
  <c r="F15" i="9"/>
  <c r="F13" i="10"/>
  <c r="F14" i="11"/>
  <c r="F16" i="9"/>
  <c r="F14" i="10"/>
  <c r="F13" i="11"/>
  <c r="F18" i="9"/>
  <c r="F17" i="9"/>
  <c r="F15" i="10"/>
  <c r="F27" i="6"/>
  <c r="F12" i="11"/>
  <c r="F14" i="9"/>
  <c r="F16" i="10"/>
  <c r="O49" i="7"/>
  <c r="K49" i="7"/>
  <c r="N51" i="7"/>
  <c r="Q15" i="7"/>
  <c r="J49" i="7"/>
  <c r="E50" i="7"/>
  <c r="I51" i="7"/>
  <c r="G15" i="8"/>
  <c r="H49" i="7"/>
  <c r="P51" i="7"/>
  <c r="S51" i="7"/>
  <c r="O31" i="10"/>
  <c r="K31" i="10"/>
  <c r="M31" i="10"/>
  <c r="K30" i="9"/>
  <c r="S31" i="10"/>
  <c r="H61" i="13"/>
  <c r="L61" i="13"/>
  <c r="P61" i="13"/>
  <c r="T61" i="13"/>
  <c r="I61" i="13"/>
  <c r="H89" i="13"/>
  <c r="P89" i="13"/>
  <c r="T89" i="13"/>
  <c r="J33" i="15"/>
  <c r="R33" i="15"/>
  <c r="L33" i="15"/>
  <c r="T33" i="15"/>
  <c r="P61" i="15"/>
  <c r="I89" i="15"/>
  <c r="Q89" i="15"/>
  <c r="N33" i="15"/>
  <c r="V33" i="15"/>
  <c r="H33" i="15"/>
  <c r="P33" i="15"/>
  <c r="M89" i="15"/>
  <c r="U89" i="15"/>
  <c r="M15" i="7"/>
  <c r="I15" i="7"/>
  <c r="I16" i="7"/>
  <c r="H15" i="8"/>
  <c r="E15" i="8" s="1"/>
  <c r="E15" i="7"/>
  <c r="D15" i="8"/>
  <c r="R18" i="4"/>
  <c r="J18" i="4"/>
  <c r="G16" i="8"/>
  <c r="D16" i="8" s="1"/>
  <c r="D15" i="7"/>
  <c r="P15" i="7"/>
  <c r="L15" i="7"/>
  <c r="H15" i="7"/>
  <c r="N18" i="4"/>
  <c r="H18" i="4"/>
  <c r="S15" i="7"/>
  <c r="O15" i="7"/>
  <c r="K15" i="7"/>
  <c r="G15" i="7"/>
  <c r="F18" i="4"/>
  <c r="H33" i="14"/>
  <c r="P33" i="14"/>
  <c r="J33" i="14"/>
  <c r="F61" i="14"/>
  <c r="N61" i="14"/>
  <c r="K89" i="14"/>
  <c r="S89" i="14"/>
  <c r="I33" i="14"/>
  <c r="M33" i="14"/>
  <c r="Q33" i="14"/>
  <c r="U33" i="14"/>
  <c r="G61" i="14"/>
  <c r="K61" i="14"/>
  <c r="O61" i="14"/>
  <c r="S61" i="14"/>
  <c r="H89" i="14"/>
  <c r="L89" i="14"/>
  <c r="P89" i="14"/>
  <c r="T89" i="14"/>
  <c r="L33" i="14"/>
  <c r="T33" i="14"/>
  <c r="F33" i="14"/>
  <c r="N33" i="14"/>
  <c r="R33" i="14"/>
  <c r="J61" i="14"/>
  <c r="R61" i="14"/>
  <c r="G89" i="14"/>
  <c r="O89" i="14"/>
  <c r="H61" i="14"/>
  <c r="L61" i="14"/>
  <c r="P61" i="14"/>
  <c r="T61" i="14"/>
  <c r="I89" i="14"/>
  <c r="M89" i="14"/>
  <c r="M96" i="14" s="1"/>
  <c r="Q89" i="14"/>
  <c r="U89" i="14"/>
  <c r="G33" i="15"/>
  <c r="O33" i="15"/>
  <c r="J89" i="15"/>
  <c r="N89" i="15"/>
  <c r="R89" i="15"/>
  <c r="V89" i="15"/>
  <c r="K33" i="15"/>
  <c r="S33" i="15"/>
  <c r="I33" i="15"/>
  <c r="M33" i="15"/>
  <c r="Q33" i="15"/>
  <c r="U33" i="15"/>
  <c r="G89" i="15"/>
  <c r="K89" i="15"/>
  <c r="O89" i="15"/>
  <c r="S89" i="15"/>
  <c r="I89" i="13"/>
  <c r="I96" i="13" s="1"/>
  <c r="M89" i="13"/>
  <c r="M96" i="13" s="1"/>
  <c r="Q89" i="13"/>
  <c r="Q96" i="13" s="1"/>
  <c r="H17" i="10"/>
  <c r="L89" i="13"/>
  <c r="L96" i="13" s="1"/>
  <c r="F96" i="13"/>
  <c r="J96" i="13"/>
  <c r="N96" i="13"/>
  <c r="R96" i="13"/>
  <c r="K96" i="13"/>
  <c r="O96" i="13"/>
  <c r="S96" i="13"/>
  <c r="E96" i="13"/>
  <c r="H96" i="13"/>
  <c r="H26" i="11"/>
  <c r="H21" i="11"/>
  <c r="L6" i="11"/>
  <c r="O126" i="11"/>
  <c r="M96" i="11"/>
  <c r="K126" i="11"/>
  <c r="M106" i="11"/>
  <c r="M111" i="11"/>
  <c r="M11" i="11"/>
  <c r="M31" i="11"/>
  <c r="K46" i="11"/>
  <c r="O46" i="11"/>
  <c r="K61" i="11"/>
  <c r="O61" i="11"/>
  <c r="K81" i="11"/>
  <c r="O81" i="11"/>
  <c r="I26" i="11"/>
  <c r="D16" i="11"/>
  <c r="G21" i="11"/>
  <c r="M151" i="11"/>
  <c r="E21" i="11"/>
  <c r="F16" i="11"/>
  <c r="U71" i="10"/>
  <c r="AJ71" i="10"/>
  <c r="AF71" i="10"/>
  <c r="AB71" i="10"/>
  <c r="X71" i="10"/>
  <c r="AI71" i="10"/>
  <c r="AE71" i="10"/>
  <c r="AA71" i="10"/>
  <c r="W71" i="10"/>
  <c r="P31" i="10"/>
  <c r="L31" i="10"/>
  <c r="H31" i="10"/>
  <c r="H26" i="10"/>
  <c r="E24" i="9"/>
  <c r="E25" i="9"/>
  <c r="F24" i="9"/>
  <c r="D43" i="9"/>
  <c r="H43" i="9"/>
  <c r="L43" i="9"/>
  <c r="P43" i="9"/>
  <c r="G43" i="9"/>
  <c r="K43" i="9"/>
  <c r="O43" i="9"/>
  <c r="S43" i="9"/>
  <c r="F43" i="9"/>
  <c r="J43" i="9"/>
  <c r="N43" i="9"/>
  <c r="R43" i="9"/>
  <c r="E43" i="9"/>
  <c r="I43" i="9"/>
  <c r="M43" i="9"/>
  <c r="L30" i="9"/>
  <c r="L31" i="9" s="1"/>
  <c r="S31" i="9"/>
  <c r="O31" i="9"/>
  <c r="H30" i="9"/>
  <c r="H31" i="9" s="1"/>
  <c r="K31" i="9"/>
  <c r="P31" i="9"/>
  <c r="F25" i="9"/>
  <c r="G25" i="9"/>
  <c r="H25" i="9"/>
  <c r="D24" i="9"/>
  <c r="H24" i="9"/>
  <c r="G24" i="9"/>
  <c r="Q31" i="9"/>
  <c r="Q43" i="9"/>
  <c r="U96" i="15" l="1"/>
  <c r="V96" i="15"/>
  <c r="R96" i="15"/>
  <c r="M96" i="15"/>
  <c r="H96" i="15"/>
  <c r="L96" i="15"/>
  <c r="P96" i="15"/>
  <c r="N96" i="14"/>
  <c r="Q96" i="14"/>
  <c r="T96" i="13"/>
  <c r="P96" i="13"/>
  <c r="N96" i="15"/>
  <c r="O96" i="15"/>
  <c r="Q96" i="15"/>
  <c r="I96" i="15"/>
  <c r="T96" i="15"/>
  <c r="F53" i="4"/>
  <c r="F51" i="7"/>
  <c r="D53" i="4"/>
  <c r="D51" i="7"/>
  <c r="Q53" i="4"/>
  <c r="Q51" i="7"/>
  <c r="M53" i="4"/>
  <c r="M51" i="7"/>
  <c r="F19" i="9"/>
  <c r="I14" i="11"/>
  <c r="I16" i="9"/>
  <c r="I14" i="10"/>
  <c r="I28" i="6"/>
  <c r="J26" i="6"/>
  <c r="I13" i="11"/>
  <c r="I18" i="9"/>
  <c r="I17" i="9"/>
  <c r="I15" i="10"/>
  <c r="I12" i="11"/>
  <c r="I14" i="9"/>
  <c r="I19" i="9" s="1"/>
  <c r="I16" i="10"/>
  <c r="I15" i="11"/>
  <c r="I15" i="9"/>
  <c r="I13" i="10"/>
  <c r="D17" i="10"/>
  <c r="P53" i="4"/>
  <c r="H53" i="4"/>
  <c r="H51" i="7"/>
  <c r="E53" i="4"/>
  <c r="E51" i="7"/>
  <c r="R53" i="4"/>
  <c r="R51" i="7"/>
  <c r="G17" i="10"/>
  <c r="G19" i="9"/>
  <c r="D19" i="9"/>
  <c r="G53" i="4"/>
  <c r="G51" i="7"/>
  <c r="L53" i="4"/>
  <c r="L51" i="7"/>
  <c r="H16" i="8"/>
  <c r="E16" i="8" s="1"/>
  <c r="E17" i="8" s="1"/>
  <c r="F17" i="10"/>
  <c r="E16" i="11"/>
  <c r="S96" i="14"/>
  <c r="O96" i="14"/>
  <c r="U96" i="14"/>
  <c r="T96" i="14"/>
  <c r="G96" i="14"/>
  <c r="J96" i="14"/>
  <c r="J96" i="15"/>
  <c r="G96" i="15"/>
  <c r="R96" i="14"/>
  <c r="F96" i="14"/>
  <c r="P96" i="14"/>
  <c r="K96" i="14"/>
  <c r="I96" i="14"/>
  <c r="H96" i="14"/>
  <c r="L96" i="14"/>
  <c r="K96" i="15"/>
  <c r="S96" i="15"/>
  <c r="H17" i="8"/>
  <c r="D17" i="8"/>
  <c r="G17" i="8"/>
  <c r="I17" i="10" l="1"/>
  <c r="K26" i="6"/>
  <c r="J15" i="9"/>
  <c r="J13" i="10"/>
  <c r="J16" i="9"/>
  <c r="J14" i="10"/>
  <c r="J18" i="9"/>
  <c r="J17" i="9"/>
  <c r="J15" i="10"/>
  <c r="J28" i="6"/>
  <c r="J14" i="9"/>
  <c r="J16" i="10"/>
  <c r="I16" i="11"/>
  <c r="J17" i="10" l="1"/>
  <c r="J19" i="9"/>
  <c r="L26" i="6"/>
  <c r="K14" i="9"/>
  <c r="K16" i="10"/>
  <c r="K15" i="9"/>
  <c r="K13" i="10"/>
  <c r="K16" i="9"/>
  <c r="K14" i="10"/>
  <c r="K18" i="9"/>
  <c r="K17" i="9"/>
  <c r="K15" i="10"/>
  <c r="K28" i="6"/>
  <c r="K19" i="9" l="1"/>
  <c r="K17" i="10"/>
  <c r="M26" i="6"/>
  <c r="L18" i="9"/>
  <c r="L17" i="9"/>
  <c r="L15" i="10"/>
  <c r="L28" i="6"/>
  <c r="L14" i="9"/>
  <c r="L16" i="10"/>
  <c r="L15" i="9"/>
  <c r="L13" i="10"/>
  <c r="L16" i="9"/>
  <c r="L14" i="10"/>
  <c r="L19" i="9" l="1"/>
  <c r="L17" i="10"/>
  <c r="N26" i="6"/>
  <c r="M16" i="9"/>
  <c r="M14" i="10"/>
  <c r="M18" i="9"/>
  <c r="M17" i="9"/>
  <c r="M15" i="10"/>
  <c r="M28" i="6"/>
  <c r="M14" i="9"/>
  <c r="M19" i="9" s="1"/>
  <c r="M16" i="10"/>
  <c r="M15" i="9"/>
  <c r="M13" i="10"/>
  <c r="M17" i="10" s="1"/>
  <c r="E20" i="8"/>
  <c r="D20" i="8"/>
  <c r="O26" i="6" l="1"/>
  <c r="N15" i="9"/>
  <c r="N13" i="10"/>
  <c r="N16" i="9"/>
  <c r="N14" i="10"/>
  <c r="N18" i="9"/>
  <c r="N17" i="9"/>
  <c r="N15" i="10"/>
  <c r="N28" i="6"/>
  <c r="N14" i="9"/>
  <c r="N16" i="10"/>
  <c r="D65" i="8"/>
  <c r="E65" i="8"/>
  <c r="E18" i="8"/>
  <c r="D18" i="8"/>
  <c r="P26" i="6" l="1"/>
  <c r="O14" i="9"/>
  <c r="O16" i="10"/>
  <c r="O15" i="9"/>
  <c r="O13" i="10"/>
  <c r="O17" i="10" s="1"/>
  <c r="O16" i="9"/>
  <c r="O14" i="10"/>
  <c r="O18" i="9"/>
  <c r="O17" i="9"/>
  <c r="O15" i="10"/>
  <c r="O28" i="6"/>
  <c r="N17" i="10"/>
  <c r="N19" i="9"/>
  <c r="D32" i="7"/>
  <c r="E11" i="7"/>
  <c r="F11" i="7"/>
  <c r="G11" i="7"/>
  <c r="J11" i="7"/>
  <c r="K11" i="7"/>
  <c r="L11" i="7"/>
  <c r="M11" i="7"/>
  <c r="N11" i="7"/>
  <c r="O11" i="7"/>
  <c r="P11" i="7"/>
  <c r="Q11" i="7"/>
  <c r="R11" i="7"/>
  <c r="S11" i="7"/>
  <c r="E10" i="7"/>
  <c r="F10" i="7"/>
  <c r="G10" i="7"/>
  <c r="J10" i="7"/>
  <c r="K10" i="7"/>
  <c r="L10" i="7"/>
  <c r="M10" i="7"/>
  <c r="N10" i="7"/>
  <c r="O10" i="7"/>
  <c r="P10" i="7"/>
  <c r="Q10" i="7"/>
  <c r="R10" i="7"/>
  <c r="S10" i="7"/>
  <c r="E9" i="7"/>
  <c r="F9" i="7"/>
  <c r="J9" i="7"/>
  <c r="K9" i="7"/>
  <c r="L9" i="7"/>
  <c r="M9" i="7"/>
  <c r="N9" i="7"/>
  <c r="O9" i="7"/>
  <c r="P9" i="7"/>
  <c r="Q9" i="7"/>
  <c r="R9" i="7"/>
  <c r="S9" i="7"/>
  <c r="E8" i="7"/>
  <c r="F8" i="7"/>
  <c r="G8" i="7"/>
  <c r="J8" i="7"/>
  <c r="K8" i="7"/>
  <c r="L8" i="7"/>
  <c r="M8" i="7"/>
  <c r="N8" i="7"/>
  <c r="O8" i="7"/>
  <c r="Q8" i="7"/>
  <c r="R8" i="7"/>
  <c r="S8" i="7"/>
  <c r="E7" i="7"/>
  <c r="F7" i="7"/>
  <c r="G7" i="7"/>
  <c r="J7" i="7"/>
  <c r="K7" i="7"/>
  <c r="L7" i="7"/>
  <c r="M7" i="7"/>
  <c r="N7" i="7"/>
  <c r="O7" i="7"/>
  <c r="P7" i="7"/>
  <c r="Q7" i="7"/>
  <c r="R7" i="7"/>
  <c r="S7" i="7"/>
  <c r="E6" i="7"/>
  <c r="F6" i="7"/>
  <c r="G6" i="7"/>
  <c r="J6" i="7"/>
  <c r="K6" i="7"/>
  <c r="L6" i="7"/>
  <c r="M6" i="7"/>
  <c r="O6" i="7"/>
  <c r="P6" i="7"/>
  <c r="Q6" i="7"/>
  <c r="R6" i="7"/>
  <c r="S6" i="7"/>
  <c r="E92" i="4"/>
  <c r="F92" i="4"/>
  <c r="G92" i="4"/>
  <c r="H92" i="4"/>
  <c r="I92" i="4"/>
  <c r="J92" i="4"/>
  <c r="K92" i="4"/>
  <c r="L92" i="4"/>
  <c r="M92" i="4"/>
  <c r="N92" i="4"/>
  <c r="O92" i="4"/>
  <c r="P92" i="4"/>
  <c r="Q92" i="4"/>
  <c r="R92" i="4"/>
  <c r="S92" i="4"/>
  <c r="D92" i="4"/>
  <c r="E85" i="7"/>
  <c r="F85" i="7"/>
  <c r="G85" i="7"/>
  <c r="H85" i="7"/>
  <c r="I85" i="7"/>
  <c r="J85" i="7"/>
  <c r="K85" i="7"/>
  <c r="L85" i="7"/>
  <c r="M85" i="7"/>
  <c r="N85" i="7"/>
  <c r="O85" i="7"/>
  <c r="P85" i="7"/>
  <c r="Q85" i="7"/>
  <c r="R85" i="7"/>
  <c r="S85" i="7"/>
  <c r="D85" i="7"/>
  <c r="E71" i="7"/>
  <c r="F71" i="7"/>
  <c r="G71" i="7"/>
  <c r="H71" i="7"/>
  <c r="I71" i="7"/>
  <c r="J71" i="7"/>
  <c r="K71" i="7"/>
  <c r="L71" i="7"/>
  <c r="M71" i="7"/>
  <c r="N71" i="7"/>
  <c r="O71" i="7"/>
  <c r="P71" i="7"/>
  <c r="Q71" i="7"/>
  <c r="R71" i="7"/>
  <c r="S71" i="7"/>
  <c r="D71" i="7"/>
  <c r="E60" i="7"/>
  <c r="F60" i="7"/>
  <c r="G60" i="7"/>
  <c r="H60" i="7"/>
  <c r="I60" i="7"/>
  <c r="J60" i="7"/>
  <c r="K60" i="7"/>
  <c r="L60" i="7"/>
  <c r="M60" i="7"/>
  <c r="N60" i="7"/>
  <c r="O60" i="7"/>
  <c r="P60" i="7"/>
  <c r="Q60" i="7"/>
  <c r="R60" i="7"/>
  <c r="S60" i="7"/>
  <c r="D60" i="7"/>
  <c r="E32" i="7"/>
  <c r="F32" i="7"/>
  <c r="G32" i="7"/>
  <c r="H32" i="7"/>
  <c r="I32" i="7"/>
  <c r="J32" i="7"/>
  <c r="K32" i="7"/>
  <c r="L32" i="7"/>
  <c r="M32" i="7"/>
  <c r="N32" i="7"/>
  <c r="O32" i="7"/>
  <c r="P32" i="7"/>
  <c r="Q32" i="7"/>
  <c r="R32" i="7"/>
  <c r="S32" i="7"/>
  <c r="E242" i="6"/>
  <c r="E243" i="6" s="1"/>
  <c r="F242" i="6"/>
  <c r="D242" i="6"/>
  <c r="E241" i="6"/>
  <c r="F241" i="6"/>
  <c r="G241" i="6"/>
  <c r="G242" i="6" s="1"/>
  <c r="H241" i="6"/>
  <c r="H242" i="6" s="1"/>
  <c r="D241" i="6"/>
  <c r="E236" i="6"/>
  <c r="E238" i="6" s="1"/>
  <c r="F236" i="6"/>
  <c r="F238" i="6" s="1"/>
  <c r="G236" i="6"/>
  <c r="G238" i="6" s="1"/>
  <c r="H236" i="6"/>
  <c r="H238" i="6" s="1"/>
  <c r="I236" i="6"/>
  <c r="I238" i="6" s="1"/>
  <c r="J236" i="6"/>
  <c r="J238" i="6" s="1"/>
  <c r="K236" i="6"/>
  <c r="K238" i="6" s="1"/>
  <c r="L236" i="6"/>
  <c r="L238" i="6" s="1"/>
  <c r="M236" i="6"/>
  <c r="M238" i="6" s="1"/>
  <c r="N236" i="6"/>
  <c r="N238" i="6" s="1"/>
  <c r="O236" i="6"/>
  <c r="O238" i="6" s="1"/>
  <c r="P236" i="6"/>
  <c r="P238" i="6" s="1"/>
  <c r="Q236" i="6"/>
  <c r="Q238" i="6" s="1"/>
  <c r="R236" i="6"/>
  <c r="R238" i="6" s="1"/>
  <c r="S236" i="6"/>
  <c r="S238" i="6" s="1"/>
  <c r="D236" i="6"/>
  <c r="D238" i="6" s="1"/>
  <c r="E191" i="6"/>
  <c r="F191" i="6"/>
  <c r="G191" i="6"/>
  <c r="D191" i="6"/>
  <c r="E152" i="6"/>
  <c r="H152" i="6"/>
  <c r="H153" i="6" s="1"/>
  <c r="E151" i="6"/>
  <c r="F151" i="6"/>
  <c r="F152" i="6" s="1"/>
  <c r="G151" i="6"/>
  <c r="G152" i="6" s="1"/>
  <c r="H151" i="6"/>
  <c r="D151" i="6"/>
  <c r="D152" i="6" s="1"/>
  <c r="E146" i="6"/>
  <c r="E148" i="6" s="1"/>
  <c r="F146" i="6"/>
  <c r="F148" i="6" s="1"/>
  <c r="G146" i="6"/>
  <c r="G148" i="6" s="1"/>
  <c r="H146" i="6"/>
  <c r="H148" i="6" s="1"/>
  <c r="I146" i="6"/>
  <c r="I148" i="6" s="1"/>
  <c r="J146" i="6"/>
  <c r="J148" i="6" s="1"/>
  <c r="K146" i="6"/>
  <c r="K148" i="6" s="1"/>
  <c r="L146" i="6"/>
  <c r="L148" i="6" s="1"/>
  <c r="M146" i="6"/>
  <c r="M148" i="6" s="1"/>
  <c r="N146" i="6"/>
  <c r="N148" i="6" s="1"/>
  <c r="O146" i="6"/>
  <c r="O148" i="6" s="1"/>
  <c r="P146" i="6"/>
  <c r="P148" i="6" s="1"/>
  <c r="Q146" i="6"/>
  <c r="Q148" i="6" s="1"/>
  <c r="R146" i="6"/>
  <c r="R148" i="6" s="1"/>
  <c r="S146" i="6"/>
  <c r="S148" i="6" s="1"/>
  <c r="D146" i="6"/>
  <c r="D148" i="6" s="1"/>
  <c r="E62" i="6"/>
  <c r="H62" i="6"/>
  <c r="E61" i="6"/>
  <c r="F61" i="6"/>
  <c r="F62" i="6" s="1"/>
  <c r="G61" i="6"/>
  <c r="G62" i="6" s="1"/>
  <c r="H61" i="6"/>
  <c r="I61" i="6"/>
  <c r="J61" i="6"/>
  <c r="K61" i="6"/>
  <c r="L61" i="6"/>
  <c r="M61" i="6"/>
  <c r="N61" i="6"/>
  <c r="O61" i="6"/>
  <c r="P61" i="6"/>
  <c r="Q61" i="6"/>
  <c r="R61" i="6"/>
  <c r="S61" i="6"/>
  <c r="D61" i="6"/>
  <c r="D62" i="6" s="1"/>
  <c r="S56" i="6"/>
  <c r="S58" i="6" s="1"/>
  <c r="E56" i="6"/>
  <c r="E58" i="6" s="1"/>
  <c r="F56" i="6"/>
  <c r="F58" i="6" s="1"/>
  <c r="G56" i="6"/>
  <c r="G58" i="6" s="1"/>
  <c r="H56" i="6"/>
  <c r="H58" i="6" s="1"/>
  <c r="I56" i="6"/>
  <c r="J56" i="6"/>
  <c r="J58" i="6" s="1"/>
  <c r="K56" i="6"/>
  <c r="K58" i="6" s="1"/>
  <c r="L56" i="6"/>
  <c r="L58" i="6" s="1"/>
  <c r="M56" i="6"/>
  <c r="M58" i="6" s="1"/>
  <c r="N56" i="6"/>
  <c r="N58" i="6" s="1"/>
  <c r="O56" i="6"/>
  <c r="O58" i="6" s="1"/>
  <c r="P56" i="6"/>
  <c r="P58" i="6" s="1"/>
  <c r="Q56" i="6"/>
  <c r="Q58" i="6" s="1"/>
  <c r="R56" i="6"/>
  <c r="R58" i="6" s="1"/>
  <c r="D56" i="6"/>
  <c r="D58" i="6" s="1"/>
  <c r="E79" i="7"/>
  <c r="F79" i="7"/>
  <c r="G79" i="7"/>
  <c r="J79" i="7"/>
  <c r="K79" i="7"/>
  <c r="L79" i="7"/>
  <c r="M79" i="7"/>
  <c r="N79" i="7"/>
  <c r="O79" i="7"/>
  <c r="P79" i="7"/>
  <c r="Q79" i="7"/>
  <c r="R79" i="7"/>
  <c r="S79" i="7"/>
  <c r="E78" i="7"/>
  <c r="F78" i="7"/>
  <c r="G78" i="7"/>
  <c r="J78" i="7"/>
  <c r="K78" i="7"/>
  <c r="L78" i="7"/>
  <c r="M78" i="7"/>
  <c r="N78" i="7"/>
  <c r="O78" i="7"/>
  <c r="P78" i="7"/>
  <c r="Q78" i="7"/>
  <c r="R78" i="7"/>
  <c r="S78" i="7"/>
  <c r="E77" i="7"/>
  <c r="F77" i="7"/>
  <c r="G77" i="7"/>
  <c r="J77" i="7"/>
  <c r="K77" i="7"/>
  <c r="L77" i="7"/>
  <c r="M77" i="7"/>
  <c r="N77" i="7"/>
  <c r="O77" i="7"/>
  <c r="P77" i="7"/>
  <c r="Q77" i="7"/>
  <c r="R77" i="7"/>
  <c r="S77" i="7"/>
  <c r="E76" i="7"/>
  <c r="G76" i="7"/>
  <c r="L76" i="7"/>
  <c r="M76" i="7"/>
  <c r="P76" i="7"/>
  <c r="Q76" i="7"/>
  <c r="D79" i="7"/>
  <c r="D76" i="7"/>
  <c r="D77" i="7"/>
  <c r="D78" i="7"/>
  <c r="E31" i="4"/>
  <c r="G31" i="7"/>
  <c r="K31" i="7"/>
  <c r="O31" i="7"/>
  <c r="S31" i="7"/>
  <c r="E28" i="7"/>
  <c r="F28" i="7"/>
  <c r="G28" i="7"/>
  <c r="H28" i="7"/>
  <c r="I28" i="7"/>
  <c r="J28" i="7"/>
  <c r="K28" i="7"/>
  <c r="L28" i="7"/>
  <c r="M28" i="7"/>
  <c r="N28" i="7"/>
  <c r="O28" i="7"/>
  <c r="P28" i="7"/>
  <c r="Q28" i="7"/>
  <c r="R28" i="7"/>
  <c r="S28" i="7"/>
  <c r="E27" i="7"/>
  <c r="F27" i="7"/>
  <c r="G27" i="7"/>
  <c r="H27" i="7"/>
  <c r="I27" i="7"/>
  <c r="J27" i="7"/>
  <c r="K27" i="7"/>
  <c r="L27" i="7"/>
  <c r="M27" i="7"/>
  <c r="N27" i="7"/>
  <c r="O27" i="7"/>
  <c r="P27" i="7"/>
  <c r="Q27" i="7"/>
  <c r="R27" i="7"/>
  <c r="S27" i="7"/>
  <c r="D28" i="7"/>
  <c r="D27" i="7"/>
  <c r="E26" i="7"/>
  <c r="F26" i="7"/>
  <c r="G26" i="7"/>
  <c r="H26" i="7"/>
  <c r="I26" i="7"/>
  <c r="J26" i="7"/>
  <c r="K26" i="7"/>
  <c r="L26" i="7"/>
  <c r="M26" i="7"/>
  <c r="N26" i="7"/>
  <c r="O26" i="7"/>
  <c r="P26" i="7"/>
  <c r="Q26" i="7"/>
  <c r="R26" i="7"/>
  <c r="S26" i="7"/>
  <c r="D26" i="7"/>
  <c r="E25" i="7"/>
  <c r="F25" i="7"/>
  <c r="G25" i="7"/>
  <c r="H25" i="7"/>
  <c r="I25" i="7"/>
  <c r="J25" i="7"/>
  <c r="K25" i="7"/>
  <c r="L25" i="7"/>
  <c r="M25" i="7"/>
  <c r="N25" i="7"/>
  <c r="O25" i="7"/>
  <c r="P25" i="7"/>
  <c r="Q25" i="7"/>
  <c r="R25" i="7"/>
  <c r="S25" i="7"/>
  <c r="D25" i="7"/>
  <c r="E29" i="7"/>
  <c r="F31" i="4"/>
  <c r="G31" i="4"/>
  <c r="J31" i="4"/>
  <c r="K31" i="4"/>
  <c r="M31" i="4"/>
  <c r="N31" i="4"/>
  <c r="O31" i="4"/>
  <c r="Q31" i="4"/>
  <c r="R31" i="4"/>
  <c r="D29" i="7"/>
  <c r="E82" i="7"/>
  <c r="F82" i="7"/>
  <c r="G82" i="7"/>
  <c r="J82" i="7"/>
  <c r="K82" i="7"/>
  <c r="L82" i="7"/>
  <c r="M82" i="7"/>
  <c r="N82" i="7"/>
  <c r="O82" i="7"/>
  <c r="P82" i="7"/>
  <c r="Q82" i="7"/>
  <c r="R82" i="7"/>
  <c r="S82" i="7"/>
  <c r="D82" i="7"/>
  <c r="E73" i="7"/>
  <c r="F73" i="7"/>
  <c r="G73" i="7"/>
  <c r="J73" i="7"/>
  <c r="K73" i="7"/>
  <c r="L73" i="7"/>
  <c r="M73" i="7"/>
  <c r="N73" i="7"/>
  <c r="O73" i="7"/>
  <c r="P73" i="7"/>
  <c r="Q73" i="7"/>
  <c r="R73" i="7"/>
  <c r="S73" i="7"/>
  <c r="D73" i="7"/>
  <c r="E65" i="7"/>
  <c r="F65" i="7"/>
  <c r="G65" i="7"/>
  <c r="J65" i="7"/>
  <c r="K65" i="7"/>
  <c r="L65" i="7"/>
  <c r="M65" i="7"/>
  <c r="N65" i="7"/>
  <c r="O65" i="7"/>
  <c r="P65" i="7"/>
  <c r="Q65" i="7"/>
  <c r="R65" i="7"/>
  <c r="S65" i="7"/>
  <c r="D65" i="7"/>
  <c r="E62" i="7"/>
  <c r="F62" i="7"/>
  <c r="G62" i="7"/>
  <c r="J62" i="7"/>
  <c r="K62" i="7"/>
  <c r="L62" i="7"/>
  <c r="M62" i="7"/>
  <c r="N62" i="7"/>
  <c r="O62" i="7"/>
  <c r="P62" i="7"/>
  <c r="Q62" i="7"/>
  <c r="R62" i="7"/>
  <c r="S62" i="7"/>
  <c r="D62" i="7"/>
  <c r="E57" i="7"/>
  <c r="M57" i="7"/>
  <c r="Q57" i="7"/>
  <c r="E54" i="7"/>
  <c r="F54" i="7"/>
  <c r="G54" i="7"/>
  <c r="J54" i="7"/>
  <c r="K54" i="7"/>
  <c r="L54" i="7"/>
  <c r="M54" i="7"/>
  <c r="N54" i="7"/>
  <c r="O54" i="7"/>
  <c r="P54" i="7"/>
  <c r="Q56" i="4"/>
  <c r="R54" i="7"/>
  <c r="S54" i="7"/>
  <c r="D54" i="7"/>
  <c r="E48" i="4"/>
  <c r="F46" i="7"/>
  <c r="G46" i="7"/>
  <c r="J46" i="7"/>
  <c r="K46" i="7"/>
  <c r="L46" i="7"/>
  <c r="M46" i="7"/>
  <c r="N46" i="7"/>
  <c r="O46" i="7"/>
  <c r="P46" i="7"/>
  <c r="Q48" i="4"/>
  <c r="R46" i="7"/>
  <c r="S46" i="7"/>
  <c r="D46" i="7"/>
  <c r="E43" i="7"/>
  <c r="F43" i="7"/>
  <c r="G43" i="7"/>
  <c r="J43" i="7"/>
  <c r="K43" i="7"/>
  <c r="L43" i="7"/>
  <c r="M43" i="7"/>
  <c r="N43" i="7"/>
  <c r="O43" i="7"/>
  <c r="P43" i="7"/>
  <c r="Q43" i="7"/>
  <c r="R43" i="7"/>
  <c r="S43" i="7"/>
  <c r="D43" i="7"/>
  <c r="E40" i="7"/>
  <c r="F40" i="7"/>
  <c r="G40" i="7"/>
  <c r="J40" i="7"/>
  <c r="K40" i="7"/>
  <c r="L40" i="7"/>
  <c r="M40" i="7"/>
  <c r="N40" i="7"/>
  <c r="O40" i="7"/>
  <c r="P40" i="7"/>
  <c r="Q40" i="7"/>
  <c r="R40" i="7"/>
  <c r="S40" i="7"/>
  <c r="D40" i="7"/>
  <c r="E37" i="7"/>
  <c r="F37" i="7"/>
  <c r="G37" i="7"/>
  <c r="J37" i="7"/>
  <c r="K37" i="7"/>
  <c r="L37" i="7"/>
  <c r="M39" i="4"/>
  <c r="N37" i="7"/>
  <c r="O37" i="7"/>
  <c r="P37" i="7"/>
  <c r="Q37" i="7"/>
  <c r="R37" i="7"/>
  <c r="S37" i="7"/>
  <c r="D37" i="7"/>
  <c r="E34" i="7"/>
  <c r="F34" i="7"/>
  <c r="G34" i="7"/>
  <c r="J34" i="7"/>
  <c r="K34" i="7"/>
  <c r="L34" i="7"/>
  <c r="M36" i="4"/>
  <c r="N34" i="7"/>
  <c r="O34" i="7"/>
  <c r="P34" i="7"/>
  <c r="Q34" i="7"/>
  <c r="R34" i="7"/>
  <c r="S34" i="7"/>
  <c r="D34" i="7"/>
  <c r="E24" i="4"/>
  <c r="F22" i="7"/>
  <c r="G22" i="7"/>
  <c r="J22" i="7"/>
  <c r="K22" i="7"/>
  <c r="L22" i="7"/>
  <c r="M22" i="7"/>
  <c r="N22" i="7"/>
  <c r="O22" i="7"/>
  <c r="P22" i="7"/>
  <c r="Q22" i="7"/>
  <c r="R22" i="7"/>
  <c r="S22" i="7"/>
  <c r="D22" i="7"/>
  <c r="E21" i="4"/>
  <c r="F19" i="7"/>
  <c r="G19" i="7"/>
  <c r="J19" i="7"/>
  <c r="K19" i="7"/>
  <c r="L19" i="7"/>
  <c r="M21" i="4"/>
  <c r="N19" i="7"/>
  <c r="O19" i="7"/>
  <c r="P19" i="7"/>
  <c r="Q21" i="4"/>
  <c r="R19" i="7"/>
  <c r="S19" i="7"/>
  <c r="D19" i="7"/>
  <c r="E133" i="6"/>
  <c r="F133" i="6"/>
  <c r="G133" i="6"/>
  <c r="H133" i="6"/>
  <c r="D133" i="6"/>
  <c r="I106" i="6"/>
  <c r="J106" i="6"/>
  <c r="K106" i="6"/>
  <c r="L106" i="6"/>
  <c r="M106" i="6"/>
  <c r="N106" i="6"/>
  <c r="O106" i="6"/>
  <c r="P106" i="6"/>
  <c r="Q106" i="6"/>
  <c r="R106" i="6"/>
  <c r="S106" i="6"/>
  <c r="E106" i="6"/>
  <c r="F106" i="6"/>
  <c r="G106" i="6"/>
  <c r="H106" i="6"/>
  <c r="D106" i="6"/>
  <c r="D97" i="6"/>
  <c r="I49" i="6"/>
  <c r="I31" i="7" s="1"/>
  <c r="J49" i="6"/>
  <c r="J31" i="7" s="1"/>
  <c r="K49" i="6"/>
  <c r="L49" i="6"/>
  <c r="L31" i="7" s="1"/>
  <c r="M49" i="6"/>
  <c r="M31" i="7" s="1"/>
  <c r="N49" i="6"/>
  <c r="N31" i="7" s="1"/>
  <c r="O49" i="6"/>
  <c r="P49" i="6"/>
  <c r="P31" i="7" s="1"/>
  <c r="Q49" i="6"/>
  <c r="Q31" i="7" s="1"/>
  <c r="R49" i="6"/>
  <c r="R31" i="7" s="1"/>
  <c r="S49" i="6"/>
  <c r="E52" i="6"/>
  <c r="F52" i="6"/>
  <c r="G52" i="6"/>
  <c r="H52" i="6"/>
  <c r="D52" i="6"/>
  <c r="D49" i="6"/>
  <c r="D31" i="7" s="1"/>
  <c r="E49" i="6"/>
  <c r="E31" i="7" s="1"/>
  <c r="F49" i="6"/>
  <c r="F31" i="7" s="1"/>
  <c r="G49" i="6"/>
  <c r="H49" i="6"/>
  <c r="H31" i="7" s="1"/>
  <c r="E51" i="6"/>
  <c r="F51" i="6"/>
  <c r="G51" i="6"/>
  <c r="H51" i="6"/>
  <c r="D51" i="6"/>
  <c r="E104" i="6"/>
  <c r="E107" i="6" s="1"/>
  <c r="F104" i="6"/>
  <c r="F107" i="6" s="1"/>
  <c r="G104" i="6"/>
  <c r="G107" i="6" s="1"/>
  <c r="H104" i="6"/>
  <c r="H107" i="6" s="1"/>
  <c r="D104" i="6"/>
  <c r="D107" i="6" s="1"/>
  <c r="E105" i="6"/>
  <c r="F105" i="6"/>
  <c r="G105" i="6"/>
  <c r="H105" i="6"/>
  <c r="D105" i="6"/>
  <c r="I214" i="6"/>
  <c r="J214" i="6"/>
  <c r="K214" i="6"/>
  <c r="L214" i="6"/>
  <c r="M214" i="6"/>
  <c r="N214" i="6"/>
  <c r="O214" i="6"/>
  <c r="P214" i="6"/>
  <c r="Q214" i="6"/>
  <c r="R214" i="6"/>
  <c r="S214" i="6"/>
  <c r="F215" i="6"/>
  <c r="E214" i="6"/>
  <c r="F214" i="6"/>
  <c r="G214" i="6"/>
  <c r="H214" i="6"/>
  <c r="D214" i="6"/>
  <c r="L19" i="3"/>
  <c r="G212" i="6" s="1"/>
  <c r="AJ19" i="3"/>
  <c r="F213" i="6" s="1"/>
  <c r="E213" i="6"/>
  <c r="D213" i="6"/>
  <c r="E212" i="6"/>
  <c r="F212" i="6"/>
  <c r="D212" i="6"/>
  <c r="I19" i="3"/>
  <c r="I223" i="6"/>
  <c r="J223" i="6"/>
  <c r="K223" i="6"/>
  <c r="L223" i="6"/>
  <c r="M223" i="6"/>
  <c r="N223" i="6"/>
  <c r="O223" i="6"/>
  <c r="P223" i="6"/>
  <c r="Q223" i="6"/>
  <c r="R223" i="6"/>
  <c r="S223" i="6"/>
  <c r="E223" i="6"/>
  <c r="F223" i="6"/>
  <c r="G223" i="6"/>
  <c r="G224" i="6" s="1"/>
  <c r="H223" i="6"/>
  <c r="H224" i="6" s="1"/>
  <c r="D223" i="6"/>
  <c r="E222" i="6"/>
  <c r="F222" i="6"/>
  <c r="G222" i="6"/>
  <c r="H222" i="6"/>
  <c r="D222" i="6"/>
  <c r="E221" i="6"/>
  <c r="E224" i="6" s="1"/>
  <c r="F221" i="6"/>
  <c r="F224" i="6" s="1"/>
  <c r="G221" i="6"/>
  <c r="H221" i="6"/>
  <c r="D221" i="6"/>
  <c r="D224" i="6" s="1"/>
  <c r="G233" i="6"/>
  <c r="E232" i="6"/>
  <c r="F232" i="6"/>
  <c r="G232" i="6"/>
  <c r="H232" i="6"/>
  <c r="D232" i="6"/>
  <c r="E231" i="6"/>
  <c r="F231" i="6"/>
  <c r="G231" i="6"/>
  <c r="H231" i="6"/>
  <c r="D231" i="6"/>
  <c r="E230" i="6"/>
  <c r="E233" i="6" s="1"/>
  <c r="F230" i="6"/>
  <c r="F233" i="6" s="1"/>
  <c r="G230" i="6"/>
  <c r="H230" i="6"/>
  <c r="H233" i="6" s="1"/>
  <c r="D230" i="6"/>
  <c r="D233" i="6" s="1"/>
  <c r="E258" i="6"/>
  <c r="F258" i="6"/>
  <c r="G258" i="6"/>
  <c r="H258" i="6"/>
  <c r="D258" i="6"/>
  <c r="E257" i="6"/>
  <c r="F257" i="6"/>
  <c r="G257" i="6"/>
  <c r="H257" i="6"/>
  <c r="D257" i="6"/>
  <c r="E188" i="6"/>
  <c r="D188" i="6"/>
  <c r="E267" i="6"/>
  <c r="F267" i="6"/>
  <c r="G267" i="6"/>
  <c r="H267" i="6"/>
  <c r="D267" i="6"/>
  <c r="AL23" i="3"/>
  <c r="E266" i="6"/>
  <c r="F266" i="6"/>
  <c r="G266" i="6"/>
  <c r="H266" i="6"/>
  <c r="D266" i="6"/>
  <c r="E186" i="6"/>
  <c r="F186" i="6"/>
  <c r="G186" i="6"/>
  <c r="H186" i="6"/>
  <c r="D186" i="6"/>
  <c r="E185" i="6"/>
  <c r="F185" i="6"/>
  <c r="F188" i="6" s="1"/>
  <c r="G185" i="6"/>
  <c r="G188" i="6" s="1"/>
  <c r="H185" i="6"/>
  <c r="H188" i="6" s="1"/>
  <c r="D185" i="6"/>
  <c r="G123" i="11" l="1"/>
  <c r="G122" i="11"/>
  <c r="G125" i="11"/>
  <c r="G101" i="10"/>
  <c r="G100" i="10"/>
  <c r="G124" i="11"/>
  <c r="G102" i="10"/>
  <c r="G98" i="10"/>
  <c r="G99" i="10"/>
  <c r="G103" i="10"/>
  <c r="G154" i="9"/>
  <c r="G155" i="9"/>
  <c r="G152" i="9"/>
  <c r="G156" i="9" s="1"/>
  <c r="G157" i="9" s="1"/>
  <c r="G153" i="9"/>
  <c r="G225" i="6"/>
  <c r="H225" i="6"/>
  <c r="F216" i="6"/>
  <c r="H104" i="11"/>
  <c r="H103" i="11"/>
  <c r="H102" i="11"/>
  <c r="H105" i="11"/>
  <c r="H90" i="10"/>
  <c r="H87" i="10"/>
  <c r="H88" i="10"/>
  <c r="H89" i="10"/>
  <c r="H124" i="9"/>
  <c r="H125" i="9"/>
  <c r="H122" i="9"/>
  <c r="H126" i="9" s="1"/>
  <c r="H127" i="9" s="1"/>
  <c r="H123" i="9"/>
  <c r="I188" i="6"/>
  <c r="G128" i="11"/>
  <c r="G127" i="11"/>
  <c r="G131" i="11" s="1"/>
  <c r="G130" i="11"/>
  <c r="G109" i="10"/>
  <c r="G105" i="10"/>
  <c r="G106" i="10"/>
  <c r="G107" i="10"/>
  <c r="G129" i="11"/>
  <c r="G108" i="10"/>
  <c r="G148" i="9"/>
  <c r="G149" i="9"/>
  <c r="G146" i="9"/>
  <c r="G147" i="9"/>
  <c r="G150" i="9"/>
  <c r="G151" i="9" s="1"/>
  <c r="G234" i="6"/>
  <c r="F122" i="11"/>
  <c r="F125" i="11"/>
  <c r="F124" i="11"/>
  <c r="F123" i="11"/>
  <c r="F101" i="10"/>
  <c r="F100" i="10"/>
  <c r="F102" i="10"/>
  <c r="F98" i="10"/>
  <c r="F103" i="10"/>
  <c r="F99" i="10"/>
  <c r="F155" i="9"/>
  <c r="F152" i="9"/>
  <c r="F153" i="9"/>
  <c r="F154" i="9"/>
  <c r="F156" i="9"/>
  <c r="F157" i="9" s="1"/>
  <c r="F225" i="6"/>
  <c r="E59" i="11"/>
  <c r="E58" i="11"/>
  <c r="E60" i="11"/>
  <c r="E57" i="11"/>
  <c r="E53" i="10"/>
  <c r="E54" i="10"/>
  <c r="E55" i="10"/>
  <c r="E51" i="10"/>
  <c r="E52" i="10"/>
  <c r="E69" i="9"/>
  <c r="E56" i="10"/>
  <c r="E71" i="9"/>
  <c r="E70" i="9"/>
  <c r="E68" i="9"/>
  <c r="E72" i="9"/>
  <c r="E73" i="9" s="1"/>
  <c r="E108" i="6"/>
  <c r="D85" i="11"/>
  <c r="D84" i="11"/>
  <c r="D83" i="11"/>
  <c r="D82" i="11"/>
  <c r="D99" i="9"/>
  <c r="D98" i="9"/>
  <c r="D102" i="9" s="1"/>
  <c r="D103" i="9" s="1"/>
  <c r="D101" i="9"/>
  <c r="D100" i="9"/>
  <c r="E153" i="6"/>
  <c r="G133" i="11"/>
  <c r="G132" i="11"/>
  <c r="G135" i="11"/>
  <c r="G134" i="11"/>
  <c r="G160" i="9"/>
  <c r="G161" i="9"/>
  <c r="G158" i="9"/>
  <c r="G159" i="9"/>
  <c r="G162" i="9"/>
  <c r="G243" i="6"/>
  <c r="E189" i="6"/>
  <c r="D105" i="11"/>
  <c r="D104" i="11"/>
  <c r="D103" i="11"/>
  <c r="D87" i="10"/>
  <c r="D90" i="10"/>
  <c r="D91" i="10" s="1"/>
  <c r="D102" i="11"/>
  <c r="D106" i="11" s="1"/>
  <c r="D89" i="10"/>
  <c r="D88" i="10"/>
  <c r="D123" i="9"/>
  <c r="D122" i="9"/>
  <c r="D126" i="9" s="1"/>
  <c r="D127" i="9" s="1"/>
  <c r="D124" i="9"/>
  <c r="D125" i="9"/>
  <c r="E130" i="11"/>
  <c r="E129" i="11"/>
  <c r="E128" i="11"/>
  <c r="E107" i="10"/>
  <c r="E127" i="11"/>
  <c r="E131" i="11" s="1"/>
  <c r="E108" i="10"/>
  <c r="E105" i="10"/>
  <c r="E106" i="10"/>
  <c r="E109" i="10"/>
  <c r="E146" i="9"/>
  <c r="E147" i="9"/>
  <c r="E148" i="9"/>
  <c r="E150" i="9" s="1"/>
  <c r="E151" i="9" s="1"/>
  <c r="E149" i="9"/>
  <c r="E234" i="6"/>
  <c r="H234" i="6"/>
  <c r="E125" i="11"/>
  <c r="E124" i="11"/>
  <c r="E123" i="11"/>
  <c r="E122" i="11"/>
  <c r="E102" i="10"/>
  <c r="E98" i="10"/>
  <c r="E103" i="10"/>
  <c r="E99" i="10"/>
  <c r="E101" i="10"/>
  <c r="E100" i="10"/>
  <c r="E152" i="9"/>
  <c r="E153" i="9"/>
  <c r="E156" i="9" s="1"/>
  <c r="E157" i="9" s="1"/>
  <c r="E154" i="9"/>
  <c r="E155" i="9"/>
  <c r="E225" i="6"/>
  <c r="D215" i="6"/>
  <c r="H58" i="11"/>
  <c r="H57" i="11"/>
  <c r="H59" i="11"/>
  <c r="H60" i="11"/>
  <c r="H54" i="10"/>
  <c r="H55" i="10"/>
  <c r="H51" i="10"/>
  <c r="H56" i="10"/>
  <c r="H52" i="10"/>
  <c r="H71" i="9"/>
  <c r="H70" i="9"/>
  <c r="H53" i="10"/>
  <c r="H68" i="9"/>
  <c r="H69" i="9"/>
  <c r="H72" i="9"/>
  <c r="H73" i="9" s="1"/>
  <c r="I107" i="6"/>
  <c r="H108" i="6"/>
  <c r="E105" i="11"/>
  <c r="E104" i="11"/>
  <c r="E103" i="11"/>
  <c r="E102" i="11"/>
  <c r="E89" i="10"/>
  <c r="E90" i="10"/>
  <c r="E87" i="10"/>
  <c r="E88" i="10"/>
  <c r="E123" i="9"/>
  <c r="E124" i="9"/>
  <c r="E125" i="9"/>
  <c r="E122" i="9"/>
  <c r="E126" i="9" s="1"/>
  <c r="E127" i="9" s="1"/>
  <c r="H129" i="11"/>
  <c r="H128" i="11"/>
  <c r="H127" i="11"/>
  <c r="H108" i="10"/>
  <c r="H130" i="11"/>
  <c r="H109" i="10"/>
  <c r="H105" i="10"/>
  <c r="H106" i="10"/>
  <c r="H107" i="10"/>
  <c r="H147" i="9"/>
  <c r="H148" i="9"/>
  <c r="H149" i="9"/>
  <c r="H146" i="9"/>
  <c r="H150" i="9"/>
  <c r="H151" i="9" s="1"/>
  <c r="I233" i="6"/>
  <c r="G60" i="11"/>
  <c r="G58" i="11"/>
  <c r="G57" i="11"/>
  <c r="G61" i="11" s="1"/>
  <c r="G59" i="11"/>
  <c r="G55" i="10"/>
  <c r="G51" i="10"/>
  <c r="G56" i="10"/>
  <c r="G52" i="10"/>
  <c r="G53" i="10"/>
  <c r="G71" i="9"/>
  <c r="G70" i="9"/>
  <c r="G54" i="10"/>
  <c r="G68" i="9"/>
  <c r="G69" i="9"/>
  <c r="G72" i="9"/>
  <c r="G73" i="9" s="1"/>
  <c r="G108" i="6"/>
  <c r="D34" i="11"/>
  <c r="D33" i="11"/>
  <c r="D32" i="11"/>
  <c r="D35" i="11"/>
  <c r="E63" i="6"/>
  <c r="F82" i="11"/>
  <c r="F85" i="11"/>
  <c r="F84" i="11"/>
  <c r="F83" i="11"/>
  <c r="F98" i="9"/>
  <c r="F99" i="9"/>
  <c r="F102" i="9" s="1"/>
  <c r="F103" i="9" s="1"/>
  <c r="F100" i="9"/>
  <c r="F101" i="9"/>
  <c r="F153" i="6"/>
  <c r="F130" i="11"/>
  <c r="F129" i="11"/>
  <c r="F128" i="11"/>
  <c r="F127" i="11"/>
  <c r="F131" i="11" s="1"/>
  <c r="F106" i="10"/>
  <c r="F107" i="10"/>
  <c r="F105" i="10"/>
  <c r="F108" i="10"/>
  <c r="F110" i="10" s="1"/>
  <c r="F109" i="10"/>
  <c r="F149" i="9"/>
  <c r="F146" i="9"/>
  <c r="F150" i="9" s="1"/>
  <c r="F151" i="9" s="1"/>
  <c r="F147" i="9"/>
  <c r="F148" i="9"/>
  <c r="F234" i="6"/>
  <c r="H124" i="11"/>
  <c r="H123" i="11"/>
  <c r="H122" i="11"/>
  <c r="H125" i="11"/>
  <c r="H103" i="10"/>
  <c r="H99" i="10"/>
  <c r="H101" i="10"/>
  <c r="H100" i="10"/>
  <c r="H98" i="10"/>
  <c r="H104" i="10" s="1"/>
  <c r="H102" i="10"/>
  <c r="H153" i="9"/>
  <c r="H154" i="9"/>
  <c r="H155" i="9"/>
  <c r="H152" i="9"/>
  <c r="H156" i="9" s="1"/>
  <c r="I224" i="6"/>
  <c r="D59" i="11"/>
  <c r="D58" i="11"/>
  <c r="D57" i="11"/>
  <c r="D60" i="11"/>
  <c r="D53" i="10"/>
  <c r="D56" i="10"/>
  <c r="D52" i="10"/>
  <c r="D55" i="10"/>
  <c r="D51" i="10"/>
  <c r="D54" i="10"/>
  <c r="D69" i="9"/>
  <c r="D68" i="9"/>
  <c r="D72" i="9" s="1"/>
  <c r="D70" i="9"/>
  <c r="D71" i="9"/>
  <c r="F35" i="11"/>
  <c r="F34" i="11"/>
  <c r="F33" i="11"/>
  <c r="F32" i="11"/>
  <c r="F63" i="6"/>
  <c r="G189" i="6"/>
  <c r="G103" i="11"/>
  <c r="G102" i="11"/>
  <c r="G105" i="11"/>
  <c r="G87" i="10"/>
  <c r="G104" i="11"/>
  <c r="G88" i="10"/>
  <c r="G89" i="10"/>
  <c r="G90" i="10"/>
  <c r="G125" i="9"/>
  <c r="G122" i="9"/>
  <c r="G123" i="9"/>
  <c r="G126" i="9" s="1"/>
  <c r="G127" i="9" s="1"/>
  <c r="G124" i="9"/>
  <c r="D130" i="11"/>
  <c r="D129" i="11"/>
  <c r="D128" i="11"/>
  <c r="D127" i="11"/>
  <c r="D109" i="10"/>
  <c r="D105" i="10"/>
  <c r="D108" i="10"/>
  <c r="D107" i="10"/>
  <c r="D106" i="10"/>
  <c r="D148" i="9"/>
  <c r="D147" i="9"/>
  <c r="D150" i="9" s="1"/>
  <c r="D151" i="9" s="1"/>
  <c r="D146" i="9"/>
  <c r="D149" i="9"/>
  <c r="D125" i="11"/>
  <c r="D124" i="11"/>
  <c r="D123" i="11"/>
  <c r="D102" i="10"/>
  <c r="D98" i="10"/>
  <c r="D101" i="10"/>
  <c r="D100" i="10"/>
  <c r="D103" i="10"/>
  <c r="D122" i="11"/>
  <c r="D126" i="11" s="1"/>
  <c r="D99" i="10"/>
  <c r="D154" i="9"/>
  <c r="D153" i="9"/>
  <c r="D152" i="9"/>
  <c r="D156" i="9" s="1"/>
  <c r="D157" i="9" s="1"/>
  <c r="D155" i="9"/>
  <c r="F117" i="11"/>
  <c r="F120" i="11"/>
  <c r="F119" i="11"/>
  <c r="F118" i="11"/>
  <c r="F94" i="10"/>
  <c r="F95" i="10"/>
  <c r="F97" i="10" s="1"/>
  <c r="F96" i="10"/>
  <c r="F92" i="10"/>
  <c r="F93" i="10"/>
  <c r="F143" i="9"/>
  <c r="F142" i="9"/>
  <c r="F140" i="9"/>
  <c r="F141" i="9"/>
  <c r="F144" i="9"/>
  <c r="F145" i="9" s="1"/>
  <c r="G83" i="11"/>
  <c r="G82" i="11"/>
  <c r="G85" i="11"/>
  <c r="G84" i="11"/>
  <c r="G101" i="9"/>
  <c r="G98" i="9"/>
  <c r="G100" i="9"/>
  <c r="G99" i="9"/>
  <c r="G102" i="9" s="1"/>
  <c r="G103" i="9" s="1"/>
  <c r="G153" i="6"/>
  <c r="F102" i="11"/>
  <c r="F105" i="11"/>
  <c r="F104" i="11"/>
  <c r="F103" i="11"/>
  <c r="F88" i="10"/>
  <c r="F89" i="10"/>
  <c r="F91" i="10" s="1"/>
  <c r="F90" i="10"/>
  <c r="F87" i="10"/>
  <c r="F122" i="9"/>
  <c r="F123" i="9"/>
  <c r="F126" i="9" s="1"/>
  <c r="F127" i="9" s="1"/>
  <c r="F124" i="9"/>
  <c r="F125" i="9"/>
  <c r="F189" i="6"/>
  <c r="E215" i="6"/>
  <c r="F60" i="11"/>
  <c r="F59" i="11"/>
  <c r="F58" i="11"/>
  <c r="F56" i="10"/>
  <c r="F52" i="10"/>
  <c r="F57" i="11"/>
  <c r="F61" i="11" s="1"/>
  <c r="F53" i="10"/>
  <c r="F54" i="10"/>
  <c r="F51" i="10"/>
  <c r="F55" i="10"/>
  <c r="F68" i="9"/>
  <c r="F70" i="9"/>
  <c r="F69" i="9"/>
  <c r="F72" i="9" s="1"/>
  <c r="F73" i="9" s="1"/>
  <c r="F71" i="9"/>
  <c r="F108" i="6"/>
  <c r="G32" i="11"/>
  <c r="G35" i="11"/>
  <c r="G34" i="11"/>
  <c r="G33" i="11"/>
  <c r="G63" i="6"/>
  <c r="H134" i="11"/>
  <c r="H133" i="11"/>
  <c r="H132" i="11"/>
  <c r="H135" i="11"/>
  <c r="H159" i="9"/>
  <c r="H160" i="9"/>
  <c r="H161" i="9"/>
  <c r="H158" i="9"/>
  <c r="H162" i="9"/>
  <c r="H243" i="6"/>
  <c r="I242" i="6"/>
  <c r="H33" i="11"/>
  <c r="H32" i="11"/>
  <c r="H36" i="11" s="1"/>
  <c r="H35" i="11"/>
  <c r="H34" i="11"/>
  <c r="F243" i="6"/>
  <c r="H63" i="6"/>
  <c r="H84" i="11"/>
  <c r="H83" i="11"/>
  <c r="H82" i="11"/>
  <c r="H85" i="11"/>
  <c r="H100" i="9"/>
  <c r="H101" i="9"/>
  <c r="H98" i="9"/>
  <c r="H102" i="9" s="1"/>
  <c r="H103" i="9" s="1"/>
  <c r="H99" i="9"/>
  <c r="E135" i="11"/>
  <c r="E134" i="11"/>
  <c r="E133" i="11"/>
  <c r="E132" i="11"/>
  <c r="E158" i="9"/>
  <c r="E159" i="9"/>
  <c r="E162" i="9" s="1"/>
  <c r="E160" i="9"/>
  <c r="E161" i="9"/>
  <c r="Q26" i="6"/>
  <c r="P18" i="9"/>
  <c r="P17" i="9"/>
  <c r="P15" i="10"/>
  <c r="P28" i="6"/>
  <c r="P14" i="9"/>
  <c r="P16" i="10"/>
  <c r="P15" i="9"/>
  <c r="P13" i="10"/>
  <c r="P17" i="10" s="1"/>
  <c r="P16" i="9"/>
  <c r="P14" i="10"/>
  <c r="E64" i="4"/>
  <c r="I62" i="6"/>
  <c r="I152" i="6"/>
  <c r="D135" i="11"/>
  <c r="D134" i="11"/>
  <c r="D133" i="11"/>
  <c r="D132" i="11"/>
  <c r="D160" i="9"/>
  <c r="D159" i="9"/>
  <c r="D158" i="9"/>
  <c r="D161" i="9"/>
  <c r="E34" i="11"/>
  <c r="E33" i="11"/>
  <c r="E32" i="11"/>
  <c r="E35" i="11"/>
  <c r="E85" i="11"/>
  <c r="E84" i="11"/>
  <c r="E83" i="11"/>
  <c r="E82" i="11"/>
  <c r="E99" i="9"/>
  <c r="E100" i="9"/>
  <c r="E98" i="9"/>
  <c r="E101" i="9"/>
  <c r="E102" i="9"/>
  <c r="E103" i="9" s="1"/>
  <c r="F132" i="11"/>
  <c r="F135" i="11"/>
  <c r="F134" i="11"/>
  <c r="F133" i="11"/>
  <c r="F138" i="11" s="1"/>
  <c r="F161" i="9"/>
  <c r="F158" i="9"/>
  <c r="F159" i="9"/>
  <c r="F160" i="9"/>
  <c r="F166" i="9" s="1"/>
  <c r="O19" i="9"/>
  <c r="S81" i="4"/>
  <c r="O81" i="4"/>
  <c r="K81" i="4"/>
  <c r="G81" i="4"/>
  <c r="S76" i="7"/>
  <c r="R81" i="4"/>
  <c r="N81" i="4"/>
  <c r="J81" i="4"/>
  <c r="F81" i="4"/>
  <c r="O76" i="7"/>
  <c r="D81" i="4"/>
  <c r="H10" i="7"/>
  <c r="K76" i="7"/>
  <c r="I78" i="7"/>
  <c r="H79" i="7"/>
  <c r="H62" i="7"/>
  <c r="Q81" i="4"/>
  <c r="E81" i="4"/>
  <c r="H65" i="7"/>
  <c r="H73" i="7"/>
  <c r="G72" i="8"/>
  <c r="H82" i="7"/>
  <c r="G75" i="8"/>
  <c r="D75" i="8" s="1"/>
  <c r="D77" i="8" s="1"/>
  <c r="Q29" i="7"/>
  <c r="P81" i="4"/>
  <c r="L81" i="4"/>
  <c r="H81" i="4"/>
  <c r="H9" i="7"/>
  <c r="R76" i="7"/>
  <c r="N76" i="7"/>
  <c r="J76" i="7"/>
  <c r="F76" i="7"/>
  <c r="I77" i="7"/>
  <c r="H78" i="7"/>
  <c r="I73" i="7"/>
  <c r="H72" i="8"/>
  <c r="I81" i="4"/>
  <c r="I19" i="7"/>
  <c r="I34" i="7"/>
  <c r="I37" i="7"/>
  <c r="I40" i="7"/>
  <c r="I43" i="7"/>
  <c r="I46" i="7"/>
  <c r="I54" i="7"/>
  <c r="I57" i="7"/>
  <c r="M29" i="7"/>
  <c r="H7" i="7"/>
  <c r="I76" i="7"/>
  <c r="H77" i="7"/>
  <c r="I65" i="7"/>
  <c r="I82" i="7"/>
  <c r="H75" i="8"/>
  <c r="E75" i="8" s="1"/>
  <c r="E77" i="8" s="1"/>
  <c r="M81" i="4"/>
  <c r="H19" i="7"/>
  <c r="G19" i="8"/>
  <c r="D19" i="8" s="1"/>
  <c r="D21" i="8" s="1"/>
  <c r="H34" i="7"/>
  <c r="H37" i="7"/>
  <c r="H40" i="7"/>
  <c r="H43" i="7"/>
  <c r="G41" i="8"/>
  <c r="H46" i="7"/>
  <c r="H54" i="7"/>
  <c r="E59" i="4"/>
  <c r="I62" i="7"/>
  <c r="I29" i="7"/>
  <c r="I31" i="4"/>
  <c r="H6" i="7"/>
  <c r="H11" i="7"/>
  <c r="H76" i="7"/>
  <c r="I79" i="7"/>
  <c r="I58" i="6"/>
  <c r="H22" i="7"/>
  <c r="G22" i="8"/>
  <c r="D22" i="8" s="1"/>
  <c r="D24" i="8" s="1"/>
  <c r="E22" i="7"/>
  <c r="I22" i="7"/>
  <c r="H22" i="8"/>
  <c r="E22" i="8" s="1"/>
  <c r="E24" i="8" s="1"/>
  <c r="S12" i="7"/>
  <c r="O12" i="7"/>
  <c r="K12" i="7"/>
  <c r="G12" i="7"/>
  <c r="S14" i="4"/>
  <c r="G9" i="7"/>
  <c r="P12" i="7"/>
  <c r="P8" i="7"/>
  <c r="H8" i="7"/>
  <c r="R12" i="7"/>
  <c r="N12" i="7"/>
  <c r="J12" i="7"/>
  <c r="F12" i="7"/>
  <c r="R14" i="4"/>
  <c r="N6" i="7"/>
  <c r="L12" i="7"/>
  <c r="Q12" i="7"/>
  <c r="M12" i="7"/>
  <c r="I14" i="4"/>
  <c r="E12" i="7"/>
  <c r="Q14" i="4"/>
  <c r="H14" i="4"/>
  <c r="I6" i="7"/>
  <c r="I7" i="7"/>
  <c r="I8" i="7"/>
  <c r="I9" i="7"/>
  <c r="I10" i="7"/>
  <c r="I11" i="7"/>
  <c r="J24" i="4"/>
  <c r="I21" i="4"/>
  <c r="Q36" i="4"/>
  <c r="I36" i="4"/>
  <c r="Q39" i="4"/>
  <c r="I39" i="4"/>
  <c r="Q42" i="4"/>
  <c r="E42" i="4"/>
  <c r="Q45" i="4"/>
  <c r="E45" i="4"/>
  <c r="M48" i="4"/>
  <c r="M56" i="4"/>
  <c r="E67" i="4"/>
  <c r="E75" i="4"/>
  <c r="E19" i="7"/>
  <c r="E46" i="7"/>
  <c r="P31" i="4"/>
  <c r="P29" i="7"/>
  <c r="S31" i="4"/>
  <c r="S29" i="7"/>
  <c r="D21" i="4"/>
  <c r="Q24" i="4"/>
  <c r="M24" i="4"/>
  <c r="I24" i="4"/>
  <c r="P21" i="4"/>
  <c r="L21" i="4"/>
  <c r="H21" i="4"/>
  <c r="D36" i="4"/>
  <c r="P36" i="4"/>
  <c r="L36" i="4"/>
  <c r="H36" i="4"/>
  <c r="D39" i="4"/>
  <c r="P39" i="4"/>
  <c r="L39" i="4"/>
  <c r="H39" i="4"/>
  <c r="D42" i="4"/>
  <c r="P42" i="4"/>
  <c r="L42" i="4"/>
  <c r="H42" i="4"/>
  <c r="D45" i="4"/>
  <c r="P45" i="4"/>
  <c r="L45" i="4"/>
  <c r="H45" i="4"/>
  <c r="D48" i="4"/>
  <c r="P48" i="4"/>
  <c r="L48" i="4"/>
  <c r="H48" i="4"/>
  <c r="D56" i="4"/>
  <c r="P56" i="4"/>
  <c r="L56" i="4"/>
  <c r="H56" i="4"/>
  <c r="D57" i="7"/>
  <c r="D59" i="4"/>
  <c r="P57" i="7"/>
  <c r="P59" i="4"/>
  <c r="L57" i="7"/>
  <c r="L59" i="4"/>
  <c r="H57" i="7"/>
  <c r="H59" i="4"/>
  <c r="Q59" i="4"/>
  <c r="Q64" i="4"/>
  <c r="Q67" i="4"/>
  <c r="Q75" i="4"/>
  <c r="Q84" i="4"/>
  <c r="Q19" i="7"/>
  <c r="Q46" i="7"/>
  <c r="Q54" i="7"/>
  <c r="N24" i="4"/>
  <c r="E36" i="4"/>
  <c r="E39" i="4"/>
  <c r="M42" i="4"/>
  <c r="M45" i="4"/>
  <c r="I48" i="4"/>
  <c r="I56" i="4"/>
  <c r="E84" i="4"/>
  <c r="L31" i="4"/>
  <c r="L29" i="7"/>
  <c r="D24" i="4"/>
  <c r="P24" i="4"/>
  <c r="L24" i="4"/>
  <c r="H24" i="4"/>
  <c r="S21" i="4"/>
  <c r="O21" i="4"/>
  <c r="K21" i="4"/>
  <c r="G21" i="4"/>
  <c r="S36" i="4"/>
  <c r="O36" i="4"/>
  <c r="K36" i="4"/>
  <c r="G36" i="4"/>
  <c r="S39" i="4"/>
  <c r="O39" i="4"/>
  <c r="K39" i="4"/>
  <c r="G39" i="4"/>
  <c r="S42" i="4"/>
  <c r="O42" i="4"/>
  <c r="K42" i="4"/>
  <c r="G42" i="4"/>
  <c r="S45" i="4"/>
  <c r="O45" i="4"/>
  <c r="K45" i="4"/>
  <c r="G45" i="4"/>
  <c r="S48" i="4"/>
  <c r="O48" i="4"/>
  <c r="K48" i="4"/>
  <c r="G48" i="4"/>
  <c r="S56" i="4"/>
  <c r="O56" i="4"/>
  <c r="K56" i="4"/>
  <c r="G56" i="4"/>
  <c r="S57" i="7"/>
  <c r="S59" i="4"/>
  <c r="O57" i="7"/>
  <c r="O59" i="4"/>
  <c r="K57" i="7"/>
  <c r="K59" i="4"/>
  <c r="G57" i="7"/>
  <c r="G59" i="4"/>
  <c r="M59" i="4"/>
  <c r="M64" i="4"/>
  <c r="M67" i="4"/>
  <c r="M75" i="4"/>
  <c r="M84" i="4"/>
  <c r="M19" i="7"/>
  <c r="M34" i="7"/>
  <c r="M37" i="7"/>
  <c r="R24" i="4"/>
  <c r="F24" i="4"/>
  <c r="I42" i="4"/>
  <c r="I45" i="4"/>
  <c r="E56" i="4"/>
  <c r="H31" i="4"/>
  <c r="H29" i="7"/>
  <c r="S24" i="4"/>
  <c r="O24" i="4"/>
  <c r="K24" i="4"/>
  <c r="G24" i="4"/>
  <c r="R21" i="4"/>
  <c r="N21" i="4"/>
  <c r="J21" i="4"/>
  <c r="F21" i="4"/>
  <c r="R36" i="4"/>
  <c r="N36" i="4"/>
  <c r="J36" i="4"/>
  <c r="F36" i="4"/>
  <c r="R39" i="4"/>
  <c r="N39" i="4"/>
  <c r="J39" i="4"/>
  <c r="F39" i="4"/>
  <c r="R42" i="4"/>
  <c r="N42" i="4"/>
  <c r="J42" i="4"/>
  <c r="F42" i="4"/>
  <c r="R45" i="4"/>
  <c r="N45" i="4"/>
  <c r="J45" i="4"/>
  <c r="F45" i="4"/>
  <c r="R48" i="4"/>
  <c r="N48" i="4"/>
  <c r="J48" i="4"/>
  <c r="F48" i="4"/>
  <c r="R56" i="4"/>
  <c r="N56" i="4"/>
  <c r="J56" i="4"/>
  <c r="F56" i="4"/>
  <c r="R57" i="7"/>
  <c r="R59" i="4"/>
  <c r="N57" i="7"/>
  <c r="N59" i="4"/>
  <c r="J57" i="7"/>
  <c r="J59" i="4"/>
  <c r="F57" i="7"/>
  <c r="F59" i="4"/>
  <c r="I59" i="4"/>
  <c r="I64" i="4"/>
  <c r="I67" i="4"/>
  <c r="I75" i="4"/>
  <c r="I84" i="4"/>
  <c r="D64" i="4"/>
  <c r="P64" i="4"/>
  <c r="L64" i="4"/>
  <c r="H64" i="4"/>
  <c r="D67" i="4"/>
  <c r="D72" i="4" s="1"/>
  <c r="D201" i="6" s="1"/>
  <c r="D205" i="6" s="1"/>
  <c r="P67" i="4"/>
  <c r="P72" i="4" s="1"/>
  <c r="P201" i="6" s="1"/>
  <c r="P205" i="6" s="1"/>
  <c r="L67" i="4"/>
  <c r="L72" i="4" s="1"/>
  <c r="L201" i="6" s="1"/>
  <c r="L205" i="6" s="1"/>
  <c r="H67" i="4"/>
  <c r="H72" i="4" s="1"/>
  <c r="H201" i="6" s="1"/>
  <c r="H205" i="6" s="1"/>
  <c r="D75" i="4"/>
  <c r="P75" i="4"/>
  <c r="L75" i="4"/>
  <c r="H75" i="4"/>
  <c r="D84" i="4"/>
  <c r="D86" i="4" s="1"/>
  <c r="D246" i="6" s="1"/>
  <c r="P84" i="4"/>
  <c r="P86" i="4" s="1"/>
  <c r="P246" i="6" s="1"/>
  <c r="L84" i="4"/>
  <c r="L86" i="4" s="1"/>
  <c r="L246" i="6" s="1"/>
  <c r="H84" i="4"/>
  <c r="D31" i="4"/>
  <c r="S64" i="4"/>
  <c r="O64" i="4"/>
  <c r="K64" i="4"/>
  <c r="G64" i="4"/>
  <c r="S67" i="4"/>
  <c r="S72" i="4" s="1"/>
  <c r="S201" i="6" s="1"/>
  <c r="S205" i="6" s="1"/>
  <c r="O67" i="4"/>
  <c r="O72" i="4" s="1"/>
  <c r="O201" i="6" s="1"/>
  <c r="O205" i="6" s="1"/>
  <c r="K67" i="4"/>
  <c r="K72" i="4" s="1"/>
  <c r="K201" i="6" s="1"/>
  <c r="K205" i="6" s="1"/>
  <c r="G67" i="4"/>
  <c r="G72" i="4" s="1"/>
  <c r="G201" i="6" s="1"/>
  <c r="G205" i="6" s="1"/>
  <c r="S75" i="4"/>
  <c r="O75" i="4"/>
  <c r="K75" i="4"/>
  <c r="G75" i="4"/>
  <c r="S84" i="4"/>
  <c r="S86" i="4" s="1"/>
  <c r="S246" i="6" s="1"/>
  <c r="O84" i="4"/>
  <c r="O86" i="4" s="1"/>
  <c r="O246" i="6" s="1"/>
  <c r="K84" i="4"/>
  <c r="K86" i="4" s="1"/>
  <c r="K246" i="6" s="1"/>
  <c r="G84" i="4"/>
  <c r="O29" i="7"/>
  <c r="K29" i="7"/>
  <c r="G29" i="7"/>
  <c r="R64" i="4"/>
  <c r="N64" i="4"/>
  <c r="J64" i="4"/>
  <c r="F64" i="4"/>
  <c r="R67" i="4"/>
  <c r="R72" i="4" s="1"/>
  <c r="R201" i="6" s="1"/>
  <c r="R205" i="6" s="1"/>
  <c r="N67" i="4"/>
  <c r="N72" i="4" s="1"/>
  <c r="N201" i="6" s="1"/>
  <c r="N205" i="6" s="1"/>
  <c r="J67" i="4"/>
  <c r="J72" i="4" s="1"/>
  <c r="J201" i="6" s="1"/>
  <c r="J205" i="6" s="1"/>
  <c r="F67" i="4"/>
  <c r="F72" i="4" s="1"/>
  <c r="F201" i="6" s="1"/>
  <c r="F205" i="6" s="1"/>
  <c r="R75" i="4"/>
  <c r="N75" i="4"/>
  <c r="J75" i="4"/>
  <c r="F75" i="4"/>
  <c r="R84" i="4"/>
  <c r="R86" i="4" s="1"/>
  <c r="R246" i="6" s="1"/>
  <c r="N84" i="4"/>
  <c r="N86" i="4" s="1"/>
  <c r="N246" i="6" s="1"/>
  <c r="J84" i="4"/>
  <c r="F84" i="4"/>
  <c r="R29" i="7"/>
  <c r="N29" i="7"/>
  <c r="J29" i="7"/>
  <c r="F29" i="7"/>
  <c r="H189" i="6"/>
  <c r="J188" i="6"/>
  <c r="E163" i="9" l="1"/>
  <c r="J88" i="10"/>
  <c r="J89" i="10"/>
  <c r="J90" i="10"/>
  <c r="J87" i="10"/>
  <c r="J91" i="10" s="1"/>
  <c r="J122" i="9"/>
  <c r="J123" i="9"/>
  <c r="J126" i="9" s="1"/>
  <c r="J127" i="9" s="1"/>
  <c r="J125" i="9"/>
  <c r="J124" i="9"/>
  <c r="I85" i="11"/>
  <c r="I84" i="11"/>
  <c r="I83" i="11"/>
  <c r="I82" i="11"/>
  <c r="I99" i="9"/>
  <c r="I100" i="9"/>
  <c r="I101" i="9"/>
  <c r="I98" i="9"/>
  <c r="I102" i="9" s="1"/>
  <c r="I103" i="9" s="1"/>
  <c r="I154" i="6"/>
  <c r="J152" i="6"/>
  <c r="P19" i="9"/>
  <c r="I59" i="11"/>
  <c r="I60" i="11"/>
  <c r="I58" i="11"/>
  <c r="I57" i="11"/>
  <c r="I61" i="11" s="1"/>
  <c r="I53" i="10"/>
  <c r="I54" i="10"/>
  <c r="I55" i="10"/>
  <c r="I51" i="10"/>
  <c r="I56" i="10"/>
  <c r="I69" i="9"/>
  <c r="I72" i="9" s="1"/>
  <c r="I73" i="9" s="1"/>
  <c r="I68" i="9"/>
  <c r="I71" i="9"/>
  <c r="I70" i="9"/>
  <c r="I52" i="10"/>
  <c r="J107" i="6"/>
  <c r="I109" i="6"/>
  <c r="G126" i="11"/>
  <c r="F165" i="9"/>
  <c r="R26" i="6"/>
  <c r="Q16" i="9"/>
  <c r="Q14" i="10"/>
  <c r="Q18" i="9"/>
  <c r="Q17" i="9"/>
  <c r="Q15" i="10"/>
  <c r="Q28" i="6"/>
  <c r="Q14" i="9"/>
  <c r="Q16" i="10"/>
  <c r="Q15" i="9"/>
  <c r="Q13" i="10"/>
  <c r="Q17" i="10" s="1"/>
  <c r="H86" i="11"/>
  <c r="F57" i="10"/>
  <c r="I125" i="11"/>
  <c r="I124" i="11"/>
  <c r="I123" i="11"/>
  <c r="I122" i="11"/>
  <c r="I126" i="11" s="1"/>
  <c r="I102" i="10"/>
  <c r="I98" i="10"/>
  <c r="I103" i="10"/>
  <c r="I99" i="10"/>
  <c r="I104" i="10" s="1"/>
  <c r="I101" i="10"/>
  <c r="I100" i="10"/>
  <c r="I152" i="9"/>
  <c r="I153" i="9"/>
  <c r="I156" i="9" s="1"/>
  <c r="I157" i="9" s="1"/>
  <c r="I154" i="9"/>
  <c r="I155" i="9"/>
  <c r="I226" i="6"/>
  <c r="J224" i="6"/>
  <c r="F86" i="11"/>
  <c r="E91" i="10"/>
  <c r="H57" i="10"/>
  <c r="E126" i="11"/>
  <c r="G104" i="10"/>
  <c r="F86" i="4"/>
  <c r="F246" i="6" s="1"/>
  <c r="E72" i="4"/>
  <c r="E201" i="6" s="1"/>
  <c r="E205" i="6" s="1"/>
  <c r="H41" i="8"/>
  <c r="E41" i="8" s="1"/>
  <c r="F164" i="9"/>
  <c r="F140" i="11"/>
  <c r="E36" i="11"/>
  <c r="D139" i="11"/>
  <c r="E140" i="11"/>
  <c r="I135" i="11"/>
  <c r="I134" i="11"/>
  <c r="I133" i="11"/>
  <c r="I132" i="11"/>
  <c r="I158" i="9"/>
  <c r="I159" i="9"/>
  <c r="I160" i="9"/>
  <c r="I161" i="9"/>
  <c r="I244" i="6"/>
  <c r="J242" i="6"/>
  <c r="H136" i="11"/>
  <c r="G86" i="11"/>
  <c r="G91" i="10"/>
  <c r="G106" i="11"/>
  <c r="F36" i="11"/>
  <c r="D61" i="11"/>
  <c r="H126" i="11"/>
  <c r="H61" i="11"/>
  <c r="E110" i="10"/>
  <c r="G163" i="9"/>
  <c r="G136" i="11"/>
  <c r="F126" i="11"/>
  <c r="I190" i="6"/>
  <c r="I105" i="11"/>
  <c r="I104" i="11"/>
  <c r="I103" i="11"/>
  <c r="I102" i="11"/>
  <c r="I89" i="10"/>
  <c r="I90" i="10"/>
  <c r="I87" i="10"/>
  <c r="I88" i="10"/>
  <c r="I123" i="9"/>
  <c r="I124" i="9"/>
  <c r="I122" i="9"/>
  <c r="I125" i="9"/>
  <c r="I126" i="9"/>
  <c r="H91" i="10"/>
  <c r="D137" i="11"/>
  <c r="D136" i="11"/>
  <c r="E138" i="11"/>
  <c r="H163" i="9"/>
  <c r="D36" i="11"/>
  <c r="D120" i="11"/>
  <c r="D140" i="11" s="1"/>
  <c r="D141" i="11" s="1"/>
  <c r="K138" i="11" s="1"/>
  <c r="D119" i="11"/>
  <c r="D118" i="11"/>
  <c r="D138" i="11" s="1"/>
  <c r="D117" i="11"/>
  <c r="D96" i="10"/>
  <c r="D92" i="10"/>
  <c r="D95" i="10"/>
  <c r="D94" i="10"/>
  <c r="D93" i="10"/>
  <c r="D142" i="9"/>
  <c r="D141" i="9"/>
  <c r="D165" i="9" s="1"/>
  <c r="D140" i="9"/>
  <c r="D143" i="9"/>
  <c r="D167" i="9" s="1"/>
  <c r="F139" i="11"/>
  <c r="E86" i="11"/>
  <c r="D163" i="9"/>
  <c r="D164" i="9"/>
  <c r="I34" i="11"/>
  <c r="I33" i="11"/>
  <c r="I32" i="11"/>
  <c r="I35" i="11"/>
  <c r="I64" i="6"/>
  <c r="J62" i="6"/>
  <c r="E165" i="9"/>
  <c r="G36" i="11"/>
  <c r="F106" i="11"/>
  <c r="F121" i="11"/>
  <c r="D110" i="10"/>
  <c r="D73" i="9"/>
  <c r="H106" i="11"/>
  <c r="F162" i="9"/>
  <c r="F167" i="9"/>
  <c r="F137" i="11"/>
  <c r="F136" i="11"/>
  <c r="D162" i="9"/>
  <c r="D166" i="9"/>
  <c r="E136" i="11"/>
  <c r="E120" i="11"/>
  <c r="E119" i="11"/>
  <c r="E139" i="11" s="1"/>
  <c r="E118" i="11"/>
  <c r="E95" i="10"/>
  <c r="E117" i="11"/>
  <c r="E96" i="10"/>
  <c r="E92" i="10"/>
  <c r="E93" i="10"/>
  <c r="E94" i="10"/>
  <c r="E140" i="9"/>
  <c r="E164" i="9" s="1"/>
  <c r="E141" i="9"/>
  <c r="E143" i="9"/>
  <c r="E167" i="9" s="1"/>
  <c r="E142" i="9"/>
  <c r="E166" i="9" s="1"/>
  <c r="E144" i="9"/>
  <c r="E168" i="9" s="1"/>
  <c r="E216" i="6"/>
  <c r="D104" i="10"/>
  <c r="D131" i="11"/>
  <c r="D57" i="10"/>
  <c r="H157" i="9"/>
  <c r="G57" i="10"/>
  <c r="I130" i="11"/>
  <c r="I129" i="11"/>
  <c r="I128" i="11"/>
  <c r="I127" i="11"/>
  <c r="I107" i="10"/>
  <c r="I108" i="10"/>
  <c r="I109" i="10"/>
  <c r="I105" i="10"/>
  <c r="I106" i="10"/>
  <c r="I146" i="9"/>
  <c r="I147" i="9"/>
  <c r="I150" i="9" s="1"/>
  <c r="I151" i="9" s="1"/>
  <c r="I148" i="9"/>
  <c r="I149" i="9"/>
  <c r="I235" i="6"/>
  <c r="J233" i="6"/>
  <c r="H110" i="10"/>
  <c r="H131" i="11"/>
  <c r="E106" i="11"/>
  <c r="E104" i="10"/>
  <c r="D86" i="11"/>
  <c r="E57" i="10"/>
  <c r="E61" i="11"/>
  <c r="F104" i="10"/>
  <c r="G110" i="10"/>
  <c r="G86" i="4"/>
  <c r="G246" i="6" s="1"/>
  <c r="N61" i="4"/>
  <c r="N156" i="6" s="1"/>
  <c r="N160" i="6" s="1"/>
  <c r="O61" i="4"/>
  <c r="O156" i="6" s="1"/>
  <c r="O160" i="6" s="1"/>
  <c r="E86" i="4"/>
  <c r="E246" i="6" s="1"/>
  <c r="P61" i="4"/>
  <c r="P156" i="6" s="1"/>
  <c r="P160" i="6" s="1"/>
  <c r="E14" i="4"/>
  <c r="Q61" i="4"/>
  <c r="Q156" i="6" s="1"/>
  <c r="Q160" i="6" s="1"/>
  <c r="J86" i="4"/>
  <c r="J246" i="6" s="1"/>
  <c r="O14" i="4"/>
  <c r="E42" i="8"/>
  <c r="E43" i="8" s="1"/>
  <c r="H86" i="4"/>
  <c r="H246" i="6" s="1"/>
  <c r="I86" i="4"/>
  <c r="I246" i="6" s="1"/>
  <c r="R61" i="4"/>
  <c r="R156" i="6" s="1"/>
  <c r="R160" i="6" s="1"/>
  <c r="E61" i="4"/>
  <c r="E156" i="6" s="1"/>
  <c r="M86" i="4"/>
  <c r="M246" i="6" s="1"/>
  <c r="S61" i="4"/>
  <c r="S156" i="6" s="1"/>
  <c r="S160" i="6" s="1"/>
  <c r="Q86" i="4"/>
  <c r="Q246" i="6" s="1"/>
  <c r="D61" i="4"/>
  <c r="D156" i="6" s="1"/>
  <c r="D160" i="6" s="1"/>
  <c r="G42" i="8"/>
  <c r="D41" i="8"/>
  <c r="F61" i="4"/>
  <c r="F156" i="6" s="1"/>
  <c r="F160" i="6" s="1"/>
  <c r="G61" i="4"/>
  <c r="G156" i="6" s="1"/>
  <c r="G160" i="6" s="1"/>
  <c r="I61" i="4"/>
  <c r="I156" i="6" s="1"/>
  <c r="I160" i="6" s="1"/>
  <c r="H61" i="4"/>
  <c r="H156" i="6" s="1"/>
  <c r="H160" i="6" s="1"/>
  <c r="M61" i="4"/>
  <c r="M156" i="6" s="1"/>
  <c r="M160" i="6" s="1"/>
  <c r="D72" i="8"/>
  <c r="G73" i="8"/>
  <c r="I72" i="4"/>
  <c r="I201" i="6" s="1"/>
  <c r="I205" i="6" s="1"/>
  <c r="J61" i="4"/>
  <c r="J156" i="6" s="1"/>
  <c r="J160" i="6" s="1"/>
  <c r="M72" i="4"/>
  <c r="M201" i="6" s="1"/>
  <c r="M205" i="6" s="1"/>
  <c r="K61" i="4"/>
  <c r="K156" i="6" s="1"/>
  <c r="K160" i="6" s="1"/>
  <c r="Q72" i="4"/>
  <c r="Q201" i="6" s="1"/>
  <c r="Q205" i="6" s="1"/>
  <c r="L61" i="4"/>
  <c r="L156" i="6" s="1"/>
  <c r="L160" i="6" s="1"/>
  <c r="N14" i="4"/>
  <c r="E72" i="8"/>
  <c r="E73" i="8" s="1"/>
  <c r="E74" i="8" s="1"/>
  <c r="H73" i="8"/>
  <c r="E160" i="6"/>
  <c r="J14" i="4"/>
  <c r="L14" i="4"/>
  <c r="M14" i="4"/>
  <c r="K14" i="4"/>
  <c r="G14" i="4"/>
  <c r="F14" i="4"/>
  <c r="I12" i="7"/>
  <c r="H12" i="7"/>
  <c r="P14" i="4"/>
  <c r="K188" i="6"/>
  <c r="J190" i="6"/>
  <c r="E169" i="9" l="1"/>
  <c r="V166" i="9" s="1"/>
  <c r="I36" i="11"/>
  <c r="D97" i="10"/>
  <c r="I127" i="9"/>
  <c r="I136" i="11"/>
  <c r="S26" i="6"/>
  <c r="R15" i="9"/>
  <c r="R13" i="10"/>
  <c r="R16" i="9"/>
  <c r="R14" i="10"/>
  <c r="R18" i="9"/>
  <c r="R17" i="9"/>
  <c r="R15" i="10"/>
  <c r="R28" i="6"/>
  <c r="R14" i="9"/>
  <c r="R16" i="10"/>
  <c r="I57" i="10"/>
  <c r="I86" i="11"/>
  <c r="K87" i="10"/>
  <c r="K88" i="10"/>
  <c r="K89" i="10"/>
  <c r="K90" i="10"/>
  <c r="K125" i="9"/>
  <c r="K122" i="9"/>
  <c r="K124" i="9"/>
  <c r="K126" i="9" s="1"/>
  <c r="K123" i="9"/>
  <c r="E97" i="10"/>
  <c r="F141" i="11"/>
  <c r="K62" i="6"/>
  <c r="J64" i="6"/>
  <c r="D144" i="9"/>
  <c r="D168" i="9" s="1"/>
  <c r="I91" i="10"/>
  <c r="K242" i="6"/>
  <c r="J161" i="9"/>
  <c r="J158" i="9"/>
  <c r="J159" i="9"/>
  <c r="J160" i="9"/>
  <c r="J244" i="6"/>
  <c r="K224" i="6"/>
  <c r="J101" i="10"/>
  <c r="J100" i="10"/>
  <c r="J102" i="10"/>
  <c r="J98" i="10"/>
  <c r="J103" i="10"/>
  <c r="J99" i="10"/>
  <c r="J155" i="9"/>
  <c r="J152" i="9"/>
  <c r="J153" i="9"/>
  <c r="J156" i="9" s="1"/>
  <c r="J157" i="9" s="1"/>
  <c r="J154" i="9"/>
  <c r="J226" i="6"/>
  <c r="Q19" i="9"/>
  <c r="K152" i="6"/>
  <c r="J98" i="9"/>
  <c r="J99" i="9"/>
  <c r="J101" i="9"/>
  <c r="J102" i="9" s="1"/>
  <c r="J103" i="9" s="1"/>
  <c r="J100" i="9"/>
  <c r="J154" i="6"/>
  <c r="E145" i="9"/>
  <c r="M139" i="11"/>
  <c r="K137" i="11"/>
  <c r="K140" i="11" s="1"/>
  <c r="K141" i="11" s="1"/>
  <c r="K139" i="11"/>
  <c r="F169" i="9"/>
  <c r="W165" i="9" s="1"/>
  <c r="K107" i="6"/>
  <c r="J56" i="10"/>
  <c r="J52" i="10"/>
  <c r="J53" i="10"/>
  <c r="J54" i="10"/>
  <c r="J55" i="10"/>
  <c r="J51" i="10"/>
  <c r="J57" i="10" s="1"/>
  <c r="J68" i="9"/>
  <c r="J71" i="9"/>
  <c r="J69" i="9"/>
  <c r="J72" i="9" s="1"/>
  <c r="J73" i="9" s="1"/>
  <c r="J70" i="9"/>
  <c r="J109" i="6"/>
  <c r="K233" i="6"/>
  <c r="J106" i="10"/>
  <c r="J107" i="10"/>
  <c r="J108" i="10"/>
  <c r="J109" i="10"/>
  <c r="J105" i="10"/>
  <c r="J149" i="9"/>
  <c r="J146" i="9"/>
  <c r="J150" i="9" s="1"/>
  <c r="J151" i="9" s="1"/>
  <c r="J147" i="9"/>
  <c r="J148" i="9"/>
  <c r="J235" i="6"/>
  <c r="I110" i="10"/>
  <c r="I131" i="11"/>
  <c r="E121" i="11"/>
  <c r="E137" i="11"/>
  <c r="E141" i="11" s="1"/>
  <c r="L137" i="11" s="1"/>
  <c r="F163" i="9"/>
  <c r="F168" i="9"/>
  <c r="D145" i="9"/>
  <c r="D121" i="11"/>
  <c r="I106" i="11"/>
  <c r="I162" i="9"/>
  <c r="D73" i="8"/>
  <c r="D74" i="8" s="1"/>
  <c r="D42" i="8"/>
  <c r="D43" i="8" s="1"/>
  <c r="L188" i="6"/>
  <c r="K190" i="6"/>
  <c r="D169" i="9" l="1"/>
  <c r="J110" i="10"/>
  <c r="L107" i="6"/>
  <c r="K55" i="10"/>
  <c r="K51" i="10"/>
  <c r="K56" i="10"/>
  <c r="K52" i="10"/>
  <c r="K53" i="10"/>
  <c r="K54" i="10"/>
  <c r="K71" i="9"/>
  <c r="K70" i="9"/>
  <c r="K68" i="9"/>
  <c r="K72" i="9" s="1"/>
  <c r="K73" i="9" s="1"/>
  <c r="K69" i="9"/>
  <c r="K109" i="6"/>
  <c r="W167" i="9"/>
  <c r="L242" i="6"/>
  <c r="K160" i="9"/>
  <c r="K161" i="9"/>
  <c r="K158" i="9"/>
  <c r="K159" i="9"/>
  <c r="K244" i="6"/>
  <c r="L62" i="6"/>
  <c r="K64" i="6"/>
  <c r="R19" i="9"/>
  <c r="L139" i="11"/>
  <c r="I163" i="9"/>
  <c r="L233" i="6"/>
  <c r="K109" i="10"/>
  <c r="K106" i="10"/>
  <c r="K107" i="10"/>
  <c r="K105" i="10"/>
  <c r="K108" i="10"/>
  <c r="K148" i="9"/>
  <c r="K149" i="9"/>
  <c r="K146" i="9"/>
  <c r="K147" i="9"/>
  <c r="K150" i="9" s="1"/>
  <c r="K151" i="9" s="1"/>
  <c r="K235" i="6"/>
  <c r="L152" i="6"/>
  <c r="K101" i="9"/>
  <c r="K100" i="9"/>
  <c r="K98" i="9"/>
  <c r="K99" i="9"/>
  <c r="K102" i="9"/>
  <c r="K103" i="9" s="1"/>
  <c r="K154" i="6"/>
  <c r="M137" i="11"/>
  <c r="M138" i="11"/>
  <c r="S14" i="9"/>
  <c r="S16" i="10"/>
  <c r="S15" i="9"/>
  <c r="S13" i="10"/>
  <c r="S17" i="10" s="1"/>
  <c r="S16" i="9"/>
  <c r="S14" i="10"/>
  <c r="S18" i="9"/>
  <c r="S17" i="9"/>
  <c r="S15" i="10"/>
  <c r="S28" i="6"/>
  <c r="V165" i="9"/>
  <c r="V164" i="9"/>
  <c r="V169" i="9" s="1"/>
  <c r="L90" i="10"/>
  <c r="L87" i="10"/>
  <c r="L91" i="10" s="1"/>
  <c r="L88" i="10"/>
  <c r="L124" i="9"/>
  <c r="L89" i="10"/>
  <c r="L125" i="9"/>
  <c r="L122" i="9"/>
  <c r="L126" i="9" s="1"/>
  <c r="L127" i="9" s="1"/>
  <c r="L123" i="9"/>
  <c r="W164" i="9"/>
  <c r="W169" i="9" s="1"/>
  <c r="W166" i="9"/>
  <c r="L138" i="11"/>
  <c r="L140" i="11" s="1"/>
  <c r="L141" i="11" s="1"/>
  <c r="V167" i="9"/>
  <c r="W168" i="9"/>
  <c r="J104" i="10"/>
  <c r="L224" i="6"/>
  <c r="K101" i="10"/>
  <c r="K100" i="10"/>
  <c r="K102" i="10"/>
  <c r="K98" i="10"/>
  <c r="K99" i="10"/>
  <c r="K154" i="9"/>
  <c r="K155" i="9"/>
  <c r="K103" i="10"/>
  <c r="K152" i="9"/>
  <c r="K153" i="9"/>
  <c r="K156" i="9"/>
  <c r="K157" i="9" s="1"/>
  <c r="K226" i="6"/>
  <c r="J162" i="9"/>
  <c r="K127" i="9"/>
  <c r="K91" i="10"/>
  <c r="R17" i="10"/>
  <c r="V168" i="9"/>
  <c r="M188" i="6"/>
  <c r="L190" i="6"/>
  <c r="J163" i="9" l="1"/>
  <c r="M242" i="6"/>
  <c r="L159" i="9"/>
  <c r="L160" i="9"/>
  <c r="L161" i="9"/>
  <c r="L158" i="9"/>
  <c r="L244" i="6"/>
  <c r="M224" i="6"/>
  <c r="L103" i="10"/>
  <c r="L99" i="10"/>
  <c r="L101" i="10"/>
  <c r="L100" i="10"/>
  <c r="L98" i="10"/>
  <c r="L153" i="9"/>
  <c r="L154" i="9"/>
  <c r="L155" i="9"/>
  <c r="L152" i="9"/>
  <c r="L102" i="10"/>
  <c r="L156" i="9"/>
  <c r="L157" i="9" s="1"/>
  <c r="L226" i="6"/>
  <c r="S19" i="9"/>
  <c r="M62" i="6"/>
  <c r="L64" i="6"/>
  <c r="K57" i="10"/>
  <c r="M89" i="10"/>
  <c r="M90" i="10"/>
  <c r="M91" i="10" s="1"/>
  <c r="M87" i="10"/>
  <c r="M123" i="9"/>
  <c r="M124" i="9"/>
  <c r="M125" i="9"/>
  <c r="M88" i="10"/>
  <c r="M122" i="9"/>
  <c r="M126" i="9" s="1"/>
  <c r="M127" i="9" s="1"/>
  <c r="U165" i="9"/>
  <c r="U167" i="9"/>
  <c r="U166" i="9"/>
  <c r="U164" i="9"/>
  <c r="U169" i="9" s="1"/>
  <c r="K104" i="10"/>
  <c r="M140" i="11"/>
  <c r="M141" i="11" s="1"/>
  <c r="M152" i="6"/>
  <c r="L100" i="9"/>
  <c r="L101" i="9"/>
  <c r="L99" i="9"/>
  <c r="L98" i="9"/>
  <c r="L102" i="9"/>
  <c r="L103" i="9" s="1"/>
  <c r="L154" i="6"/>
  <c r="K110" i="10"/>
  <c r="M233" i="6"/>
  <c r="L108" i="10"/>
  <c r="L109" i="10"/>
  <c r="L105" i="10"/>
  <c r="L106" i="10"/>
  <c r="L107" i="10"/>
  <c r="L147" i="9"/>
  <c r="L148" i="9"/>
  <c r="L149" i="9"/>
  <c r="L146" i="9"/>
  <c r="L150" i="9" s="1"/>
  <c r="L235" i="6"/>
  <c r="K162" i="9"/>
  <c r="M107" i="6"/>
  <c r="L54" i="10"/>
  <c r="L55" i="10"/>
  <c r="L51" i="10"/>
  <c r="L57" i="10" s="1"/>
  <c r="L56" i="10"/>
  <c r="L52" i="10"/>
  <c r="L53" i="10"/>
  <c r="L71" i="9"/>
  <c r="L70" i="9"/>
  <c r="L69" i="9"/>
  <c r="L68" i="9"/>
  <c r="L72" i="9"/>
  <c r="L73" i="9" s="1"/>
  <c r="L109" i="6"/>
  <c r="U168" i="9"/>
  <c r="N188" i="6"/>
  <c r="M190" i="6"/>
  <c r="L110" i="10" l="1"/>
  <c r="L104" i="10"/>
  <c r="N242" i="6"/>
  <c r="M158" i="9"/>
  <c r="M159" i="9"/>
  <c r="M160" i="9"/>
  <c r="M161" i="9"/>
  <c r="M244" i="6"/>
  <c r="N107" i="6"/>
  <c r="M53" i="10"/>
  <c r="M54" i="10"/>
  <c r="M55" i="10"/>
  <c r="M51" i="10"/>
  <c r="M52" i="10"/>
  <c r="M56" i="10"/>
  <c r="M69" i="9"/>
  <c r="M71" i="9"/>
  <c r="M70" i="9"/>
  <c r="M68" i="9"/>
  <c r="M72" i="9"/>
  <c r="M73" i="9" s="1"/>
  <c r="M109" i="6"/>
  <c r="N224" i="6"/>
  <c r="M102" i="10"/>
  <c r="M98" i="10"/>
  <c r="M104" i="10" s="1"/>
  <c r="M103" i="10"/>
  <c r="M99" i="10"/>
  <c r="M101" i="10"/>
  <c r="M152" i="9"/>
  <c r="M156" i="9" s="1"/>
  <c r="M157" i="9" s="1"/>
  <c r="M100" i="10"/>
  <c r="M153" i="9"/>
  <c r="M154" i="9"/>
  <c r="M155" i="9"/>
  <c r="M226" i="6"/>
  <c r="L151" i="9"/>
  <c r="N88" i="10"/>
  <c r="N89" i="10"/>
  <c r="N90" i="10"/>
  <c r="N87" i="10"/>
  <c r="N122" i="9"/>
  <c r="N123" i="9"/>
  <c r="N124" i="9"/>
  <c r="N126" i="9" s="1"/>
  <c r="N127" i="9" s="1"/>
  <c r="N125" i="9"/>
  <c r="K163" i="9"/>
  <c r="N233" i="6"/>
  <c r="M107" i="10"/>
  <c r="M108" i="10"/>
  <c r="M106" i="10"/>
  <c r="M105" i="10"/>
  <c r="M109" i="10"/>
  <c r="M146" i="9"/>
  <c r="M147" i="9"/>
  <c r="M150" i="9" s="1"/>
  <c r="M151" i="9" s="1"/>
  <c r="M148" i="9"/>
  <c r="M149" i="9"/>
  <c r="M235" i="6"/>
  <c r="N152" i="6"/>
  <c r="M99" i="9"/>
  <c r="M98" i="9"/>
  <c r="M100" i="9"/>
  <c r="M102" i="9" s="1"/>
  <c r="M103" i="9" s="1"/>
  <c r="M101" i="9"/>
  <c r="M154" i="6"/>
  <c r="N62" i="6"/>
  <c r="M64" i="6"/>
  <c r="L162" i="9"/>
  <c r="O188" i="6"/>
  <c r="N190" i="6"/>
  <c r="O87" i="10" l="1"/>
  <c r="O88" i="10"/>
  <c r="O91" i="10" s="1"/>
  <c r="O89" i="10"/>
  <c r="O90" i="10"/>
  <c r="O125" i="9"/>
  <c r="O122" i="9"/>
  <c r="O126" i="9" s="1"/>
  <c r="O127" i="9" s="1"/>
  <c r="O123" i="9"/>
  <c r="O124" i="9"/>
  <c r="L163" i="9"/>
  <c r="O224" i="6"/>
  <c r="N101" i="10"/>
  <c r="N100" i="10"/>
  <c r="N102" i="10"/>
  <c r="N98" i="10"/>
  <c r="N103" i="10"/>
  <c r="N99" i="10"/>
  <c r="N155" i="9"/>
  <c r="N152" i="9"/>
  <c r="N153" i="9"/>
  <c r="N156" i="9" s="1"/>
  <c r="N157" i="9" s="1"/>
  <c r="N154" i="9"/>
  <c r="N226" i="6"/>
  <c r="O242" i="6"/>
  <c r="N161" i="9"/>
  <c r="N158" i="9"/>
  <c r="N159" i="9"/>
  <c r="N160" i="9"/>
  <c r="N244" i="6"/>
  <c r="O152" i="6"/>
  <c r="N98" i="9"/>
  <c r="N101" i="9"/>
  <c r="N99" i="9"/>
  <c r="N100" i="9"/>
  <c r="N102" i="9"/>
  <c r="N103" i="9" s="1"/>
  <c r="N154" i="6"/>
  <c r="M110" i="10"/>
  <c r="O233" i="6"/>
  <c r="N106" i="10"/>
  <c r="N107" i="10"/>
  <c r="N108" i="10"/>
  <c r="N105" i="10"/>
  <c r="N149" i="9"/>
  <c r="N146" i="9"/>
  <c r="N147" i="9"/>
  <c r="N148" i="9"/>
  <c r="N150" i="9" s="1"/>
  <c r="N151" i="9" s="1"/>
  <c r="N109" i="10"/>
  <c r="N235" i="6"/>
  <c r="N91" i="10"/>
  <c r="M57" i="10"/>
  <c r="O107" i="6"/>
  <c r="N56" i="10"/>
  <c r="N52" i="10"/>
  <c r="N53" i="10"/>
  <c r="N54" i="10"/>
  <c r="N51" i="10"/>
  <c r="N55" i="10"/>
  <c r="N68" i="9"/>
  <c r="N69" i="9"/>
  <c r="N70" i="9"/>
  <c r="N71" i="9"/>
  <c r="N72" i="9"/>
  <c r="N73" i="9" s="1"/>
  <c r="N109" i="6"/>
  <c r="O62" i="6"/>
  <c r="N64" i="6"/>
  <c r="M162" i="9"/>
  <c r="P188" i="6"/>
  <c r="O190" i="6"/>
  <c r="P90" i="10" l="1"/>
  <c r="P87" i="10"/>
  <c r="P88" i="10"/>
  <c r="P89" i="10"/>
  <c r="P124" i="9"/>
  <c r="P125" i="9"/>
  <c r="P126" i="9" s="1"/>
  <c r="P127" i="9" s="1"/>
  <c r="P122" i="9"/>
  <c r="P123" i="9"/>
  <c r="P62" i="6"/>
  <c r="O64" i="6"/>
  <c r="P152" i="6"/>
  <c r="O101" i="9"/>
  <c r="O98" i="9"/>
  <c r="O99" i="9"/>
  <c r="O100" i="9"/>
  <c r="O102" i="9"/>
  <c r="O103" i="9" s="1"/>
  <c r="O154" i="6"/>
  <c r="M163" i="9"/>
  <c r="N57" i="10"/>
  <c r="N110" i="10"/>
  <c r="N104" i="10"/>
  <c r="P224" i="6"/>
  <c r="O101" i="10"/>
  <c r="O100" i="10"/>
  <c r="O102" i="10"/>
  <c r="O98" i="10"/>
  <c r="O103" i="10"/>
  <c r="O154" i="9"/>
  <c r="O155" i="9"/>
  <c r="O99" i="10"/>
  <c r="O152" i="9"/>
  <c r="O153" i="9"/>
  <c r="O156" i="9"/>
  <c r="O157" i="9" s="1"/>
  <c r="O226" i="6"/>
  <c r="P242" i="6"/>
  <c r="O160" i="9"/>
  <c r="O161" i="9"/>
  <c r="O158" i="9"/>
  <c r="O162" i="9" s="1"/>
  <c r="O159" i="9"/>
  <c r="O244" i="6"/>
  <c r="P233" i="6"/>
  <c r="O109" i="10"/>
  <c r="O106" i="10"/>
  <c r="O107" i="10"/>
  <c r="O108" i="10"/>
  <c r="O148" i="9"/>
  <c r="O105" i="10"/>
  <c r="O149" i="9"/>
  <c r="O146" i="9"/>
  <c r="O150" i="9" s="1"/>
  <c r="O151" i="9" s="1"/>
  <c r="O147" i="9"/>
  <c r="O235" i="6"/>
  <c r="P107" i="6"/>
  <c r="O55" i="10"/>
  <c r="O51" i="10"/>
  <c r="O56" i="10"/>
  <c r="O52" i="10"/>
  <c r="O53" i="10"/>
  <c r="O54" i="10"/>
  <c r="O71" i="9"/>
  <c r="O70" i="9"/>
  <c r="O68" i="9"/>
  <c r="O69" i="9"/>
  <c r="O72" i="9"/>
  <c r="O73" i="9" s="1"/>
  <c r="O109" i="6"/>
  <c r="N162" i="9"/>
  <c r="Q188" i="6"/>
  <c r="P190" i="6"/>
  <c r="O163" i="9" l="1"/>
  <c r="Q233" i="6"/>
  <c r="P108" i="10"/>
  <c r="P109" i="10"/>
  <c r="P105" i="10"/>
  <c r="P110" i="10" s="1"/>
  <c r="P106" i="10"/>
  <c r="P107" i="10"/>
  <c r="P147" i="9"/>
  <c r="P148" i="9"/>
  <c r="P149" i="9"/>
  <c r="P146" i="9"/>
  <c r="P150" i="9" s="1"/>
  <c r="P151" i="9" s="1"/>
  <c r="P235" i="6"/>
  <c r="P91" i="10"/>
  <c r="O57" i="10"/>
  <c r="N163" i="9"/>
  <c r="O104" i="10"/>
  <c r="Q89" i="10"/>
  <c r="Q90" i="10"/>
  <c r="Q87" i="10"/>
  <c r="Q88" i="10"/>
  <c r="Q123" i="9"/>
  <c r="Q124" i="9"/>
  <c r="Q122" i="9"/>
  <c r="Q125" i="9"/>
  <c r="Q126" i="9"/>
  <c r="Q127" i="9" s="1"/>
  <c r="Q224" i="6"/>
  <c r="P103" i="10"/>
  <c r="P99" i="10"/>
  <c r="P101" i="10"/>
  <c r="P100" i="10"/>
  <c r="P102" i="10"/>
  <c r="P153" i="9"/>
  <c r="P154" i="9"/>
  <c r="P155" i="9"/>
  <c r="P98" i="10"/>
  <c r="P152" i="9"/>
  <c r="P156" i="9" s="1"/>
  <c r="P226" i="6"/>
  <c r="O110" i="10"/>
  <c r="Q152" i="6"/>
  <c r="P100" i="9"/>
  <c r="P99" i="9"/>
  <c r="P101" i="9"/>
  <c r="P98" i="9"/>
  <c r="P102" i="9" s="1"/>
  <c r="P103" i="9" s="1"/>
  <c r="P154" i="6"/>
  <c r="Q107" i="6"/>
  <c r="P54" i="10"/>
  <c r="P55" i="10"/>
  <c r="P51" i="10"/>
  <c r="P56" i="10"/>
  <c r="P52" i="10"/>
  <c r="P53" i="10"/>
  <c r="P69" i="9"/>
  <c r="P71" i="9"/>
  <c r="P70" i="9"/>
  <c r="P72" i="9" s="1"/>
  <c r="P73" i="9" s="1"/>
  <c r="P68" i="9"/>
  <c r="P109" i="6"/>
  <c r="Q242" i="6"/>
  <c r="P159" i="9"/>
  <c r="P160" i="9"/>
  <c r="P161" i="9"/>
  <c r="P162" i="9" s="1"/>
  <c r="P158" i="9"/>
  <c r="P244" i="6"/>
  <c r="Q62" i="6"/>
  <c r="P64" i="6"/>
  <c r="R188" i="6"/>
  <c r="Q190" i="6"/>
  <c r="P163" i="9" l="1"/>
  <c r="R62" i="6"/>
  <c r="Q64" i="6"/>
  <c r="R88" i="10"/>
  <c r="R89" i="10"/>
  <c r="R90" i="10"/>
  <c r="R87" i="10"/>
  <c r="R122" i="9"/>
  <c r="R123" i="9"/>
  <c r="R126" i="9" s="1"/>
  <c r="R127" i="9" s="1"/>
  <c r="R124" i="9"/>
  <c r="R125" i="9"/>
  <c r="P57" i="10"/>
  <c r="R224" i="6"/>
  <c r="Q102" i="10"/>
  <c r="Q98" i="10"/>
  <c r="Q103" i="10"/>
  <c r="Q99" i="10"/>
  <c r="Q101" i="10"/>
  <c r="Q100" i="10"/>
  <c r="Q152" i="9"/>
  <c r="Q153" i="9"/>
  <c r="Q154" i="9"/>
  <c r="Q156" i="9" s="1"/>
  <c r="Q157" i="9" s="1"/>
  <c r="Q155" i="9"/>
  <c r="Q226" i="6"/>
  <c r="R242" i="6"/>
  <c r="Q158" i="9"/>
  <c r="Q159" i="9"/>
  <c r="Q160" i="9"/>
  <c r="Q161" i="9"/>
  <c r="Q244" i="6"/>
  <c r="Q91" i="10"/>
  <c r="R233" i="6"/>
  <c r="Q107" i="10"/>
  <c r="Q108" i="10"/>
  <c r="Q109" i="10"/>
  <c r="Q105" i="10"/>
  <c r="Q110" i="10" s="1"/>
  <c r="Q106" i="10"/>
  <c r="Q146" i="9"/>
  <c r="Q147" i="9"/>
  <c r="Q150" i="9" s="1"/>
  <c r="Q151" i="9" s="1"/>
  <c r="Q148" i="9"/>
  <c r="Q149" i="9"/>
  <c r="Q235" i="6"/>
  <c r="R152" i="6"/>
  <c r="Q99" i="9"/>
  <c r="Q100" i="9"/>
  <c r="Q98" i="9"/>
  <c r="Q102" i="9" s="1"/>
  <c r="Q103" i="9" s="1"/>
  <c r="Q101" i="9"/>
  <c r="Q154" i="6"/>
  <c r="P157" i="9"/>
  <c r="R107" i="6"/>
  <c r="Q53" i="10"/>
  <c r="Q54" i="10"/>
  <c r="Q55" i="10"/>
  <c r="Q51" i="10"/>
  <c r="Q52" i="10"/>
  <c r="Q56" i="10"/>
  <c r="Q69" i="9"/>
  <c r="Q68" i="9"/>
  <c r="Q71" i="9"/>
  <c r="Q70" i="9"/>
  <c r="Q72" i="9" s="1"/>
  <c r="Q73" i="9" s="1"/>
  <c r="Q109" i="6"/>
  <c r="P104" i="10"/>
  <c r="S188" i="6"/>
  <c r="R190" i="6"/>
  <c r="S233" i="6" l="1"/>
  <c r="R106" i="10"/>
  <c r="R107" i="10"/>
  <c r="R108" i="10"/>
  <c r="R109" i="10"/>
  <c r="R105" i="10"/>
  <c r="R149" i="9"/>
  <c r="R146" i="9"/>
  <c r="R150" i="9" s="1"/>
  <c r="R151" i="9" s="1"/>
  <c r="R147" i="9"/>
  <c r="R148" i="9"/>
  <c r="R235" i="6"/>
  <c r="S242" i="6"/>
  <c r="R161" i="9"/>
  <c r="R158" i="9"/>
  <c r="R159" i="9"/>
  <c r="R160" i="9"/>
  <c r="R162" i="9"/>
  <c r="R244" i="6"/>
  <c r="Q57" i="10"/>
  <c r="S107" i="6"/>
  <c r="R56" i="10"/>
  <c r="R52" i="10"/>
  <c r="R53" i="10"/>
  <c r="R54" i="10"/>
  <c r="R51" i="10"/>
  <c r="R55" i="10"/>
  <c r="R68" i="9"/>
  <c r="R70" i="9"/>
  <c r="R72" i="9" s="1"/>
  <c r="R73" i="9" s="1"/>
  <c r="R69" i="9"/>
  <c r="R71" i="9"/>
  <c r="R109" i="6"/>
  <c r="Q104" i="10"/>
  <c r="S224" i="6"/>
  <c r="R101" i="10"/>
  <c r="R100" i="10"/>
  <c r="R102" i="10"/>
  <c r="R98" i="10"/>
  <c r="R103" i="10"/>
  <c r="R99" i="10"/>
  <c r="R155" i="9"/>
  <c r="R152" i="9"/>
  <c r="R156" i="9" s="1"/>
  <c r="R157" i="9" s="1"/>
  <c r="R153" i="9"/>
  <c r="R154" i="9"/>
  <c r="R226" i="6"/>
  <c r="R91" i="10"/>
  <c r="S190" i="6"/>
  <c r="S87" i="10"/>
  <c r="S88" i="10"/>
  <c r="S89" i="10"/>
  <c r="S90" i="10"/>
  <c r="S125" i="9"/>
  <c r="S122" i="9"/>
  <c r="S126" i="9" s="1"/>
  <c r="S127" i="9" s="1"/>
  <c r="S124" i="9"/>
  <c r="S123" i="9"/>
  <c r="S152" i="6"/>
  <c r="R98" i="9"/>
  <c r="R99" i="9"/>
  <c r="R100" i="9"/>
  <c r="R102" i="9" s="1"/>
  <c r="R103" i="9" s="1"/>
  <c r="R101" i="9"/>
  <c r="R154" i="6"/>
  <c r="Q162" i="9"/>
  <c r="S62" i="6"/>
  <c r="S64" i="6" s="1"/>
  <c r="R64" i="6"/>
  <c r="I178" i="6"/>
  <c r="J178" i="6"/>
  <c r="K178" i="6"/>
  <c r="L178" i="6"/>
  <c r="M178" i="6"/>
  <c r="N178" i="6"/>
  <c r="O178" i="6"/>
  <c r="P178" i="6"/>
  <c r="Q178" i="6"/>
  <c r="R178" i="6"/>
  <c r="S178" i="6"/>
  <c r="H178" i="6"/>
  <c r="E178" i="6"/>
  <c r="F178" i="6"/>
  <c r="G178" i="6"/>
  <c r="D178" i="6"/>
  <c r="E177" i="6"/>
  <c r="E179" i="6" s="1"/>
  <c r="F177" i="6"/>
  <c r="G177" i="6"/>
  <c r="H177" i="6"/>
  <c r="D177" i="6"/>
  <c r="D179" i="6" s="1"/>
  <c r="E176" i="6"/>
  <c r="F176" i="6"/>
  <c r="F179" i="6" s="1"/>
  <c r="G176" i="6"/>
  <c r="G179" i="6" s="1"/>
  <c r="H176" i="6"/>
  <c r="D176" i="6"/>
  <c r="E169" i="6"/>
  <c r="F169" i="6"/>
  <c r="G169" i="6"/>
  <c r="G170" i="6" s="1"/>
  <c r="H169" i="6"/>
  <c r="D169" i="6"/>
  <c r="E168" i="6"/>
  <c r="F168" i="6"/>
  <c r="F170" i="6" s="1"/>
  <c r="G168" i="6"/>
  <c r="H168" i="6"/>
  <c r="D168" i="6"/>
  <c r="E167" i="6"/>
  <c r="E170" i="6" s="1"/>
  <c r="F167" i="6"/>
  <c r="G167" i="6"/>
  <c r="H167" i="6"/>
  <c r="H170" i="6" s="1"/>
  <c r="D167" i="6"/>
  <c r="D170" i="6" s="1"/>
  <c r="D143" i="6"/>
  <c r="E142" i="6"/>
  <c r="F142" i="6"/>
  <c r="G142" i="6"/>
  <c r="H142" i="6"/>
  <c r="H143" i="6" s="1"/>
  <c r="D142" i="6"/>
  <c r="E141" i="6"/>
  <c r="F141" i="6"/>
  <c r="G141" i="6"/>
  <c r="G143" i="6" s="1"/>
  <c r="H141" i="6"/>
  <c r="D141" i="6"/>
  <c r="E140" i="6"/>
  <c r="F140" i="6"/>
  <c r="G140" i="6"/>
  <c r="H140" i="6"/>
  <c r="D140" i="6"/>
  <c r="E132" i="6"/>
  <c r="F132" i="6"/>
  <c r="G132" i="6"/>
  <c r="H132" i="6"/>
  <c r="D132" i="6"/>
  <c r="E131" i="6"/>
  <c r="F131" i="6"/>
  <c r="F134" i="6" s="1"/>
  <c r="G131" i="6"/>
  <c r="G134" i="6" s="1"/>
  <c r="D131" i="6"/>
  <c r="D134" i="6" s="1"/>
  <c r="E124" i="6"/>
  <c r="E125" i="6" s="1"/>
  <c r="F124" i="6"/>
  <c r="G124" i="6"/>
  <c r="H124" i="6"/>
  <c r="D124" i="6"/>
  <c r="D125" i="6" s="1"/>
  <c r="E123" i="6"/>
  <c r="F123" i="6"/>
  <c r="G123" i="6"/>
  <c r="H123" i="6"/>
  <c r="D123" i="6"/>
  <c r="E122" i="6"/>
  <c r="F122" i="6"/>
  <c r="G122" i="6"/>
  <c r="H122" i="6"/>
  <c r="D122" i="6"/>
  <c r="I115" i="6"/>
  <c r="J115" i="6"/>
  <c r="K115" i="6"/>
  <c r="L115" i="6"/>
  <c r="M115" i="6"/>
  <c r="N115" i="6"/>
  <c r="O115" i="6"/>
  <c r="P115" i="6"/>
  <c r="Q115" i="6"/>
  <c r="R115" i="6"/>
  <c r="S115" i="6"/>
  <c r="E115" i="6"/>
  <c r="F115" i="6"/>
  <c r="G115" i="6"/>
  <c r="H115" i="6"/>
  <c r="D115" i="6"/>
  <c r="E114" i="6"/>
  <c r="F114" i="6"/>
  <c r="G114" i="6"/>
  <c r="H114" i="6"/>
  <c r="D114" i="6"/>
  <c r="E113" i="6"/>
  <c r="F113" i="6"/>
  <c r="G113" i="6"/>
  <c r="H113" i="6"/>
  <c r="D113" i="6"/>
  <c r="E50" i="6"/>
  <c r="E53" i="6" s="1"/>
  <c r="F50" i="6"/>
  <c r="F53" i="6" s="1"/>
  <c r="G50" i="6"/>
  <c r="G53" i="6" s="1"/>
  <c r="D50" i="6"/>
  <c r="D53" i="6" s="1"/>
  <c r="E97" i="6"/>
  <c r="F97" i="6"/>
  <c r="G97" i="6"/>
  <c r="H97" i="6"/>
  <c r="E96" i="6"/>
  <c r="F96" i="6"/>
  <c r="G96" i="6"/>
  <c r="H96" i="6"/>
  <c r="D96" i="6"/>
  <c r="E95" i="6"/>
  <c r="F95" i="6"/>
  <c r="G95" i="6"/>
  <c r="H95" i="6"/>
  <c r="D95" i="6"/>
  <c r="I88" i="6"/>
  <c r="J88" i="6"/>
  <c r="K88" i="6"/>
  <c r="L88" i="6"/>
  <c r="M88" i="6"/>
  <c r="N88" i="6"/>
  <c r="O88" i="6"/>
  <c r="P88" i="6"/>
  <c r="Q88" i="6"/>
  <c r="R88" i="6"/>
  <c r="S88" i="6"/>
  <c r="E88" i="6"/>
  <c r="F88" i="6"/>
  <c r="G88" i="6"/>
  <c r="H88" i="6"/>
  <c r="D88" i="6"/>
  <c r="E87" i="6"/>
  <c r="F87" i="6"/>
  <c r="G87" i="6"/>
  <c r="H87" i="6"/>
  <c r="D87" i="6"/>
  <c r="E86" i="6"/>
  <c r="F86" i="6"/>
  <c r="G86" i="6"/>
  <c r="G89" i="6" s="1"/>
  <c r="H86" i="6"/>
  <c r="D86" i="6"/>
  <c r="E83" i="6"/>
  <c r="E85" i="6" s="1"/>
  <c r="E39" i="7" s="1"/>
  <c r="F83" i="6"/>
  <c r="F85" i="6" s="1"/>
  <c r="F39" i="7" s="1"/>
  <c r="G83" i="6"/>
  <c r="G85" i="6" s="1"/>
  <c r="G39" i="7" s="1"/>
  <c r="H83" i="6"/>
  <c r="H85" i="6" s="1"/>
  <c r="H39" i="7" s="1"/>
  <c r="I83" i="6"/>
  <c r="I85" i="6" s="1"/>
  <c r="I39" i="7" s="1"/>
  <c r="J83" i="6"/>
  <c r="J85" i="6" s="1"/>
  <c r="J39" i="7" s="1"/>
  <c r="K83" i="6"/>
  <c r="K85" i="6" s="1"/>
  <c r="K39" i="7" s="1"/>
  <c r="L83" i="6"/>
  <c r="L85" i="6" s="1"/>
  <c r="L39" i="7" s="1"/>
  <c r="M83" i="6"/>
  <c r="M85" i="6" s="1"/>
  <c r="M39" i="7" s="1"/>
  <c r="N83" i="6"/>
  <c r="N85" i="6" s="1"/>
  <c r="N39" i="7" s="1"/>
  <c r="O83" i="6"/>
  <c r="O85" i="6" s="1"/>
  <c r="O39" i="7" s="1"/>
  <c r="P83" i="6"/>
  <c r="P85" i="6" s="1"/>
  <c r="P39" i="7" s="1"/>
  <c r="Q83" i="6"/>
  <c r="Q85" i="6" s="1"/>
  <c r="Q39" i="7" s="1"/>
  <c r="R83" i="6"/>
  <c r="R85" i="6" s="1"/>
  <c r="R39" i="7" s="1"/>
  <c r="S83" i="6"/>
  <c r="S85" i="6" s="1"/>
  <c r="S39" i="7" s="1"/>
  <c r="D83" i="6"/>
  <c r="D85" i="6" s="1"/>
  <c r="D39" i="7" s="1"/>
  <c r="I79" i="6"/>
  <c r="J79" i="6"/>
  <c r="K79" i="6"/>
  <c r="L79" i="6"/>
  <c r="M79" i="6"/>
  <c r="N79" i="6"/>
  <c r="O79" i="6"/>
  <c r="P79" i="6"/>
  <c r="Q79" i="6"/>
  <c r="R79" i="6"/>
  <c r="S79" i="6"/>
  <c r="E76" i="6"/>
  <c r="E36" i="7" s="1"/>
  <c r="F76" i="6"/>
  <c r="F36" i="7" s="1"/>
  <c r="G76" i="6"/>
  <c r="G36" i="7" s="1"/>
  <c r="H76" i="6"/>
  <c r="H36" i="7" s="1"/>
  <c r="I76" i="6"/>
  <c r="I36" i="7" s="1"/>
  <c r="J76" i="6"/>
  <c r="J36" i="7" s="1"/>
  <c r="K76" i="6"/>
  <c r="K36" i="7" s="1"/>
  <c r="L76" i="6"/>
  <c r="L36" i="7" s="1"/>
  <c r="M76" i="6"/>
  <c r="M36" i="7" s="1"/>
  <c r="N76" i="6"/>
  <c r="N36" i="7" s="1"/>
  <c r="O76" i="6"/>
  <c r="O36" i="7" s="1"/>
  <c r="P76" i="6"/>
  <c r="P36" i="7" s="1"/>
  <c r="Q76" i="6"/>
  <c r="Q36" i="7" s="1"/>
  <c r="R76" i="6"/>
  <c r="R36" i="7" s="1"/>
  <c r="S76" i="6"/>
  <c r="S36" i="7" s="1"/>
  <c r="D76" i="6"/>
  <c r="D36" i="7" s="1"/>
  <c r="E79" i="6"/>
  <c r="F79" i="6"/>
  <c r="G79" i="6"/>
  <c r="H79" i="6"/>
  <c r="D79" i="6"/>
  <c r="E78" i="6"/>
  <c r="F78" i="6"/>
  <c r="G78" i="6"/>
  <c r="H78" i="6"/>
  <c r="D78" i="6"/>
  <c r="E77" i="6"/>
  <c r="E80" i="6" s="1"/>
  <c r="F77" i="6"/>
  <c r="G77" i="6"/>
  <c r="H77" i="6"/>
  <c r="D77" i="6"/>
  <c r="D80" i="6" s="1"/>
  <c r="J46" i="6"/>
  <c r="K46" i="6"/>
  <c r="L46" i="6"/>
  <c r="M46" i="6"/>
  <c r="N46" i="6"/>
  <c r="O46" i="6"/>
  <c r="P46" i="6"/>
  <c r="Q46" i="6"/>
  <c r="R46" i="6"/>
  <c r="S46" i="6"/>
  <c r="I46" i="6"/>
  <c r="I40" i="6"/>
  <c r="I24" i="7" s="1"/>
  <c r="J40" i="6"/>
  <c r="J24" i="7" s="1"/>
  <c r="K40" i="6"/>
  <c r="K24" i="7" s="1"/>
  <c r="L40" i="6"/>
  <c r="L24" i="7" s="1"/>
  <c r="M40" i="6"/>
  <c r="M24" i="7" s="1"/>
  <c r="N40" i="6"/>
  <c r="N24" i="7" s="1"/>
  <c r="O40" i="6"/>
  <c r="O24" i="7" s="1"/>
  <c r="P40" i="6"/>
  <c r="P24" i="7" s="1"/>
  <c r="Q40" i="6"/>
  <c r="Q24" i="7" s="1"/>
  <c r="R40" i="6"/>
  <c r="R24" i="7" s="1"/>
  <c r="S40" i="6"/>
  <c r="S24" i="7" s="1"/>
  <c r="G44" i="6"/>
  <c r="H43" i="6"/>
  <c r="H40" i="6"/>
  <c r="H24" i="7" s="1"/>
  <c r="E42" i="6"/>
  <c r="F42" i="6"/>
  <c r="G42" i="6"/>
  <c r="H42" i="6"/>
  <c r="D42" i="6"/>
  <c r="H41" i="6"/>
  <c r="E34" i="6"/>
  <c r="F34" i="6"/>
  <c r="G34" i="6"/>
  <c r="H34" i="6"/>
  <c r="I34" i="6"/>
  <c r="J34" i="6"/>
  <c r="K34" i="6"/>
  <c r="L34" i="6"/>
  <c r="M34" i="6"/>
  <c r="N34" i="6"/>
  <c r="O34" i="6"/>
  <c r="P34" i="6"/>
  <c r="Q34" i="6"/>
  <c r="R34" i="6"/>
  <c r="S34" i="6"/>
  <c r="D34" i="6"/>
  <c r="I31" i="6"/>
  <c r="I21" i="7" s="1"/>
  <c r="J31" i="6"/>
  <c r="J21" i="7" s="1"/>
  <c r="K31" i="6"/>
  <c r="K21" i="7" s="1"/>
  <c r="L31" i="6"/>
  <c r="L21" i="7" s="1"/>
  <c r="M31" i="6"/>
  <c r="M21" i="7" s="1"/>
  <c r="N31" i="6"/>
  <c r="N21" i="7" s="1"/>
  <c r="O31" i="6"/>
  <c r="O21" i="7" s="1"/>
  <c r="P31" i="6"/>
  <c r="P21" i="7" s="1"/>
  <c r="Q31" i="6"/>
  <c r="Q21" i="7" s="1"/>
  <c r="R31" i="6"/>
  <c r="R21" i="7" s="1"/>
  <c r="S31" i="6"/>
  <c r="S21" i="7" s="1"/>
  <c r="I35" i="6"/>
  <c r="F36" i="6"/>
  <c r="G36" i="6"/>
  <c r="H36" i="6"/>
  <c r="E36" i="6"/>
  <c r="D31" i="6"/>
  <c r="D21" i="7" s="1"/>
  <c r="E31" i="6"/>
  <c r="E21" i="7" s="1"/>
  <c r="F31" i="6"/>
  <c r="F21" i="7" s="1"/>
  <c r="G31" i="6"/>
  <c r="G21" i="7" s="1"/>
  <c r="H31" i="6"/>
  <c r="H21" i="7" s="1"/>
  <c r="H32" i="6"/>
  <c r="H33" i="6"/>
  <c r="J2" i="7"/>
  <c r="K2" i="7"/>
  <c r="L2" i="7"/>
  <c r="M2" i="7"/>
  <c r="N2" i="7"/>
  <c r="O2" i="7"/>
  <c r="P2" i="7"/>
  <c r="Q2" i="7"/>
  <c r="R2" i="7"/>
  <c r="S2" i="7"/>
  <c r="I2" i="7"/>
  <c r="I13" i="6"/>
  <c r="J13" i="6"/>
  <c r="K13" i="6"/>
  <c r="L13" i="6"/>
  <c r="M13" i="6"/>
  <c r="N13" i="6"/>
  <c r="O13" i="6"/>
  <c r="P13" i="6"/>
  <c r="Q13" i="6"/>
  <c r="R13" i="6"/>
  <c r="S13" i="6"/>
  <c r="H13" i="6"/>
  <c r="H16" i="6"/>
  <c r="E16" i="6"/>
  <c r="E17" i="6" s="1"/>
  <c r="F16" i="6"/>
  <c r="F17" i="6" s="1"/>
  <c r="G13" i="6"/>
  <c r="F18" i="6"/>
  <c r="H15" i="6"/>
  <c r="AL3" i="3"/>
  <c r="H14" i="6"/>
  <c r="H5" i="7"/>
  <c r="I5" i="7"/>
  <c r="J5" i="7"/>
  <c r="K5" i="7"/>
  <c r="L5" i="7"/>
  <c r="M5" i="7"/>
  <c r="N5" i="7"/>
  <c r="O5" i="7"/>
  <c r="P5" i="7"/>
  <c r="Q5" i="7"/>
  <c r="R5" i="7"/>
  <c r="S5" i="7"/>
  <c r="H3" i="7"/>
  <c r="I3" i="7"/>
  <c r="J3" i="7"/>
  <c r="K3" i="7"/>
  <c r="L3" i="7"/>
  <c r="M3" i="7"/>
  <c r="N3" i="7"/>
  <c r="O3" i="7"/>
  <c r="P3" i="7"/>
  <c r="Q3" i="7"/>
  <c r="R3" i="7"/>
  <c r="S3" i="7"/>
  <c r="G117" i="6" l="1"/>
  <c r="G62" i="11"/>
  <c r="G65" i="11"/>
  <c r="G63" i="11"/>
  <c r="G64" i="11"/>
  <c r="G59" i="10"/>
  <c r="G60" i="10"/>
  <c r="G58" i="10"/>
  <c r="G77" i="9"/>
  <c r="G76" i="9"/>
  <c r="G74" i="9"/>
  <c r="G75" i="9"/>
  <c r="D64" i="11"/>
  <c r="D63" i="11"/>
  <c r="D65" i="11"/>
  <c r="D62" i="11"/>
  <c r="D60" i="10"/>
  <c r="D59" i="10"/>
  <c r="D58" i="10"/>
  <c r="D61" i="10" s="1"/>
  <c r="D75" i="9"/>
  <c r="D74" i="9"/>
  <c r="D76" i="9"/>
  <c r="D77" i="9"/>
  <c r="G78" i="11"/>
  <c r="G77" i="11"/>
  <c r="G80" i="11"/>
  <c r="G72" i="10"/>
  <c r="G73" i="10"/>
  <c r="G74" i="10"/>
  <c r="G75" i="10"/>
  <c r="G79" i="11"/>
  <c r="G95" i="9"/>
  <c r="G92" i="9"/>
  <c r="G94" i="9"/>
  <c r="G96" i="9" s="1"/>
  <c r="G97" i="9" s="1"/>
  <c r="G93" i="9"/>
  <c r="D95" i="11"/>
  <c r="D94" i="11"/>
  <c r="D93" i="11"/>
  <c r="D77" i="10"/>
  <c r="D92" i="11"/>
  <c r="D79" i="10"/>
  <c r="D78" i="10"/>
  <c r="D111" i="9"/>
  <c r="D112" i="9"/>
  <c r="D110" i="9"/>
  <c r="D114" i="9" s="1"/>
  <c r="D115" i="9" s="1"/>
  <c r="D113" i="9"/>
  <c r="E171" i="6"/>
  <c r="E95" i="11"/>
  <c r="E94" i="11"/>
  <c r="E93" i="11"/>
  <c r="E92" i="11"/>
  <c r="E78" i="10"/>
  <c r="E79" i="10"/>
  <c r="E77" i="10"/>
  <c r="E111" i="9"/>
  <c r="E112" i="9"/>
  <c r="E114" i="9" s="1"/>
  <c r="E115" i="9" s="1"/>
  <c r="E110" i="9"/>
  <c r="E113" i="9"/>
  <c r="F171" i="6"/>
  <c r="F92" i="11"/>
  <c r="F95" i="11"/>
  <c r="F94" i="11"/>
  <c r="F93" i="11"/>
  <c r="F77" i="10"/>
  <c r="F78" i="10"/>
  <c r="F79" i="10"/>
  <c r="F110" i="9"/>
  <c r="F111" i="9"/>
  <c r="F112" i="9"/>
  <c r="F113" i="9"/>
  <c r="F114" i="9"/>
  <c r="F115" i="9" s="1"/>
  <c r="G171" i="6"/>
  <c r="G93" i="11"/>
  <c r="G92" i="11"/>
  <c r="G95" i="11"/>
  <c r="G94" i="11"/>
  <c r="G77" i="10"/>
  <c r="G78" i="10"/>
  <c r="G79" i="10"/>
  <c r="G113" i="9"/>
  <c r="G110" i="9"/>
  <c r="G114" i="9" s="1"/>
  <c r="G115" i="9" s="1"/>
  <c r="G112" i="9"/>
  <c r="G111" i="9"/>
  <c r="D100" i="11"/>
  <c r="D99" i="11"/>
  <c r="D98" i="11"/>
  <c r="D97" i="11"/>
  <c r="D85" i="10"/>
  <c r="D81" i="10"/>
  <c r="D84" i="10"/>
  <c r="D83" i="10"/>
  <c r="D82" i="10"/>
  <c r="D117" i="9"/>
  <c r="D116" i="9"/>
  <c r="D120" i="9" s="1"/>
  <c r="D121" i="9" s="1"/>
  <c r="D118" i="9"/>
  <c r="D119" i="9"/>
  <c r="E180" i="6"/>
  <c r="E100" i="11"/>
  <c r="E99" i="11"/>
  <c r="E98" i="11"/>
  <c r="E84" i="10"/>
  <c r="E85" i="10"/>
  <c r="E81" i="10"/>
  <c r="E82" i="10"/>
  <c r="E83" i="10"/>
  <c r="E97" i="11"/>
  <c r="E101" i="11" s="1"/>
  <c r="E117" i="9"/>
  <c r="E118" i="9"/>
  <c r="E119" i="9"/>
  <c r="E116" i="9"/>
  <c r="E120" i="9" s="1"/>
  <c r="E121" i="9" s="1"/>
  <c r="F97" i="11"/>
  <c r="F100" i="11"/>
  <c r="F99" i="11"/>
  <c r="F98" i="11"/>
  <c r="F83" i="10"/>
  <c r="F84" i="10"/>
  <c r="F86" i="10" s="1"/>
  <c r="F85" i="10"/>
  <c r="F81" i="10"/>
  <c r="F82" i="10"/>
  <c r="F117" i="9"/>
  <c r="F118" i="9"/>
  <c r="F116" i="9"/>
  <c r="F119" i="9"/>
  <c r="F120" i="9"/>
  <c r="F121" i="9" s="1"/>
  <c r="F180" i="6"/>
  <c r="E64" i="11"/>
  <c r="E63" i="11"/>
  <c r="E62" i="11"/>
  <c r="E66" i="11" s="1"/>
  <c r="E65" i="11"/>
  <c r="E58" i="10"/>
  <c r="E59" i="10"/>
  <c r="E60" i="10"/>
  <c r="E61" i="10" s="1"/>
  <c r="E75" i="9"/>
  <c r="E77" i="9"/>
  <c r="E76" i="9"/>
  <c r="E74" i="9"/>
  <c r="E78" i="9" s="1"/>
  <c r="E79" i="9" s="1"/>
  <c r="E117" i="6"/>
  <c r="F117" i="6"/>
  <c r="F65" i="11"/>
  <c r="F64" i="11"/>
  <c r="F62" i="11"/>
  <c r="F60" i="10"/>
  <c r="F63" i="11"/>
  <c r="F58" i="10"/>
  <c r="F59" i="10"/>
  <c r="F74" i="9"/>
  <c r="F77" i="9"/>
  <c r="F75" i="9"/>
  <c r="F78" i="9" s="1"/>
  <c r="F79" i="9" s="1"/>
  <c r="F76" i="9"/>
  <c r="G180" i="6"/>
  <c r="G98" i="11"/>
  <c r="G97" i="11"/>
  <c r="G100" i="11"/>
  <c r="G99" i="11"/>
  <c r="G82" i="10"/>
  <c r="G83" i="10"/>
  <c r="G84" i="10"/>
  <c r="G81" i="10"/>
  <c r="G85" i="10"/>
  <c r="G119" i="9"/>
  <c r="G117" i="9"/>
  <c r="G118" i="9"/>
  <c r="G116" i="9"/>
  <c r="G120" i="9" s="1"/>
  <c r="G121" i="9" s="1"/>
  <c r="G27" i="11"/>
  <c r="G30" i="11"/>
  <c r="G29" i="11"/>
  <c r="G28" i="11"/>
  <c r="G33" i="10"/>
  <c r="G34" i="10"/>
  <c r="G35" i="9"/>
  <c r="G32" i="9"/>
  <c r="G34" i="9"/>
  <c r="G32" i="10"/>
  <c r="G35" i="10" s="1"/>
  <c r="G33" i="9"/>
  <c r="G54" i="6"/>
  <c r="F158" i="6"/>
  <c r="H144" i="6"/>
  <c r="H79" i="11"/>
  <c r="H78" i="11"/>
  <c r="H77" i="11"/>
  <c r="H80" i="11"/>
  <c r="H75" i="10"/>
  <c r="H72" i="10"/>
  <c r="H73" i="10"/>
  <c r="H74" i="10"/>
  <c r="H94" i="9"/>
  <c r="H95" i="9"/>
  <c r="H92" i="9"/>
  <c r="H96" i="9" s="1"/>
  <c r="H97" i="9" s="1"/>
  <c r="H93" i="9"/>
  <c r="G55" i="8"/>
  <c r="S101" i="9"/>
  <c r="S98" i="9"/>
  <c r="S100" i="9"/>
  <c r="S99" i="9"/>
  <c r="S102" i="9"/>
  <c r="S103" i="9" s="1"/>
  <c r="S154" i="6"/>
  <c r="S55" i="10"/>
  <c r="S51" i="10"/>
  <c r="S56" i="10"/>
  <c r="S52" i="10"/>
  <c r="S53" i="10"/>
  <c r="S54" i="10"/>
  <c r="S57" i="10" s="1"/>
  <c r="S71" i="9"/>
  <c r="S70" i="9"/>
  <c r="S68" i="9"/>
  <c r="S72" i="9" s="1"/>
  <c r="S73" i="9" s="1"/>
  <c r="S69" i="9"/>
  <c r="S109" i="6"/>
  <c r="D44" i="11"/>
  <c r="D43" i="11"/>
  <c r="D42" i="11"/>
  <c r="D45" i="11"/>
  <c r="D38" i="10"/>
  <c r="D37" i="10"/>
  <c r="D36" i="10"/>
  <c r="D39" i="10"/>
  <c r="D51" i="9"/>
  <c r="D50" i="9"/>
  <c r="D52" i="9"/>
  <c r="D53" i="9"/>
  <c r="D54" i="9"/>
  <c r="D55" i="9" s="1"/>
  <c r="F80" i="6"/>
  <c r="G47" i="11"/>
  <c r="G50" i="11"/>
  <c r="G49" i="11"/>
  <c r="G48" i="11"/>
  <c r="G44" i="10"/>
  <c r="G43" i="10"/>
  <c r="G41" i="10"/>
  <c r="G59" i="9"/>
  <c r="G42" i="10"/>
  <c r="G56" i="9"/>
  <c r="G57" i="9"/>
  <c r="G60" i="9" s="1"/>
  <c r="G61" i="9" s="1"/>
  <c r="G58" i="9"/>
  <c r="F30" i="11"/>
  <c r="F29" i="11"/>
  <c r="F28" i="11"/>
  <c r="F27" i="11"/>
  <c r="F34" i="10"/>
  <c r="F32" i="10"/>
  <c r="F35" i="10" s="1"/>
  <c r="F32" i="9"/>
  <c r="F33" i="9"/>
  <c r="F33" i="10"/>
  <c r="F34" i="9"/>
  <c r="F35" i="9"/>
  <c r="F54" i="6"/>
  <c r="D158" i="6"/>
  <c r="F159" i="6"/>
  <c r="S91" i="10"/>
  <c r="R104" i="10"/>
  <c r="S101" i="10"/>
  <c r="S102" i="10"/>
  <c r="S100" i="10"/>
  <c r="S98" i="10"/>
  <c r="S99" i="10"/>
  <c r="S103" i="10"/>
  <c r="S154" i="9"/>
  <c r="S155" i="9"/>
  <c r="S152" i="9"/>
  <c r="S156" i="9" s="1"/>
  <c r="S157" i="9" s="1"/>
  <c r="S153" i="9"/>
  <c r="S226" i="6"/>
  <c r="S160" i="9"/>
  <c r="S161" i="9"/>
  <c r="S158" i="9"/>
  <c r="S159" i="9"/>
  <c r="S162" i="9"/>
  <c r="S244" i="6"/>
  <c r="H17" i="6"/>
  <c r="F10" i="11"/>
  <c r="F7" i="11"/>
  <c r="F11" i="11" s="1"/>
  <c r="F8" i="11"/>
  <c r="F9" i="11"/>
  <c r="F7" i="10"/>
  <c r="F9" i="10"/>
  <c r="F8" i="10"/>
  <c r="F11" i="10"/>
  <c r="F10" i="10"/>
  <c r="F8" i="9"/>
  <c r="F13" i="9" s="1"/>
  <c r="F10" i="9"/>
  <c r="F11" i="9"/>
  <c r="F9" i="9"/>
  <c r="F12" i="9"/>
  <c r="I37" i="6"/>
  <c r="I19" i="11"/>
  <c r="I18" i="11"/>
  <c r="I17" i="11"/>
  <c r="I23" i="10"/>
  <c r="I19" i="10"/>
  <c r="I24" i="10"/>
  <c r="I20" i="10"/>
  <c r="I22" i="10"/>
  <c r="I21" i="10"/>
  <c r="I18" i="10"/>
  <c r="I20" i="11"/>
  <c r="I25" i="10"/>
  <c r="I23" i="9"/>
  <c r="I22" i="9"/>
  <c r="I21" i="9"/>
  <c r="I24" i="9" s="1"/>
  <c r="I20" i="9"/>
  <c r="H19" i="8"/>
  <c r="E19" i="8" s="1"/>
  <c r="E21" i="8" s="1"/>
  <c r="G22" i="11"/>
  <c r="G26" i="11" s="1"/>
  <c r="G25" i="11"/>
  <c r="G24" i="11"/>
  <c r="G23" i="11"/>
  <c r="G29" i="10"/>
  <c r="G30" i="10"/>
  <c r="G27" i="10"/>
  <c r="G28" i="10"/>
  <c r="G29" i="9"/>
  <c r="G28" i="9"/>
  <c r="G27" i="9"/>
  <c r="G26" i="9"/>
  <c r="E29" i="11"/>
  <c r="E28" i="11"/>
  <c r="E27" i="11"/>
  <c r="E30" i="11"/>
  <c r="E32" i="10"/>
  <c r="E35" i="10" s="1"/>
  <c r="E33" i="10"/>
  <c r="E33" i="9"/>
  <c r="E34" i="10"/>
  <c r="E34" i="9"/>
  <c r="E35" i="9"/>
  <c r="E32" i="9"/>
  <c r="E54" i="6"/>
  <c r="G125" i="6"/>
  <c r="F72" i="11"/>
  <c r="F75" i="11"/>
  <c r="F74" i="11"/>
  <c r="F73" i="11"/>
  <c r="F68" i="10"/>
  <c r="F69" i="10"/>
  <c r="F67" i="10"/>
  <c r="F71" i="10" s="1"/>
  <c r="F86" i="9"/>
  <c r="F87" i="9"/>
  <c r="F89" i="9"/>
  <c r="F88" i="9"/>
  <c r="F90" i="9" s="1"/>
  <c r="F91" i="9" s="1"/>
  <c r="F70" i="10"/>
  <c r="D159" i="6"/>
  <c r="E159" i="6"/>
  <c r="F143" i="6"/>
  <c r="R110" i="10"/>
  <c r="G98" i="6"/>
  <c r="D75" i="11"/>
  <c r="D74" i="11"/>
  <c r="D73" i="11"/>
  <c r="D72" i="11"/>
  <c r="D68" i="10"/>
  <c r="D67" i="10"/>
  <c r="D69" i="10"/>
  <c r="D87" i="9"/>
  <c r="D86" i="9"/>
  <c r="D89" i="9"/>
  <c r="D90" i="9" s="1"/>
  <c r="D91" i="9" s="1"/>
  <c r="D88" i="9"/>
  <c r="D70" i="10"/>
  <c r="G159" i="6"/>
  <c r="D80" i="11"/>
  <c r="D79" i="11"/>
  <c r="D78" i="11"/>
  <c r="D77" i="11"/>
  <c r="D81" i="11" s="1"/>
  <c r="D72" i="10"/>
  <c r="D75" i="10"/>
  <c r="D74" i="10"/>
  <c r="D73" i="10"/>
  <c r="D93" i="9"/>
  <c r="D92" i="9"/>
  <c r="D96" i="9" s="1"/>
  <c r="D97" i="9" s="1"/>
  <c r="D95" i="9"/>
  <c r="D94" i="9"/>
  <c r="R163" i="9"/>
  <c r="E44" i="11"/>
  <c r="E43" i="11"/>
  <c r="E42" i="11"/>
  <c r="E45" i="11"/>
  <c r="E36" i="10"/>
  <c r="E37" i="10"/>
  <c r="E38" i="10"/>
  <c r="E51" i="9"/>
  <c r="E50" i="9"/>
  <c r="E39" i="10"/>
  <c r="E52" i="9"/>
  <c r="E53" i="9"/>
  <c r="E54" i="9"/>
  <c r="E55" i="9" s="1"/>
  <c r="G73" i="11"/>
  <c r="G72" i="11"/>
  <c r="G75" i="11"/>
  <c r="G74" i="11"/>
  <c r="G67" i="10"/>
  <c r="G68" i="10"/>
  <c r="G69" i="10"/>
  <c r="G89" i="9"/>
  <c r="G88" i="9"/>
  <c r="G86" i="9"/>
  <c r="G87" i="9"/>
  <c r="G90" i="9"/>
  <c r="G91" i="9" s="1"/>
  <c r="G70" i="10"/>
  <c r="G135" i="6"/>
  <c r="E158" i="6"/>
  <c r="E161" i="6" s="1"/>
  <c r="H94" i="11"/>
  <c r="H93" i="11"/>
  <c r="H92" i="11"/>
  <c r="H95" i="11"/>
  <c r="H79" i="10"/>
  <c r="H77" i="10"/>
  <c r="H78" i="10"/>
  <c r="H112" i="9"/>
  <c r="H113" i="9"/>
  <c r="H110" i="9"/>
  <c r="H111" i="9"/>
  <c r="H114" i="9" s="1"/>
  <c r="H115" i="9" s="1"/>
  <c r="G58" i="8"/>
  <c r="Q163" i="9"/>
  <c r="E7" i="11"/>
  <c r="E8" i="11"/>
  <c r="E9" i="11"/>
  <c r="E10" i="11"/>
  <c r="E9" i="10"/>
  <c r="E8" i="10"/>
  <c r="E10" i="10"/>
  <c r="E7" i="10"/>
  <c r="E12" i="10" s="1"/>
  <c r="E11" i="10"/>
  <c r="E11" i="9"/>
  <c r="E10" i="9"/>
  <c r="E9" i="9"/>
  <c r="E8" i="9"/>
  <c r="G80" i="6"/>
  <c r="D89" i="6"/>
  <c r="D29" i="11"/>
  <c r="D28" i="11"/>
  <c r="D27" i="11"/>
  <c r="D30" i="11"/>
  <c r="D34" i="10"/>
  <c r="D33" i="10"/>
  <c r="D32" i="10"/>
  <c r="D34" i="9"/>
  <c r="D33" i="9"/>
  <c r="D36" i="9" s="1"/>
  <c r="D37" i="9" s="1"/>
  <c r="D32" i="9"/>
  <c r="D35" i="9"/>
  <c r="F125" i="6"/>
  <c r="F62" i="10" s="1"/>
  <c r="E134" i="6"/>
  <c r="F135" i="6" s="1"/>
  <c r="G158" i="6"/>
  <c r="H159" i="6"/>
  <c r="E143" i="6"/>
  <c r="R57" i="10"/>
  <c r="S109" i="10"/>
  <c r="S106" i="10"/>
  <c r="S107" i="10"/>
  <c r="S108" i="10"/>
  <c r="S105" i="10"/>
  <c r="S148" i="9"/>
  <c r="S149" i="9"/>
  <c r="S146" i="9"/>
  <c r="S150" i="9" s="1"/>
  <c r="S151" i="9" s="1"/>
  <c r="S147" i="9"/>
  <c r="S235" i="6"/>
  <c r="H125" i="6"/>
  <c r="E68" i="11"/>
  <c r="E82" i="9"/>
  <c r="E69" i="11"/>
  <c r="E64" i="10"/>
  <c r="E63" i="10"/>
  <c r="E67" i="11"/>
  <c r="E83" i="9"/>
  <c r="E62" i="10"/>
  <c r="E81" i="9"/>
  <c r="E65" i="10"/>
  <c r="E70" i="11"/>
  <c r="E80" i="9"/>
  <c r="F126" i="6"/>
  <c r="F80" i="9"/>
  <c r="F70" i="11"/>
  <c r="F83" i="9"/>
  <c r="H64" i="10"/>
  <c r="H63" i="10"/>
  <c r="H67" i="11"/>
  <c r="H83" i="9"/>
  <c r="H68" i="11"/>
  <c r="H65" i="10"/>
  <c r="H70" i="11"/>
  <c r="H80" i="9"/>
  <c r="H82" i="9"/>
  <c r="H62" i="10"/>
  <c r="H69" i="11"/>
  <c r="H81" i="9"/>
  <c r="G65" i="10"/>
  <c r="G70" i="11"/>
  <c r="G80" i="9"/>
  <c r="G62" i="10"/>
  <c r="G69" i="11"/>
  <c r="G81" i="9"/>
  <c r="G64" i="10"/>
  <c r="G63" i="10"/>
  <c r="G67" i="11"/>
  <c r="G83" i="9"/>
  <c r="G68" i="11"/>
  <c r="G82" i="9"/>
  <c r="E126" i="6"/>
  <c r="D63" i="10"/>
  <c r="D68" i="11"/>
  <c r="D81" i="9"/>
  <c r="D82" i="9"/>
  <c r="D62" i="10"/>
  <c r="D67" i="11"/>
  <c r="D80" i="9"/>
  <c r="D64" i="10"/>
  <c r="D69" i="11"/>
  <c r="D65" i="10"/>
  <c r="D70" i="11"/>
  <c r="D83" i="9"/>
  <c r="H2" i="7"/>
  <c r="H126" i="6"/>
  <c r="I125" i="6"/>
  <c r="H171" i="6"/>
  <c r="I170" i="6"/>
  <c r="I143" i="6"/>
  <c r="H179" i="6"/>
  <c r="D98" i="6"/>
  <c r="E98" i="6"/>
  <c r="F98" i="6"/>
  <c r="G16" i="6"/>
  <c r="G17" i="6" s="1"/>
  <c r="H80" i="6"/>
  <c r="F89" i="6"/>
  <c r="F90" i="6" s="1"/>
  <c r="E89" i="6"/>
  <c r="E81" i="6"/>
  <c r="G99" i="6"/>
  <c r="G81" i="6"/>
  <c r="E90" i="6"/>
  <c r="E13" i="6"/>
  <c r="J35" i="6"/>
  <c r="H89" i="6"/>
  <c r="F13" i="6"/>
  <c r="H98" i="6"/>
  <c r="F44" i="6"/>
  <c r="G78" i="9" l="1"/>
  <c r="G79" i="9" s="1"/>
  <c r="D78" i="9"/>
  <c r="D79" i="9" s="1"/>
  <c r="D66" i="11"/>
  <c r="H53" i="11"/>
  <c r="H52" i="11"/>
  <c r="H56" i="11" s="1"/>
  <c r="H55" i="11"/>
  <c r="H47" i="10"/>
  <c r="H48" i="10"/>
  <c r="H54" i="11"/>
  <c r="H49" i="10"/>
  <c r="H46" i="10"/>
  <c r="H50" i="10" s="1"/>
  <c r="H64" i="9"/>
  <c r="H65" i="9"/>
  <c r="H62" i="9"/>
  <c r="H63" i="9"/>
  <c r="H66" i="9" s="1"/>
  <c r="H67" i="9" s="1"/>
  <c r="G38" i="8"/>
  <c r="I80" i="6"/>
  <c r="H43" i="11"/>
  <c r="H42" i="11"/>
  <c r="H45" i="11"/>
  <c r="H37" i="10"/>
  <c r="H44" i="11"/>
  <c r="H38" i="10"/>
  <c r="H39" i="10"/>
  <c r="H36" i="10"/>
  <c r="H52" i="9"/>
  <c r="H53" i="9"/>
  <c r="H50" i="9"/>
  <c r="H54" i="9" s="1"/>
  <c r="H55" i="9" s="1"/>
  <c r="H51" i="9"/>
  <c r="G32" i="8"/>
  <c r="E88" i="11"/>
  <c r="I21" i="11"/>
  <c r="G9" i="11"/>
  <c r="G10" i="11"/>
  <c r="G7" i="11"/>
  <c r="G8" i="11"/>
  <c r="G11" i="10"/>
  <c r="G7" i="10"/>
  <c r="G12" i="10" s="1"/>
  <c r="G8" i="10"/>
  <c r="G10" i="10"/>
  <c r="G11" i="9"/>
  <c r="G10" i="9"/>
  <c r="G9" i="9"/>
  <c r="G8" i="9"/>
  <c r="G9" i="10"/>
  <c r="G12" i="9"/>
  <c r="G18" i="6"/>
  <c r="H99" i="11"/>
  <c r="H98" i="11"/>
  <c r="H97" i="11"/>
  <c r="H101" i="11" s="1"/>
  <c r="H100" i="11"/>
  <c r="H85" i="10"/>
  <c r="H81" i="10"/>
  <c r="H82" i="10"/>
  <c r="H83" i="10"/>
  <c r="H84" i="10"/>
  <c r="H118" i="9"/>
  <c r="H119" i="9"/>
  <c r="H120" i="9" s="1"/>
  <c r="H121" i="9" s="1"/>
  <c r="H117" i="9"/>
  <c r="H116" i="9"/>
  <c r="G61" i="8"/>
  <c r="F67" i="11"/>
  <c r="F65" i="10"/>
  <c r="F81" i="9"/>
  <c r="G47" i="8"/>
  <c r="D47" i="8" s="1"/>
  <c r="G48" i="8"/>
  <c r="D48" i="8" s="1"/>
  <c r="G49" i="8"/>
  <c r="D49" i="11"/>
  <c r="D48" i="11"/>
  <c r="D47" i="11"/>
  <c r="D50" i="11"/>
  <c r="D43" i="10"/>
  <c r="D42" i="10"/>
  <c r="D41" i="10"/>
  <c r="D44" i="10"/>
  <c r="D57" i="9"/>
  <c r="D56" i="9"/>
  <c r="D60" i="9" s="1"/>
  <c r="D61" i="9" s="1"/>
  <c r="D58" i="9"/>
  <c r="D59" i="9"/>
  <c r="D71" i="10"/>
  <c r="F144" i="6"/>
  <c r="F77" i="11"/>
  <c r="F80" i="11"/>
  <c r="F79" i="11"/>
  <c r="F78" i="11"/>
  <c r="F73" i="10"/>
  <c r="F74" i="10"/>
  <c r="F76" i="10" s="1"/>
  <c r="F75" i="10"/>
  <c r="F72" i="10"/>
  <c r="F95" i="9"/>
  <c r="F92" i="9"/>
  <c r="F104" i="9" s="1"/>
  <c r="F93" i="9"/>
  <c r="F94" i="9"/>
  <c r="G30" i="9"/>
  <c r="G31" i="9" s="1"/>
  <c r="F12" i="10"/>
  <c r="D161" i="6"/>
  <c r="E162" i="6" s="1"/>
  <c r="H81" i="11"/>
  <c r="F161" i="6"/>
  <c r="F162" i="6" s="1"/>
  <c r="G31" i="11"/>
  <c r="F101" i="11"/>
  <c r="D86" i="10"/>
  <c r="G96" i="11"/>
  <c r="E96" i="11"/>
  <c r="D96" i="11"/>
  <c r="G81" i="11"/>
  <c r="G61" i="10"/>
  <c r="D54" i="11"/>
  <c r="D89" i="11" s="1"/>
  <c r="D53" i="11"/>
  <c r="D88" i="11" s="1"/>
  <c r="D52" i="11"/>
  <c r="D55" i="11"/>
  <c r="D48" i="10"/>
  <c r="D47" i="10"/>
  <c r="D46" i="10"/>
  <c r="D49" i="10"/>
  <c r="D63" i="9"/>
  <c r="D64" i="9"/>
  <c r="D66" i="9" s="1"/>
  <c r="D67" i="9" s="1"/>
  <c r="D62" i="9"/>
  <c r="D65" i="9"/>
  <c r="E80" i="11"/>
  <c r="E79" i="11"/>
  <c r="E78" i="11"/>
  <c r="E77" i="11"/>
  <c r="E74" i="10"/>
  <c r="E75" i="10"/>
  <c r="E76" i="10" s="1"/>
  <c r="E72" i="10"/>
  <c r="E73" i="10"/>
  <c r="E93" i="9"/>
  <c r="E95" i="9"/>
  <c r="E96" i="9" s="1"/>
  <c r="E97" i="9" s="1"/>
  <c r="E94" i="9"/>
  <c r="E92" i="9"/>
  <c r="E104" i="9" s="1"/>
  <c r="E144" i="6"/>
  <c r="D58" i="8"/>
  <c r="D59" i="8" s="1"/>
  <c r="D60" i="8" s="1"/>
  <c r="G59" i="8"/>
  <c r="S104" i="10"/>
  <c r="H48" i="11"/>
  <c r="H47" i="11"/>
  <c r="H50" i="11"/>
  <c r="H49" i="11"/>
  <c r="H42" i="10"/>
  <c r="H44" i="10"/>
  <c r="H43" i="10"/>
  <c r="H41" i="10"/>
  <c r="H58" i="9"/>
  <c r="H59" i="9"/>
  <c r="H57" i="9"/>
  <c r="H56" i="9"/>
  <c r="H60" i="9"/>
  <c r="H61" i="9" s="1"/>
  <c r="G35" i="8"/>
  <c r="E49" i="11"/>
  <c r="E48" i="11"/>
  <c r="E47" i="11"/>
  <c r="E51" i="11" s="1"/>
  <c r="E43" i="10"/>
  <c r="E41" i="10"/>
  <c r="E42" i="10"/>
  <c r="E50" i="11"/>
  <c r="E57" i="9"/>
  <c r="E44" i="10"/>
  <c r="E58" i="9"/>
  <c r="E56" i="9"/>
  <c r="E60" i="9" s="1"/>
  <c r="E61" i="9" s="1"/>
  <c r="E59" i="9"/>
  <c r="F55" i="11"/>
  <c r="F90" i="11" s="1"/>
  <c r="F54" i="11"/>
  <c r="F53" i="11"/>
  <c r="F52" i="11"/>
  <c r="F49" i="10"/>
  <c r="F46" i="10"/>
  <c r="F47" i="10"/>
  <c r="F62" i="9"/>
  <c r="F63" i="9"/>
  <c r="F48" i="10"/>
  <c r="F50" i="10" s="1"/>
  <c r="F64" i="9"/>
  <c r="F65" i="9"/>
  <c r="F66" i="9"/>
  <c r="F67" i="9" s="1"/>
  <c r="I80" i="11"/>
  <c r="I79" i="11"/>
  <c r="I78" i="11"/>
  <c r="I77" i="11"/>
  <c r="I74" i="10"/>
  <c r="I75" i="10"/>
  <c r="I72" i="10"/>
  <c r="I73" i="10"/>
  <c r="I93" i="9"/>
  <c r="I94" i="9"/>
  <c r="I95" i="9"/>
  <c r="I92" i="9"/>
  <c r="I96" i="9"/>
  <c r="I97" i="9" s="1"/>
  <c r="H55" i="8"/>
  <c r="H47" i="8"/>
  <c r="E47" i="8" s="1"/>
  <c r="H48" i="8"/>
  <c r="E48" i="8" s="1"/>
  <c r="H49" i="8"/>
  <c r="D107" i="9"/>
  <c r="G89" i="11"/>
  <c r="F63" i="10"/>
  <c r="F82" i="9"/>
  <c r="F69" i="11"/>
  <c r="S110" i="10"/>
  <c r="G161" i="6"/>
  <c r="D35" i="10"/>
  <c r="D31" i="11"/>
  <c r="G42" i="11"/>
  <c r="G45" i="11"/>
  <c r="G44" i="11"/>
  <c r="G43" i="11"/>
  <c r="G38" i="10"/>
  <c r="G39" i="10"/>
  <c r="G36" i="10"/>
  <c r="G53" i="9"/>
  <c r="G50" i="9"/>
  <c r="G51" i="9"/>
  <c r="G54" i="9" s="1"/>
  <c r="G55" i="9" s="1"/>
  <c r="G37" i="10"/>
  <c r="G52" i="9"/>
  <c r="H96" i="11"/>
  <c r="G76" i="11"/>
  <c r="E46" i="11"/>
  <c r="D76" i="10"/>
  <c r="D76" i="11"/>
  <c r="G52" i="11"/>
  <c r="G55" i="11"/>
  <c r="G90" i="11" s="1"/>
  <c r="G54" i="11"/>
  <c r="G53" i="11"/>
  <c r="G88" i="11" s="1"/>
  <c r="G48" i="10"/>
  <c r="G49" i="10"/>
  <c r="G46" i="10"/>
  <c r="G50" i="10" s="1"/>
  <c r="G65" i="9"/>
  <c r="G107" i="9" s="1"/>
  <c r="G62" i="9"/>
  <c r="G104" i="9" s="1"/>
  <c r="G47" i="10"/>
  <c r="G64" i="9"/>
  <c r="G63" i="9"/>
  <c r="G66" i="9" s="1"/>
  <c r="G67" i="9" s="1"/>
  <c r="F76" i="11"/>
  <c r="E37" i="9"/>
  <c r="E31" i="11"/>
  <c r="G31" i="10"/>
  <c r="I26" i="10"/>
  <c r="H10" i="11"/>
  <c r="H7" i="11"/>
  <c r="H9" i="10"/>
  <c r="H8" i="10"/>
  <c r="H8" i="9"/>
  <c r="H7" i="10"/>
  <c r="H12" i="10" s="1"/>
  <c r="H10" i="10"/>
  <c r="H9" i="9"/>
  <c r="H11" i="10"/>
  <c r="H11" i="9"/>
  <c r="H10" i="9"/>
  <c r="H9" i="11"/>
  <c r="H8" i="11"/>
  <c r="H12" i="9"/>
  <c r="H13" i="9" s="1"/>
  <c r="G11" i="8"/>
  <c r="D11" i="8" s="1"/>
  <c r="G9" i="8"/>
  <c r="D9" i="8" s="1"/>
  <c r="G10" i="8"/>
  <c r="D10" i="8" s="1"/>
  <c r="G7" i="8"/>
  <c r="D7" i="8" s="1"/>
  <c r="G6" i="8"/>
  <c r="G8" i="8"/>
  <c r="D8" i="8" s="1"/>
  <c r="G12" i="8"/>
  <c r="D12" i="8" s="1"/>
  <c r="I17" i="6"/>
  <c r="H18" i="6"/>
  <c r="F31" i="11"/>
  <c r="G45" i="10"/>
  <c r="G51" i="11"/>
  <c r="D40" i="10"/>
  <c r="D46" i="11"/>
  <c r="D55" i="8"/>
  <c r="D56" i="8" s="1"/>
  <c r="D57" i="8" s="1"/>
  <c r="G56" i="8"/>
  <c r="H76" i="10"/>
  <c r="G37" i="9"/>
  <c r="G86" i="10"/>
  <c r="G101" i="11"/>
  <c r="F61" i="10"/>
  <c r="F66" i="11"/>
  <c r="E86" i="10"/>
  <c r="G80" i="10"/>
  <c r="E80" i="10"/>
  <c r="D80" i="10"/>
  <c r="I95" i="11"/>
  <c r="I94" i="11"/>
  <c r="I93" i="11"/>
  <c r="I92" i="11"/>
  <c r="I78" i="10"/>
  <c r="I79" i="10"/>
  <c r="I77" i="10"/>
  <c r="I111" i="9"/>
  <c r="I110" i="9"/>
  <c r="I114" i="9" s="1"/>
  <c r="I115" i="9" s="1"/>
  <c r="I112" i="9"/>
  <c r="I113" i="9"/>
  <c r="H58" i="8"/>
  <c r="F107" i="9"/>
  <c r="H117" i="6"/>
  <c r="H63" i="11"/>
  <c r="H62" i="11"/>
  <c r="H64" i="11"/>
  <c r="H58" i="10"/>
  <c r="H65" i="11"/>
  <c r="H59" i="10"/>
  <c r="H60" i="10"/>
  <c r="H77" i="9"/>
  <c r="H76" i="9"/>
  <c r="H75" i="9"/>
  <c r="H74" i="9"/>
  <c r="G44" i="8"/>
  <c r="D44" i="8" s="1"/>
  <c r="D46" i="8" s="1"/>
  <c r="S163" i="9"/>
  <c r="F25" i="11"/>
  <c r="F24" i="11"/>
  <c r="F23" i="11"/>
  <c r="F22" i="11"/>
  <c r="F30" i="10"/>
  <c r="F27" i="10"/>
  <c r="F28" i="10"/>
  <c r="F29" i="10"/>
  <c r="F28" i="9"/>
  <c r="F27" i="9"/>
  <c r="F29" i="9"/>
  <c r="F26" i="9"/>
  <c r="J25" i="10"/>
  <c r="J22" i="10"/>
  <c r="J18" i="10"/>
  <c r="J26" i="10" s="1"/>
  <c r="J23" i="10"/>
  <c r="J19" i="10"/>
  <c r="J24" i="10"/>
  <c r="J21" i="10"/>
  <c r="J20" i="9"/>
  <c r="J22" i="9"/>
  <c r="J21" i="9"/>
  <c r="J24" i="9" s="1"/>
  <c r="J23" i="9"/>
  <c r="J20" i="10"/>
  <c r="G90" i="6"/>
  <c r="F50" i="11"/>
  <c r="F49" i="11"/>
  <c r="F48" i="11"/>
  <c r="F47" i="11"/>
  <c r="F44" i="10"/>
  <c r="F43" i="10"/>
  <c r="F41" i="10"/>
  <c r="F42" i="10"/>
  <c r="F56" i="9"/>
  <c r="F57" i="9"/>
  <c r="F59" i="9"/>
  <c r="F58" i="9"/>
  <c r="F60" i="9"/>
  <c r="F61" i="9" s="1"/>
  <c r="E54" i="11"/>
  <c r="E89" i="11" s="1"/>
  <c r="E53" i="11"/>
  <c r="E52" i="11"/>
  <c r="E55" i="11"/>
  <c r="E90" i="11" s="1"/>
  <c r="E46" i="10"/>
  <c r="E47" i="10"/>
  <c r="E48" i="10"/>
  <c r="E63" i="9"/>
  <c r="E49" i="10"/>
  <c r="E64" i="9"/>
  <c r="E65" i="9"/>
  <c r="E62" i="9"/>
  <c r="E66" i="9" s="1"/>
  <c r="E67" i="9" s="1"/>
  <c r="D90" i="11"/>
  <c r="D104" i="9"/>
  <c r="D105" i="9"/>
  <c r="G106" i="9"/>
  <c r="G126" i="6"/>
  <c r="F64" i="10"/>
  <c r="F68" i="11"/>
  <c r="E106" i="9"/>
  <c r="E75" i="11"/>
  <c r="E74" i="11"/>
  <c r="E73" i="11"/>
  <c r="E72" i="11"/>
  <c r="E76" i="11" s="1"/>
  <c r="E69" i="10"/>
  <c r="E67" i="10"/>
  <c r="E68" i="10"/>
  <c r="E87" i="9"/>
  <c r="E105" i="9" s="1"/>
  <c r="E88" i="9"/>
  <c r="E86" i="9"/>
  <c r="E89" i="9"/>
  <c r="E70" i="10"/>
  <c r="E71" i="10" s="1"/>
  <c r="E135" i="6"/>
  <c r="E12" i="9"/>
  <c r="E13" i="9"/>
  <c r="E11" i="11"/>
  <c r="H80" i="10"/>
  <c r="G71" i="10"/>
  <c r="E40" i="10"/>
  <c r="I25" i="9"/>
  <c r="F37" i="9"/>
  <c r="F81" i="6"/>
  <c r="F45" i="11"/>
  <c r="F44" i="11"/>
  <c r="F43" i="11"/>
  <c r="F42" i="11"/>
  <c r="F46" i="11" s="1"/>
  <c r="F39" i="10"/>
  <c r="F36" i="10"/>
  <c r="F37" i="10"/>
  <c r="F50" i="9"/>
  <c r="F54" i="9" s="1"/>
  <c r="F55" i="9" s="1"/>
  <c r="F53" i="9"/>
  <c r="F51" i="9"/>
  <c r="F38" i="10"/>
  <c r="F40" i="10" s="1"/>
  <c r="F52" i="9"/>
  <c r="D101" i="11"/>
  <c r="F80" i="10"/>
  <c r="F96" i="11"/>
  <c r="G76" i="10"/>
  <c r="G144" i="6"/>
  <c r="G66" i="11"/>
  <c r="H84" i="9"/>
  <c r="H85" i="9" s="1"/>
  <c r="E66" i="10"/>
  <c r="I68" i="11"/>
  <c r="I82" i="9"/>
  <c r="I62" i="10"/>
  <c r="I81" i="9"/>
  <c r="I64" i="10"/>
  <c r="I63" i="10"/>
  <c r="I67" i="11"/>
  <c r="I83" i="9"/>
  <c r="I65" i="10"/>
  <c r="I70" i="11"/>
  <c r="I80" i="9"/>
  <c r="I69" i="11"/>
  <c r="G84" i="9"/>
  <c r="G71" i="11"/>
  <c r="G87" i="11"/>
  <c r="F84" i="9"/>
  <c r="F66" i="10"/>
  <c r="H71" i="11"/>
  <c r="E71" i="11"/>
  <c r="E87" i="11"/>
  <c r="G66" i="10"/>
  <c r="D49" i="8"/>
  <c r="H66" i="10"/>
  <c r="F71" i="11"/>
  <c r="E84" i="9"/>
  <c r="D71" i="11"/>
  <c r="D87" i="11"/>
  <c r="D84" i="9"/>
  <c r="D66" i="10"/>
  <c r="J143" i="6"/>
  <c r="I145" i="6"/>
  <c r="J170" i="6"/>
  <c r="I172" i="6"/>
  <c r="J125" i="6"/>
  <c r="I127" i="6"/>
  <c r="H180" i="6"/>
  <c r="I179" i="6"/>
  <c r="I118" i="6"/>
  <c r="E99" i="6"/>
  <c r="H81" i="6"/>
  <c r="F99" i="6"/>
  <c r="H90" i="6"/>
  <c r="I89" i="6"/>
  <c r="K35" i="6"/>
  <c r="J37" i="6"/>
  <c r="I82" i="6"/>
  <c r="J80" i="6"/>
  <c r="H99" i="6"/>
  <c r="I98" i="6"/>
  <c r="G43" i="6"/>
  <c r="G40" i="6"/>
  <c r="G24" i="7" s="1"/>
  <c r="E44" i="6"/>
  <c r="D51" i="8" l="1"/>
  <c r="G162" i="6"/>
  <c r="H78" i="9"/>
  <c r="H79" i="9" s="1"/>
  <c r="H66" i="11"/>
  <c r="H59" i="8"/>
  <c r="E58" i="8"/>
  <c r="E59" i="8" s="1"/>
  <c r="E60" i="8" s="1"/>
  <c r="I9" i="10"/>
  <c r="I9" i="11"/>
  <c r="I10" i="9"/>
  <c r="H6" i="8"/>
  <c r="H9" i="8"/>
  <c r="E9" i="8" s="1"/>
  <c r="I8" i="10"/>
  <c r="I10" i="11"/>
  <c r="I11" i="10"/>
  <c r="I9" i="9"/>
  <c r="H11" i="8"/>
  <c r="E11" i="8" s="1"/>
  <c r="H7" i="8"/>
  <c r="E7" i="8" s="1"/>
  <c r="I11" i="9"/>
  <c r="H8" i="8"/>
  <c r="E8" i="8" s="1"/>
  <c r="J17" i="6"/>
  <c r="I10" i="10"/>
  <c r="I7" i="10"/>
  <c r="I8" i="9"/>
  <c r="I12" i="9" s="1"/>
  <c r="H10" i="8"/>
  <c r="E10" i="8" s="1"/>
  <c r="H12" i="8"/>
  <c r="E12" i="8" s="1"/>
  <c r="I7" i="11"/>
  <c r="I8" i="11"/>
  <c r="G105" i="9"/>
  <c r="I54" i="11"/>
  <c r="I53" i="11"/>
  <c r="I52" i="11"/>
  <c r="I56" i="11" s="1"/>
  <c r="I55" i="11"/>
  <c r="I46" i="10"/>
  <c r="I47" i="10"/>
  <c r="I48" i="10"/>
  <c r="I49" i="10"/>
  <c r="I63" i="9"/>
  <c r="I62" i="9"/>
  <c r="I64" i="9"/>
  <c r="I66" i="9" s="1"/>
  <c r="I67" i="9" s="1"/>
  <c r="I65" i="9"/>
  <c r="H38" i="8"/>
  <c r="J73" i="10"/>
  <c r="J74" i="10"/>
  <c r="J75" i="10"/>
  <c r="J72" i="10"/>
  <c r="J95" i="9"/>
  <c r="J92" i="9"/>
  <c r="J93" i="9"/>
  <c r="J94" i="9"/>
  <c r="J96" i="9"/>
  <c r="J97" i="9" s="1"/>
  <c r="E24" i="11"/>
  <c r="E23" i="11"/>
  <c r="E22" i="11"/>
  <c r="E26" i="11" s="1"/>
  <c r="E27" i="10"/>
  <c r="E25" i="11"/>
  <c r="E28" i="10"/>
  <c r="E29" i="10"/>
  <c r="E30" i="10"/>
  <c r="E29" i="9"/>
  <c r="E28" i="9"/>
  <c r="E27" i="9"/>
  <c r="E26" i="9"/>
  <c r="K24" i="10"/>
  <c r="K25" i="10"/>
  <c r="K21" i="10"/>
  <c r="K22" i="10"/>
  <c r="K18" i="10"/>
  <c r="K20" i="10"/>
  <c r="K23" i="10"/>
  <c r="K19" i="10"/>
  <c r="K23" i="9"/>
  <c r="K22" i="9"/>
  <c r="K21" i="9"/>
  <c r="K20" i="9"/>
  <c r="K24" i="9" s="1"/>
  <c r="I100" i="11"/>
  <c r="I99" i="11"/>
  <c r="I98" i="11"/>
  <c r="I97" i="11"/>
  <c r="I84" i="10"/>
  <c r="I85" i="10"/>
  <c r="I81" i="10"/>
  <c r="I82" i="10"/>
  <c r="I83" i="10"/>
  <c r="I117" i="9"/>
  <c r="I118" i="9"/>
  <c r="I116" i="9"/>
  <c r="I119" i="9"/>
  <c r="I120" i="9"/>
  <c r="I121" i="9" s="1"/>
  <c r="H61" i="8"/>
  <c r="I64" i="11"/>
  <c r="I63" i="11"/>
  <c r="I65" i="11"/>
  <c r="I62" i="11"/>
  <c r="I58" i="10"/>
  <c r="I60" i="10"/>
  <c r="I75" i="9"/>
  <c r="I74" i="9"/>
  <c r="I59" i="10"/>
  <c r="I77" i="9"/>
  <c r="I76" i="9"/>
  <c r="H44" i="8"/>
  <c r="E44" i="8" s="1"/>
  <c r="E46" i="8" s="1"/>
  <c r="F45" i="10"/>
  <c r="H61" i="10"/>
  <c r="H11" i="11"/>
  <c r="F106" i="9"/>
  <c r="I76" i="10"/>
  <c r="F56" i="11"/>
  <c r="E45" i="10"/>
  <c r="E81" i="11"/>
  <c r="D50" i="10"/>
  <c r="D45" i="10"/>
  <c r="F105" i="9"/>
  <c r="G13" i="9"/>
  <c r="D61" i="8"/>
  <c r="D62" i="8" s="1"/>
  <c r="D63" i="8" s="1"/>
  <c r="G62" i="8"/>
  <c r="J39" i="10"/>
  <c r="J36" i="10"/>
  <c r="J37" i="10"/>
  <c r="J38" i="10"/>
  <c r="J40" i="10" s="1"/>
  <c r="J50" i="9"/>
  <c r="J51" i="9"/>
  <c r="J52" i="9"/>
  <c r="J53" i="9"/>
  <c r="J54" i="9" s="1"/>
  <c r="J55" i="9" s="1"/>
  <c r="I49" i="11"/>
  <c r="I48" i="11"/>
  <c r="I47" i="11"/>
  <c r="I51" i="11" s="1"/>
  <c r="I50" i="11"/>
  <c r="I43" i="10"/>
  <c r="I41" i="10"/>
  <c r="I42" i="10"/>
  <c r="I44" i="10"/>
  <c r="I57" i="9"/>
  <c r="I58" i="9"/>
  <c r="I59" i="9"/>
  <c r="I56" i="9"/>
  <c r="I60" i="9" s="1"/>
  <c r="I61" i="9" s="1"/>
  <c r="H35" i="8"/>
  <c r="J77" i="10"/>
  <c r="J78" i="10"/>
  <c r="J79" i="10"/>
  <c r="J110" i="9"/>
  <c r="J111" i="9"/>
  <c r="J114" i="9" s="1"/>
  <c r="J115" i="9" s="1"/>
  <c r="J113" i="9"/>
  <c r="J112" i="9"/>
  <c r="F87" i="11"/>
  <c r="E90" i="9"/>
  <c r="E91" i="9" s="1"/>
  <c r="E50" i="10"/>
  <c r="J25" i="9"/>
  <c r="F30" i="9"/>
  <c r="F31" i="9" s="1"/>
  <c r="F31" i="10"/>
  <c r="F26" i="11"/>
  <c r="I80" i="10"/>
  <c r="D6" i="8"/>
  <c r="G13" i="8"/>
  <c r="G56" i="11"/>
  <c r="G40" i="10"/>
  <c r="E107" i="9"/>
  <c r="E55" i="8"/>
  <c r="H56" i="8"/>
  <c r="D35" i="8"/>
  <c r="G36" i="8"/>
  <c r="H51" i="11"/>
  <c r="D56" i="11"/>
  <c r="D51" i="11"/>
  <c r="G11" i="11"/>
  <c r="H40" i="10"/>
  <c r="I44" i="11"/>
  <c r="I43" i="11"/>
  <c r="I42" i="11"/>
  <c r="I46" i="11" s="1"/>
  <c r="I45" i="11"/>
  <c r="I36" i="10"/>
  <c r="I37" i="10"/>
  <c r="I38" i="10"/>
  <c r="I39" i="10"/>
  <c r="I51" i="9"/>
  <c r="I52" i="9"/>
  <c r="I50" i="9"/>
  <c r="I54" i="9" s="1"/>
  <c r="I55" i="9" s="1"/>
  <c r="I53" i="9"/>
  <c r="H32" i="8"/>
  <c r="G40" i="8"/>
  <c r="D38" i="8"/>
  <c r="D40" i="8" s="1"/>
  <c r="J60" i="10"/>
  <c r="J59" i="10"/>
  <c r="J58" i="10"/>
  <c r="J74" i="9"/>
  <c r="J75" i="9"/>
  <c r="J77" i="9"/>
  <c r="J76" i="9"/>
  <c r="F88" i="11"/>
  <c r="E56" i="11"/>
  <c r="F51" i="11"/>
  <c r="I96" i="11"/>
  <c r="D13" i="8"/>
  <c r="D14" i="8" s="1"/>
  <c r="G46" i="11"/>
  <c r="F89" i="11"/>
  <c r="D106" i="9"/>
  <c r="I81" i="11"/>
  <c r="H45" i="10"/>
  <c r="F96" i="9"/>
  <c r="F97" i="9" s="1"/>
  <c r="F81" i="11"/>
  <c r="H86" i="10"/>
  <c r="D32" i="8"/>
  <c r="D33" i="8" s="1"/>
  <c r="D34" i="8" s="1"/>
  <c r="G33" i="8"/>
  <c r="H46" i="11"/>
  <c r="J62" i="10"/>
  <c r="J81" i="9"/>
  <c r="J65" i="10"/>
  <c r="J82" i="9"/>
  <c r="J80" i="9"/>
  <c r="J64" i="10"/>
  <c r="J63" i="10"/>
  <c r="J83" i="9"/>
  <c r="G91" i="11"/>
  <c r="I71" i="11"/>
  <c r="I66" i="10"/>
  <c r="F85" i="9"/>
  <c r="F108" i="9"/>
  <c r="G85" i="9"/>
  <c r="G108" i="9"/>
  <c r="E49" i="8"/>
  <c r="E51" i="8" s="1"/>
  <c r="E91" i="11"/>
  <c r="L87" i="11" s="1"/>
  <c r="E85" i="9"/>
  <c r="E108" i="9"/>
  <c r="I84" i="9"/>
  <c r="D85" i="9"/>
  <c r="D108" i="9"/>
  <c r="D91" i="11"/>
  <c r="K87" i="11" s="1"/>
  <c r="K170" i="6"/>
  <c r="J172" i="6"/>
  <c r="I181" i="6"/>
  <c r="J179" i="6"/>
  <c r="J118" i="6"/>
  <c r="K125" i="6"/>
  <c r="J127" i="6"/>
  <c r="K143" i="6"/>
  <c r="J145" i="6"/>
  <c r="L35" i="6"/>
  <c r="K37" i="6"/>
  <c r="J82" i="6"/>
  <c r="K80" i="6"/>
  <c r="J89" i="6"/>
  <c r="I91" i="6"/>
  <c r="I100" i="6"/>
  <c r="J98" i="6"/>
  <c r="F43" i="6"/>
  <c r="F40" i="6"/>
  <c r="F24" i="7" s="1"/>
  <c r="D44" i="6"/>
  <c r="I66" i="11" l="1"/>
  <c r="I78" i="9"/>
  <c r="I79" i="9" s="1"/>
  <c r="J78" i="9"/>
  <c r="J79" i="9" s="1"/>
  <c r="F91" i="11"/>
  <c r="J49" i="10"/>
  <c r="J46" i="10"/>
  <c r="J47" i="10"/>
  <c r="J48" i="10"/>
  <c r="J62" i="9"/>
  <c r="J63" i="9"/>
  <c r="J65" i="9"/>
  <c r="J64" i="9"/>
  <c r="J66" i="9" s="1"/>
  <c r="J67" i="9" s="1"/>
  <c r="D24" i="11"/>
  <c r="D23" i="11"/>
  <c r="D22" i="11"/>
  <c r="D25" i="11"/>
  <c r="D29" i="10"/>
  <c r="D28" i="10"/>
  <c r="D27" i="10"/>
  <c r="D30" i="10"/>
  <c r="D29" i="9"/>
  <c r="D28" i="9"/>
  <c r="D27" i="9"/>
  <c r="D26" i="9"/>
  <c r="K72" i="10"/>
  <c r="K73" i="10"/>
  <c r="K76" i="10" s="1"/>
  <c r="K74" i="10"/>
  <c r="K75" i="10"/>
  <c r="K95" i="9"/>
  <c r="K92" i="9"/>
  <c r="K96" i="9" s="1"/>
  <c r="K97" i="9" s="1"/>
  <c r="K93" i="9"/>
  <c r="K94" i="9"/>
  <c r="K59" i="10"/>
  <c r="K60" i="10"/>
  <c r="K58" i="10"/>
  <c r="K77" i="9"/>
  <c r="K76" i="9"/>
  <c r="K74" i="9"/>
  <c r="K75" i="9"/>
  <c r="K77" i="10"/>
  <c r="K80" i="10" s="1"/>
  <c r="K78" i="10"/>
  <c r="K79" i="10"/>
  <c r="K113" i="9"/>
  <c r="K110" i="9"/>
  <c r="K114" i="9" s="1"/>
  <c r="K115" i="9" s="1"/>
  <c r="K111" i="9"/>
  <c r="K112" i="9"/>
  <c r="M87" i="11"/>
  <c r="H33" i="8"/>
  <c r="E32" i="8"/>
  <c r="E33" i="8" s="1"/>
  <c r="E34" i="8" s="1"/>
  <c r="D37" i="8"/>
  <c r="D36" i="8"/>
  <c r="E35" i="8"/>
  <c r="E36" i="8" s="1"/>
  <c r="E37" i="8" s="1"/>
  <c r="H36" i="8"/>
  <c r="H40" i="8"/>
  <c r="E38" i="8"/>
  <c r="E40" i="8" s="1"/>
  <c r="I11" i="11"/>
  <c r="I12" i="10"/>
  <c r="H13" i="8"/>
  <c r="E6" i="8"/>
  <c r="K38" i="10"/>
  <c r="K39" i="10"/>
  <c r="K36" i="10"/>
  <c r="K40" i="10" s="1"/>
  <c r="K37" i="10"/>
  <c r="K53" i="9"/>
  <c r="K50" i="9"/>
  <c r="K52" i="9"/>
  <c r="K51" i="9"/>
  <c r="K54" i="9" s="1"/>
  <c r="K55" i="9" s="1"/>
  <c r="I13" i="9"/>
  <c r="J83" i="10"/>
  <c r="J84" i="10"/>
  <c r="J85" i="10"/>
  <c r="J81" i="10"/>
  <c r="J82" i="10"/>
  <c r="J117" i="9"/>
  <c r="J116" i="9"/>
  <c r="J119" i="9"/>
  <c r="J118" i="9"/>
  <c r="J120" i="9" s="1"/>
  <c r="I61" i="10"/>
  <c r="I101" i="11"/>
  <c r="I50" i="10"/>
  <c r="J44" i="10"/>
  <c r="J43" i="10"/>
  <c r="J41" i="10"/>
  <c r="J42" i="10"/>
  <c r="J56" i="9"/>
  <c r="J57" i="9"/>
  <c r="J58" i="9"/>
  <c r="J59" i="9"/>
  <c r="J60" i="9"/>
  <c r="J61" i="9" s="1"/>
  <c r="L23" i="10"/>
  <c r="L24" i="10"/>
  <c r="L20" i="10"/>
  <c r="L25" i="10"/>
  <c r="L21" i="10"/>
  <c r="L22" i="10"/>
  <c r="L19" i="10"/>
  <c r="L18" i="10"/>
  <c r="L26" i="10" s="1"/>
  <c r="L23" i="9"/>
  <c r="L22" i="9"/>
  <c r="L21" i="9"/>
  <c r="L20" i="9"/>
  <c r="L25" i="9" s="1"/>
  <c r="J61" i="10"/>
  <c r="I40" i="10"/>
  <c r="E57" i="8"/>
  <c r="E56" i="8"/>
  <c r="J80" i="10"/>
  <c r="I45" i="10"/>
  <c r="H62" i="8"/>
  <c r="E61" i="8"/>
  <c r="E62" i="8" s="1"/>
  <c r="E63" i="8" s="1"/>
  <c r="I86" i="10"/>
  <c r="K25" i="9"/>
  <c r="K26" i="10"/>
  <c r="E30" i="9"/>
  <c r="E31" i="9" s="1"/>
  <c r="E31" i="10"/>
  <c r="J76" i="10"/>
  <c r="J9" i="10"/>
  <c r="J10" i="9"/>
  <c r="K17" i="6"/>
  <c r="J11" i="10"/>
  <c r="J9" i="9"/>
  <c r="J11" i="9"/>
  <c r="J8" i="10"/>
  <c r="J10" i="10"/>
  <c r="J8" i="9"/>
  <c r="J7" i="10"/>
  <c r="G109" i="9"/>
  <c r="X108" i="9" s="1"/>
  <c r="M88" i="11"/>
  <c r="M89" i="11"/>
  <c r="M90" i="11"/>
  <c r="K65" i="10"/>
  <c r="K80" i="9"/>
  <c r="K64" i="10"/>
  <c r="K63" i="10"/>
  <c r="K83" i="9"/>
  <c r="K62" i="10"/>
  <c r="K81" i="9"/>
  <c r="K82" i="9"/>
  <c r="I85" i="9"/>
  <c r="L90" i="11"/>
  <c r="L89" i="11"/>
  <c r="L88" i="11"/>
  <c r="N88" i="11"/>
  <c r="N89" i="11"/>
  <c r="N90" i="11"/>
  <c r="E109" i="9"/>
  <c r="V108" i="9" s="1"/>
  <c r="F109" i="9"/>
  <c r="W108" i="9" s="1"/>
  <c r="N87" i="11"/>
  <c r="J84" i="9"/>
  <c r="J66" i="10"/>
  <c r="K90" i="11"/>
  <c r="K88" i="11"/>
  <c r="K89" i="11"/>
  <c r="D109" i="9"/>
  <c r="U108" i="9" s="1"/>
  <c r="L125" i="6"/>
  <c r="K127" i="6"/>
  <c r="K179" i="6"/>
  <c r="J181" i="6"/>
  <c r="L143" i="6"/>
  <c r="K145" i="6"/>
  <c r="K118" i="6"/>
  <c r="L170" i="6"/>
  <c r="K172" i="6"/>
  <c r="K98" i="6"/>
  <c r="J100" i="6"/>
  <c r="K82" i="6"/>
  <c r="L80" i="6"/>
  <c r="K89" i="6"/>
  <c r="J91" i="6"/>
  <c r="M35" i="6"/>
  <c r="L37" i="6"/>
  <c r="E43" i="6"/>
  <c r="E40" i="6"/>
  <c r="E24" i="7" s="1"/>
  <c r="D43" i="6"/>
  <c r="D40" i="6"/>
  <c r="D24" i="7" s="1"/>
  <c r="K78" i="9" l="1"/>
  <c r="K79" i="9" s="1"/>
  <c r="L58" i="10"/>
  <c r="L59" i="10"/>
  <c r="L60" i="10"/>
  <c r="L75" i="9"/>
  <c r="L77" i="9"/>
  <c r="L76" i="9"/>
  <c r="L74" i="9"/>
  <c r="L78" i="9" s="1"/>
  <c r="L79" i="9" s="1"/>
  <c r="L37" i="10"/>
  <c r="L38" i="10"/>
  <c r="L39" i="10"/>
  <c r="L36" i="10"/>
  <c r="L52" i="9"/>
  <c r="L53" i="9"/>
  <c r="L51" i="9"/>
  <c r="L54" i="9" s="1"/>
  <c r="L55" i="9" s="1"/>
  <c r="L50" i="9"/>
  <c r="K11" i="9"/>
  <c r="K8" i="10"/>
  <c r="L17" i="6"/>
  <c r="K10" i="9"/>
  <c r="K10" i="10"/>
  <c r="K7" i="10"/>
  <c r="K8" i="9"/>
  <c r="K11" i="10"/>
  <c r="K9" i="9"/>
  <c r="K9" i="10"/>
  <c r="J121" i="9"/>
  <c r="K48" i="10"/>
  <c r="K49" i="10"/>
  <c r="K46" i="10"/>
  <c r="K47" i="10"/>
  <c r="K65" i="9"/>
  <c r="K64" i="9"/>
  <c r="K62" i="9"/>
  <c r="K63" i="9"/>
  <c r="K66" i="9"/>
  <c r="K67" i="9" s="1"/>
  <c r="K82" i="10"/>
  <c r="K83" i="10"/>
  <c r="K84" i="10"/>
  <c r="K81" i="10"/>
  <c r="K86" i="10" s="1"/>
  <c r="K85" i="10"/>
  <c r="K119" i="9"/>
  <c r="K116" i="9"/>
  <c r="K118" i="9"/>
  <c r="K120" i="9" s="1"/>
  <c r="K121" i="9" s="1"/>
  <c r="K117" i="9"/>
  <c r="M23" i="10"/>
  <c r="M19" i="10"/>
  <c r="M24" i="10"/>
  <c r="M20" i="10"/>
  <c r="M25" i="10"/>
  <c r="M18" i="10"/>
  <c r="M22" i="10"/>
  <c r="M21" i="10"/>
  <c r="M20" i="9"/>
  <c r="M23" i="9"/>
  <c r="M22" i="9"/>
  <c r="M21" i="9"/>
  <c r="M24" i="9" s="1"/>
  <c r="L79" i="10"/>
  <c r="L77" i="10"/>
  <c r="L78" i="10"/>
  <c r="L112" i="9"/>
  <c r="L111" i="9"/>
  <c r="L113" i="9"/>
  <c r="L110" i="9"/>
  <c r="L114" i="9" s="1"/>
  <c r="L115" i="9" s="1"/>
  <c r="L75" i="10"/>
  <c r="L72" i="10"/>
  <c r="L73" i="10"/>
  <c r="L74" i="10"/>
  <c r="L94" i="9"/>
  <c r="L93" i="9"/>
  <c r="L95" i="9"/>
  <c r="L92" i="9"/>
  <c r="L96" i="9"/>
  <c r="L97" i="9" s="1"/>
  <c r="J12" i="10"/>
  <c r="J45" i="10"/>
  <c r="J86" i="10"/>
  <c r="K61" i="10"/>
  <c r="D30" i="9"/>
  <c r="D31" i="9" s="1"/>
  <c r="D31" i="10"/>
  <c r="K44" i="10"/>
  <c r="K43" i="10"/>
  <c r="K41" i="10"/>
  <c r="K42" i="10"/>
  <c r="K45" i="10" s="1"/>
  <c r="K59" i="9"/>
  <c r="K56" i="9"/>
  <c r="K60" i="9" s="1"/>
  <c r="K61" i="9" s="1"/>
  <c r="K58" i="9"/>
  <c r="K57" i="9"/>
  <c r="J13" i="9"/>
  <c r="J12" i="9"/>
  <c r="L24" i="9"/>
  <c r="E13" i="8"/>
  <c r="E14" i="8"/>
  <c r="D26" i="11"/>
  <c r="J50" i="10"/>
  <c r="K91" i="11"/>
  <c r="L91" i="11"/>
  <c r="M91" i="11"/>
  <c r="L64" i="10"/>
  <c r="L63" i="10"/>
  <c r="L83" i="9"/>
  <c r="L82" i="9"/>
  <c r="L65" i="10"/>
  <c r="L80" i="9"/>
  <c r="L62" i="10"/>
  <c r="L81" i="9"/>
  <c r="W107" i="9"/>
  <c r="W106" i="9"/>
  <c r="W105" i="9"/>
  <c r="W104" i="9"/>
  <c r="J85" i="9"/>
  <c r="K84" i="9"/>
  <c r="K66" i="10"/>
  <c r="V105" i="9"/>
  <c r="V104" i="9"/>
  <c r="V107" i="9"/>
  <c r="V106" i="9"/>
  <c r="N91" i="11"/>
  <c r="X104" i="9"/>
  <c r="X105" i="9"/>
  <c r="X106" i="9"/>
  <c r="X107" i="9"/>
  <c r="U107" i="9"/>
  <c r="U105" i="9"/>
  <c r="U104" i="9"/>
  <c r="U106" i="9"/>
  <c r="L179" i="6"/>
  <c r="K181" i="6"/>
  <c r="L118" i="6"/>
  <c r="M170" i="6"/>
  <c r="L172" i="6"/>
  <c r="M143" i="6"/>
  <c r="L145" i="6"/>
  <c r="M125" i="6"/>
  <c r="L127" i="6"/>
  <c r="M80" i="6"/>
  <c r="L82" i="6"/>
  <c r="N35" i="6"/>
  <c r="M37" i="6"/>
  <c r="L89" i="6"/>
  <c r="K91" i="6"/>
  <c r="L98" i="6"/>
  <c r="K100" i="6"/>
  <c r="I5" i="4"/>
  <c r="I33" i="4" s="1"/>
  <c r="O5" i="4"/>
  <c r="O33" i="4" s="1"/>
  <c r="P5" i="4"/>
  <c r="P33" i="4" s="1"/>
  <c r="J5" i="4"/>
  <c r="J33" i="4" s="1"/>
  <c r="K5" i="4"/>
  <c r="K33" i="4" s="1"/>
  <c r="L5" i="4"/>
  <c r="L33" i="4" s="1"/>
  <c r="M5" i="4"/>
  <c r="M33" i="4" s="1"/>
  <c r="N5" i="4"/>
  <c r="N33" i="4" s="1"/>
  <c r="Q5" i="4"/>
  <c r="Q33" i="4" s="1"/>
  <c r="R5" i="4"/>
  <c r="R33" i="4" s="1"/>
  <c r="S5" i="4"/>
  <c r="S33" i="4" s="1"/>
  <c r="H5" i="4"/>
  <c r="H33" i="4" s="1"/>
  <c r="M4" i="6"/>
  <c r="N4" i="6"/>
  <c r="O4" i="6"/>
  <c r="P4" i="6"/>
  <c r="Q4" i="6"/>
  <c r="R4" i="6"/>
  <c r="K4" i="6"/>
  <c r="J4" i="6"/>
  <c r="L4" i="6"/>
  <c r="S4" i="6"/>
  <c r="H4" i="6"/>
  <c r="I4" i="6"/>
  <c r="H7" i="6"/>
  <c r="H6" i="6"/>
  <c r="H5" i="6"/>
  <c r="P286" i="6"/>
  <c r="M286" i="6"/>
  <c r="L286" i="6"/>
  <c r="S277" i="6"/>
  <c r="R277" i="6"/>
  <c r="O277" i="6"/>
  <c r="K277" i="6"/>
  <c r="R274" i="6"/>
  <c r="S264" i="6"/>
  <c r="S268" i="6" s="1"/>
  <c r="R264" i="6"/>
  <c r="R268" i="6" s="1"/>
  <c r="Q264" i="6"/>
  <c r="P264" i="6"/>
  <c r="O264" i="6"/>
  <c r="O268" i="6" s="1"/>
  <c r="N264" i="6"/>
  <c r="N268" i="6" s="1"/>
  <c r="M264" i="6"/>
  <c r="L264" i="6"/>
  <c r="K264" i="6"/>
  <c r="K268" i="6" s="1"/>
  <c r="J264" i="6"/>
  <c r="J268" i="6" s="1"/>
  <c r="I264" i="6"/>
  <c r="H264" i="6"/>
  <c r="G264" i="6"/>
  <c r="G268" i="6" s="1"/>
  <c r="F264" i="6"/>
  <c r="F268" i="6" s="1"/>
  <c r="E264" i="6"/>
  <c r="D264" i="6"/>
  <c r="S263" i="6"/>
  <c r="R263" i="6"/>
  <c r="Q263" i="6"/>
  <c r="P263" i="6"/>
  <c r="O263" i="6"/>
  <c r="N263" i="6"/>
  <c r="M263" i="6"/>
  <c r="L263" i="6"/>
  <c r="K263" i="6"/>
  <c r="J263" i="6"/>
  <c r="I263" i="6"/>
  <c r="H263" i="6"/>
  <c r="G263" i="6"/>
  <c r="F263" i="6"/>
  <c r="E263" i="6"/>
  <c r="D263" i="6"/>
  <c r="P259" i="6"/>
  <c r="M259" i="6"/>
  <c r="H259" i="6"/>
  <c r="S250" i="6"/>
  <c r="R250" i="6"/>
  <c r="Q250" i="6"/>
  <c r="P250" i="6"/>
  <c r="M250" i="6"/>
  <c r="L250" i="6"/>
  <c r="K250" i="6"/>
  <c r="I250" i="6"/>
  <c r="R196" i="6"/>
  <c r="N196" i="6"/>
  <c r="J196" i="6"/>
  <c r="L47" i="10" l="1"/>
  <c r="L48" i="10"/>
  <c r="L49" i="10"/>
  <c r="L46" i="10"/>
  <c r="L50" i="10" s="1"/>
  <c r="L64" i="9"/>
  <c r="L63" i="9"/>
  <c r="L65" i="9"/>
  <c r="L62" i="9"/>
  <c r="L66" i="9" s="1"/>
  <c r="L67" i="9" s="1"/>
  <c r="N25" i="10"/>
  <c r="N22" i="10"/>
  <c r="N18" i="10"/>
  <c r="N26" i="10" s="1"/>
  <c r="N23" i="10"/>
  <c r="N19" i="10"/>
  <c r="N21" i="10"/>
  <c r="N20" i="10"/>
  <c r="N20" i="9"/>
  <c r="N23" i="9"/>
  <c r="N22" i="9"/>
  <c r="N24" i="10"/>
  <c r="N21" i="9"/>
  <c r="N24" i="9"/>
  <c r="M78" i="10"/>
  <c r="M79" i="10"/>
  <c r="M77" i="10"/>
  <c r="M111" i="9"/>
  <c r="M112" i="9"/>
  <c r="M113" i="9"/>
  <c r="M114" i="9" s="1"/>
  <c r="M115" i="9" s="1"/>
  <c r="M110" i="9"/>
  <c r="L85" i="10"/>
  <c r="L81" i="10"/>
  <c r="L86" i="10" s="1"/>
  <c r="L82" i="10"/>
  <c r="L83" i="10"/>
  <c r="L118" i="9"/>
  <c r="L84" i="10"/>
  <c r="L119" i="9"/>
  <c r="L116" i="9"/>
  <c r="L117" i="9"/>
  <c r="L120" i="9"/>
  <c r="L121" i="9" s="1"/>
  <c r="M25" i="9"/>
  <c r="K50" i="10"/>
  <c r="M26" i="10"/>
  <c r="K12" i="9"/>
  <c r="K13" i="9"/>
  <c r="L10" i="10"/>
  <c r="L10" i="9"/>
  <c r="L8" i="10"/>
  <c r="L11" i="10"/>
  <c r="L9" i="9"/>
  <c r="L11" i="9"/>
  <c r="L7" i="10"/>
  <c r="L8" i="9"/>
  <c r="L12" i="9" s="1"/>
  <c r="L13" i="9" s="1"/>
  <c r="M17" i="6"/>
  <c r="L9" i="10"/>
  <c r="H8" i="6"/>
  <c r="L42" i="10"/>
  <c r="L44" i="10"/>
  <c r="L41" i="10"/>
  <c r="L43" i="10"/>
  <c r="L58" i="9"/>
  <c r="L59" i="9"/>
  <c r="L56" i="9"/>
  <c r="L57" i="9"/>
  <c r="L60" i="9"/>
  <c r="L61" i="9" s="1"/>
  <c r="M36" i="10"/>
  <c r="M37" i="10"/>
  <c r="M38" i="10"/>
  <c r="M39" i="10"/>
  <c r="M40" i="10" s="1"/>
  <c r="M51" i="9"/>
  <c r="M52" i="9"/>
  <c r="M53" i="9"/>
  <c r="M50" i="9"/>
  <c r="M54" i="9" s="1"/>
  <c r="M55" i="9" s="1"/>
  <c r="M74" i="10"/>
  <c r="M75" i="10"/>
  <c r="M72" i="10"/>
  <c r="M93" i="9"/>
  <c r="M73" i="10"/>
  <c r="M94" i="9"/>
  <c r="M92" i="9"/>
  <c r="M96" i="9" s="1"/>
  <c r="M97" i="9" s="1"/>
  <c r="M95" i="9"/>
  <c r="M58" i="10"/>
  <c r="M59" i="10"/>
  <c r="M60" i="10"/>
  <c r="M75" i="9"/>
  <c r="M77" i="9"/>
  <c r="M76" i="9"/>
  <c r="M74" i="9"/>
  <c r="L76" i="10"/>
  <c r="L80" i="10"/>
  <c r="K12" i="10"/>
  <c r="L40" i="10"/>
  <c r="L61" i="10"/>
  <c r="J93" i="4"/>
  <c r="J66" i="6"/>
  <c r="S66" i="6"/>
  <c r="S70" i="6" s="1"/>
  <c r="S93" i="4"/>
  <c r="M93" i="4"/>
  <c r="M66" i="6"/>
  <c r="P66" i="6"/>
  <c r="P93" i="4"/>
  <c r="R93" i="4"/>
  <c r="R66" i="6"/>
  <c r="L66" i="6"/>
  <c r="L93" i="4"/>
  <c r="O66" i="6"/>
  <c r="O70" i="6" s="1"/>
  <c r="O93" i="4"/>
  <c r="N66" i="6"/>
  <c r="N93" i="4"/>
  <c r="Q93" i="4"/>
  <c r="Q66" i="6"/>
  <c r="K93" i="4"/>
  <c r="K66" i="6"/>
  <c r="K70" i="6" s="1"/>
  <c r="I93" i="4"/>
  <c r="I66" i="6"/>
  <c r="X109" i="9"/>
  <c r="L66" i="10"/>
  <c r="U109" i="9"/>
  <c r="K85" i="9"/>
  <c r="V109" i="9"/>
  <c r="M82" i="9"/>
  <c r="M64" i="10"/>
  <c r="M63" i="10"/>
  <c r="M83" i="9"/>
  <c r="M62" i="10"/>
  <c r="M81" i="9"/>
  <c r="M65" i="10"/>
  <c r="M80" i="9"/>
  <c r="W109" i="9"/>
  <c r="L84" i="9"/>
  <c r="I8" i="6"/>
  <c r="H4" i="11"/>
  <c r="H3" i="9"/>
  <c r="H3" i="8"/>
  <c r="H5" i="11"/>
  <c r="H2" i="11"/>
  <c r="H3" i="11"/>
  <c r="H5" i="9"/>
  <c r="H4" i="9"/>
  <c r="H2" i="9"/>
  <c r="H5" i="10"/>
  <c r="H4" i="10"/>
  <c r="H3" i="10"/>
  <c r="H2" i="10"/>
  <c r="H2" i="8"/>
  <c r="H66" i="6"/>
  <c r="H93" i="4"/>
  <c r="M118" i="6"/>
  <c r="N143" i="6"/>
  <c r="M145" i="6"/>
  <c r="F284" i="6"/>
  <c r="N125" i="6"/>
  <c r="M127" i="6"/>
  <c r="N170" i="6"/>
  <c r="M172" i="6"/>
  <c r="M179" i="6"/>
  <c r="L181" i="6"/>
  <c r="M98" i="6"/>
  <c r="L100" i="6"/>
  <c r="D5" i="7"/>
  <c r="D2" i="7"/>
  <c r="O35" i="6"/>
  <c r="N37" i="6"/>
  <c r="M89" i="6"/>
  <c r="L91" i="6"/>
  <c r="N80" i="6"/>
  <c r="M82" i="6"/>
  <c r="E3" i="7"/>
  <c r="F68" i="6"/>
  <c r="E69" i="6"/>
  <c r="E204" i="6"/>
  <c r="H260" i="6"/>
  <c r="G284" i="6"/>
  <c r="F285" i="6"/>
  <c r="D284" i="6"/>
  <c r="H284" i="6"/>
  <c r="G285" i="6"/>
  <c r="O274" i="6"/>
  <c r="G274" i="6"/>
  <c r="J193" i="6"/>
  <c r="G68" i="6"/>
  <c r="F69" i="6"/>
  <c r="D68" i="6"/>
  <c r="F269" i="6"/>
  <c r="N70" i="6"/>
  <c r="I259" i="6"/>
  <c r="Q259" i="6"/>
  <c r="D4" i="6"/>
  <c r="D7" i="6"/>
  <c r="D8" i="6" s="1"/>
  <c r="D69" i="6"/>
  <c r="E68" i="6"/>
  <c r="H69" i="6"/>
  <c r="J70" i="6"/>
  <c r="R70" i="6"/>
  <c r="O250" i="6"/>
  <c r="E259" i="6"/>
  <c r="J274" i="6"/>
  <c r="J277" i="6"/>
  <c r="N193" i="6"/>
  <c r="E284" i="6"/>
  <c r="D285" i="6"/>
  <c r="H285" i="6"/>
  <c r="G277" i="6"/>
  <c r="G278" i="6" s="1"/>
  <c r="E203" i="6"/>
  <c r="R193" i="6"/>
  <c r="F203" i="6"/>
  <c r="F193" i="6"/>
  <c r="F196" i="6"/>
  <c r="F197" i="6" s="1"/>
  <c r="D259" i="6"/>
  <c r="D260" i="6" s="1"/>
  <c r="L259" i="6"/>
  <c r="H262" i="6"/>
  <c r="I286" i="6"/>
  <c r="Q286" i="6"/>
  <c r="P70" i="6"/>
  <c r="H204" i="6"/>
  <c r="G69" i="6"/>
  <c r="E193" i="6"/>
  <c r="E196" i="6"/>
  <c r="I196" i="6"/>
  <c r="I193" i="6"/>
  <c r="M193" i="6"/>
  <c r="Q196" i="6"/>
  <c r="Q193" i="6"/>
  <c r="L70" i="6"/>
  <c r="D204" i="6"/>
  <c r="M196" i="6"/>
  <c r="D203" i="6"/>
  <c r="G204" i="6"/>
  <c r="F259" i="6"/>
  <c r="F260" i="6" s="1"/>
  <c r="J259" i="6"/>
  <c r="N259" i="6"/>
  <c r="R259" i="6"/>
  <c r="H203" i="6"/>
  <c r="I70" i="6"/>
  <c r="M70" i="6"/>
  <c r="Q70" i="6"/>
  <c r="F248" i="6"/>
  <c r="E249" i="6"/>
  <c r="G203" i="6"/>
  <c r="F204" i="6"/>
  <c r="E248" i="6"/>
  <c r="D249" i="6"/>
  <c r="J250" i="6"/>
  <c r="N250" i="6"/>
  <c r="E285" i="6"/>
  <c r="E260" i="6"/>
  <c r="G193" i="6"/>
  <c r="K193" i="6"/>
  <c r="O193" i="6"/>
  <c r="S193" i="6"/>
  <c r="G196" i="6"/>
  <c r="K196" i="6"/>
  <c r="O196" i="6"/>
  <c r="S196" i="6"/>
  <c r="G197" i="6"/>
  <c r="G248" i="6"/>
  <c r="F249" i="6"/>
  <c r="I260" i="6"/>
  <c r="F277" i="6"/>
  <c r="F278" i="6" s="1"/>
  <c r="F274" i="6"/>
  <c r="N277" i="6"/>
  <c r="N274" i="6"/>
  <c r="D193" i="6"/>
  <c r="H193" i="6"/>
  <c r="L193" i="6"/>
  <c r="P193" i="6"/>
  <c r="D196" i="6"/>
  <c r="D197" i="6" s="1"/>
  <c r="H196" i="6"/>
  <c r="H197" i="6" s="1"/>
  <c r="L196" i="6"/>
  <c r="P196" i="6"/>
  <c r="D248" i="6"/>
  <c r="G259" i="6"/>
  <c r="G260" i="6" s="1"/>
  <c r="K259" i="6"/>
  <c r="O259" i="6"/>
  <c r="S259" i="6"/>
  <c r="G269" i="6"/>
  <c r="K274" i="6"/>
  <c r="S274" i="6"/>
  <c r="D268" i="6"/>
  <c r="D269" i="6" s="1"/>
  <c r="H268" i="6"/>
  <c r="H269" i="6" s="1"/>
  <c r="L268" i="6"/>
  <c r="P268" i="6"/>
  <c r="J286" i="6"/>
  <c r="N286" i="6"/>
  <c r="R286" i="6"/>
  <c r="E268" i="6"/>
  <c r="E269" i="6" s="1"/>
  <c r="I268" i="6"/>
  <c r="M268" i="6"/>
  <c r="Q268" i="6"/>
  <c r="K286" i="6"/>
  <c r="O286" i="6"/>
  <c r="S286" i="6"/>
  <c r="D274" i="6"/>
  <c r="H274" i="6"/>
  <c r="L274" i="6"/>
  <c r="P274" i="6"/>
  <c r="D277" i="6"/>
  <c r="H277" i="6"/>
  <c r="H278" i="6" s="1"/>
  <c r="L277" i="6"/>
  <c r="P277" i="6"/>
  <c r="E274" i="6"/>
  <c r="I274" i="6"/>
  <c r="M274" i="6"/>
  <c r="Q274" i="6"/>
  <c r="E277" i="6"/>
  <c r="I277" i="6"/>
  <c r="M277" i="6"/>
  <c r="Q277" i="6"/>
  <c r="E278" i="6"/>
  <c r="M78" i="9" l="1"/>
  <c r="M79" i="9" s="1"/>
  <c r="H280" i="6"/>
  <c r="H155" i="11"/>
  <c r="H154" i="11"/>
  <c r="H153" i="11"/>
  <c r="H152" i="11"/>
  <c r="H156" i="11" s="1"/>
  <c r="H183" i="9"/>
  <c r="H184" i="9"/>
  <c r="H185" i="9"/>
  <c r="H182" i="9"/>
  <c r="N39" i="10"/>
  <c r="N36" i="10"/>
  <c r="N37" i="10"/>
  <c r="N38" i="10"/>
  <c r="N50" i="9"/>
  <c r="N51" i="9"/>
  <c r="N53" i="9"/>
  <c r="N52" i="9"/>
  <c r="N54" i="9" s="1"/>
  <c r="N55" i="9" s="1"/>
  <c r="O24" i="10"/>
  <c r="O25" i="10"/>
  <c r="O21" i="10"/>
  <c r="O22" i="10"/>
  <c r="O18" i="10"/>
  <c r="O23" i="10"/>
  <c r="O20" i="10"/>
  <c r="O19" i="10"/>
  <c r="O23" i="9"/>
  <c r="O22" i="9"/>
  <c r="O21" i="9"/>
  <c r="O20" i="9"/>
  <c r="O24" i="9" s="1"/>
  <c r="N77" i="10"/>
  <c r="N78" i="10"/>
  <c r="N79" i="10"/>
  <c r="N110" i="9"/>
  <c r="N113" i="9"/>
  <c r="N111" i="9"/>
  <c r="N114" i="9" s="1"/>
  <c r="N115" i="9" s="1"/>
  <c r="N112" i="9"/>
  <c r="L291" i="6"/>
  <c r="L294" i="6" s="1"/>
  <c r="E152" i="11"/>
  <c r="E155" i="11"/>
  <c r="E154" i="11"/>
  <c r="E153" i="11"/>
  <c r="E182" i="9"/>
  <c r="E183" i="9"/>
  <c r="E186" i="9" s="1"/>
  <c r="E184" i="9"/>
  <c r="E185" i="9"/>
  <c r="G143" i="11"/>
  <c r="G142" i="11"/>
  <c r="G145" i="11"/>
  <c r="G114" i="10"/>
  <c r="G115" i="10"/>
  <c r="G111" i="10"/>
  <c r="G112" i="10"/>
  <c r="G144" i="11"/>
  <c r="G113" i="10"/>
  <c r="G172" i="9"/>
  <c r="G173" i="9"/>
  <c r="G170" i="9"/>
  <c r="G171" i="9"/>
  <c r="G174" i="9"/>
  <c r="H109" i="11"/>
  <c r="H114" i="11" s="1"/>
  <c r="H108" i="11"/>
  <c r="H113" i="11" s="1"/>
  <c r="H107" i="11"/>
  <c r="H110" i="11"/>
  <c r="H115" i="11" s="1"/>
  <c r="H129" i="9"/>
  <c r="H135" i="9" s="1"/>
  <c r="H130" i="9"/>
  <c r="H136" i="9" s="1"/>
  <c r="H131" i="9"/>
  <c r="H137" i="9" s="1"/>
  <c r="H128" i="9"/>
  <c r="H134" i="9" s="1"/>
  <c r="I197" i="6"/>
  <c r="F199" i="6"/>
  <c r="F107" i="11"/>
  <c r="F110" i="11"/>
  <c r="F115" i="11" s="1"/>
  <c r="F109" i="11"/>
  <c r="F114" i="11" s="1"/>
  <c r="F108" i="11"/>
  <c r="F113" i="11" s="1"/>
  <c r="F131" i="9"/>
  <c r="F137" i="9" s="1"/>
  <c r="F128" i="9"/>
  <c r="F134" i="9" s="1"/>
  <c r="F129" i="9"/>
  <c r="F135" i="9" s="1"/>
  <c r="F130" i="9"/>
  <c r="F136" i="9" s="1"/>
  <c r="D4" i="11"/>
  <c r="D5" i="11"/>
  <c r="D5" i="10"/>
  <c r="D2" i="10"/>
  <c r="D4" i="9"/>
  <c r="D4" i="10"/>
  <c r="D2" i="11"/>
  <c r="D3" i="10"/>
  <c r="D5" i="9"/>
  <c r="D2" i="9"/>
  <c r="D3" i="11"/>
  <c r="D6" i="11" s="1"/>
  <c r="D6" i="9"/>
  <c r="D3" i="9"/>
  <c r="N73" i="10"/>
  <c r="N74" i="10"/>
  <c r="N76" i="10" s="1"/>
  <c r="N75" i="10"/>
  <c r="N72" i="10"/>
  <c r="N95" i="9"/>
  <c r="N92" i="9"/>
  <c r="N96" i="9" s="1"/>
  <c r="N97" i="9" s="1"/>
  <c r="N93" i="9"/>
  <c r="N94" i="9"/>
  <c r="E3" i="8"/>
  <c r="K291" i="6"/>
  <c r="K294" i="6" s="1"/>
  <c r="M76" i="10"/>
  <c r="L12" i="10"/>
  <c r="D262" i="6"/>
  <c r="D145" i="11"/>
  <c r="D144" i="11"/>
  <c r="D143" i="11"/>
  <c r="D112" i="10"/>
  <c r="D115" i="10"/>
  <c r="D111" i="10"/>
  <c r="D114" i="10"/>
  <c r="D142" i="11"/>
  <c r="D113" i="10"/>
  <c r="D172" i="9"/>
  <c r="D171" i="9"/>
  <c r="D170" i="9"/>
  <c r="D173" i="9"/>
  <c r="D174" i="9"/>
  <c r="M46" i="10"/>
  <c r="M47" i="10"/>
  <c r="M48" i="10"/>
  <c r="M49" i="10"/>
  <c r="M63" i="9"/>
  <c r="M64" i="9"/>
  <c r="M62" i="9"/>
  <c r="M65" i="9"/>
  <c r="M66" i="9"/>
  <c r="M67" i="9" s="1"/>
  <c r="P291" i="6"/>
  <c r="P294" i="6" s="1"/>
  <c r="F153" i="11"/>
  <c r="F155" i="11"/>
  <c r="F154" i="11"/>
  <c r="F152" i="11"/>
  <c r="F156" i="11" s="1"/>
  <c r="F185" i="9"/>
  <c r="F182" i="9"/>
  <c r="F183" i="9"/>
  <c r="F184" i="9"/>
  <c r="F186" i="9" s="1"/>
  <c r="G280" i="6"/>
  <c r="G154" i="11"/>
  <c r="G153" i="11"/>
  <c r="G155" i="11"/>
  <c r="G152" i="11"/>
  <c r="G184" i="9"/>
  <c r="G185" i="9"/>
  <c r="G182" i="9"/>
  <c r="G183" i="9"/>
  <c r="H144" i="11"/>
  <c r="H143" i="11"/>
  <c r="H142" i="11"/>
  <c r="H113" i="10"/>
  <c r="H114" i="10"/>
  <c r="H145" i="11"/>
  <c r="H115" i="10"/>
  <c r="H111" i="10"/>
  <c r="H112" i="10"/>
  <c r="H171" i="9"/>
  <c r="H172" i="9"/>
  <c r="H173" i="9"/>
  <c r="D78" i="8"/>
  <c r="D79" i="8" s="1"/>
  <c r="H170" i="9"/>
  <c r="H175" i="9" s="1"/>
  <c r="H174" i="9"/>
  <c r="M43" i="10"/>
  <c r="M41" i="10"/>
  <c r="M42" i="10"/>
  <c r="M44" i="10"/>
  <c r="M57" i="9"/>
  <c r="M56" i="9"/>
  <c r="M60" i="9" s="1"/>
  <c r="M61" i="9" s="1"/>
  <c r="M58" i="9"/>
  <c r="M59" i="9"/>
  <c r="M84" i="10"/>
  <c r="M85" i="10"/>
  <c r="M81" i="10"/>
  <c r="M82" i="10"/>
  <c r="M118" i="9"/>
  <c r="M119" i="9"/>
  <c r="M117" i="9"/>
  <c r="M83" i="10"/>
  <c r="M116" i="9"/>
  <c r="M120" i="9" s="1"/>
  <c r="M121" i="9" s="1"/>
  <c r="O291" i="6"/>
  <c r="O294" i="6" s="1"/>
  <c r="L45" i="10"/>
  <c r="F142" i="11"/>
  <c r="F145" i="11"/>
  <c r="F144" i="11"/>
  <c r="F143" i="11"/>
  <c r="F115" i="10"/>
  <c r="F112" i="10"/>
  <c r="F113" i="10"/>
  <c r="F111" i="10"/>
  <c r="F114" i="10"/>
  <c r="F173" i="9"/>
  <c r="F170" i="9"/>
  <c r="F171" i="9"/>
  <c r="F172" i="9"/>
  <c r="F174" i="9"/>
  <c r="N291" i="6"/>
  <c r="N294" i="6" s="1"/>
  <c r="S291" i="6"/>
  <c r="S294" i="6" s="1"/>
  <c r="D199" i="6"/>
  <c r="D110" i="11"/>
  <c r="D115" i="11" s="1"/>
  <c r="D109" i="11"/>
  <c r="D114" i="11" s="1"/>
  <c r="D108" i="11"/>
  <c r="D113" i="11" s="1"/>
  <c r="D107" i="11"/>
  <c r="D129" i="9"/>
  <c r="D135" i="9" s="1"/>
  <c r="D128" i="9"/>
  <c r="D131" i="9"/>
  <c r="D137" i="9" s="1"/>
  <c r="D130" i="9"/>
  <c r="D136" i="9" s="1"/>
  <c r="G108" i="11"/>
  <c r="G113" i="11" s="1"/>
  <c r="G107" i="11"/>
  <c r="G110" i="11"/>
  <c r="G115" i="11" s="1"/>
  <c r="G109" i="11"/>
  <c r="G114" i="11" s="1"/>
  <c r="G130" i="9"/>
  <c r="G136" i="9" s="1"/>
  <c r="G131" i="9"/>
  <c r="G137" i="9" s="1"/>
  <c r="G128" i="9"/>
  <c r="G134" i="9" s="1"/>
  <c r="G129" i="9"/>
  <c r="G135" i="9" s="1"/>
  <c r="I145" i="11"/>
  <c r="I144" i="11"/>
  <c r="I143" i="11"/>
  <c r="I112" i="10"/>
  <c r="I113" i="10"/>
  <c r="I142" i="11"/>
  <c r="I114" i="10"/>
  <c r="I115" i="10"/>
  <c r="I111" i="10"/>
  <c r="I116" i="10" s="1"/>
  <c r="I170" i="9"/>
  <c r="I171" i="9"/>
  <c r="I172" i="9"/>
  <c r="I173" i="9"/>
  <c r="E78" i="8"/>
  <c r="E79" i="8" s="1"/>
  <c r="I174" i="9"/>
  <c r="E145" i="11"/>
  <c r="E144" i="11"/>
  <c r="E143" i="11"/>
  <c r="E112" i="10"/>
  <c r="E142" i="11"/>
  <c r="E113" i="10"/>
  <c r="E114" i="10"/>
  <c r="E111" i="10"/>
  <c r="E170" i="9"/>
  <c r="E115" i="10"/>
  <c r="E171" i="9"/>
  <c r="E172" i="9"/>
  <c r="E173" i="9"/>
  <c r="E174" i="9"/>
  <c r="N60" i="10"/>
  <c r="N58" i="10"/>
  <c r="N59" i="10"/>
  <c r="N74" i="9"/>
  <c r="N76" i="9"/>
  <c r="N75" i="9"/>
  <c r="N77" i="9"/>
  <c r="I291" i="6"/>
  <c r="I294" i="6" s="1"/>
  <c r="Q291" i="6"/>
  <c r="Q294" i="6" s="1"/>
  <c r="R291" i="6"/>
  <c r="R294" i="6" s="1"/>
  <c r="M291" i="6"/>
  <c r="M294" i="6" s="1"/>
  <c r="J291" i="6"/>
  <c r="J294" i="6" s="1"/>
  <c r="M61" i="10"/>
  <c r="M10" i="10"/>
  <c r="M10" i="9"/>
  <c r="M9" i="10"/>
  <c r="M8" i="10"/>
  <c r="M11" i="10"/>
  <c r="M9" i="9"/>
  <c r="N17" i="6"/>
  <c r="M7" i="10"/>
  <c r="M8" i="9"/>
  <c r="M11" i="9"/>
  <c r="M80" i="10"/>
  <c r="N25" i="9"/>
  <c r="N62" i="10"/>
  <c r="N81" i="9"/>
  <c r="N82" i="9"/>
  <c r="N64" i="10"/>
  <c r="N63" i="10"/>
  <c r="N83" i="9"/>
  <c r="N65" i="10"/>
  <c r="N80" i="9"/>
  <c r="M84" i="9"/>
  <c r="M66" i="10"/>
  <c r="L85" i="9"/>
  <c r="E2" i="8"/>
  <c r="E4" i="8" s="1"/>
  <c r="H4" i="8"/>
  <c r="H291" i="6"/>
  <c r="H6" i="9"/>
  <c r="H6" i="10"/>
  <c r="H7" i="9"/>
  <c r="H6" i="11"/>
  <c r="J8" i="6"/>
  <c r="I3" i="11"/>
  <c r="I2" i="11"/>
  <c r="I3" i="10"/>
  <c r="I5" i="11"/>
  <c r="I4" i="11"/>
  <c r="I5" i="10"/>
  <c r="I4" i="10"/>
  <c r="I4" i="9"/>
  <c r="I2" i="10"/>
  <c r="I3" i="9"/>
  <c r="I5" i="9"/>
  <c r="I2" i="9"/>
  <c r="I6" i="9" s="1"/>
  <c r="I10" i="6"/>
  <c r="E147" i="11"/>
  <c r="E118" i="10"/>
  <c r="E150" i="11"/>
  <c r="E160" i="11" s="1"/>
  <c r="E120" i="10"/>
  <c r="E119" i="10"/>
  <c r="E177" i="9"/>
  <c r="E149" i="11"/>
  <c r="E159" i="11" s="1"/>
  <c r="E178" i="9"/>
  <c r="E190" i="9" s="1"/>
  <c r="E148" i="11"/>
  <c r="E158" i="11" s="1"/>
  <c r="E117" i="10"/>
  <c r="E179" i="9"/>
  <c r="E191" i="9" s="1"/>
  <c r="E176" i="9"/>
  <c r="H271" i="6"/>
  <c r="H150" i="11"/>
  <c r="H160" i="11" s="1"/>
  <c r="H119" i="10"/>
  <c r="H177" i="9"/>
  <c r="H189" i="9" s="1"/>
  <c r="H149" i="11"/>
  <c r="H178" i="9"/>
  <c r="H190" i="9" s="1"/>
  <c r="D80" i="8"/>
  <c r="H148" i="11"/>
  <c r="H158" i="11" s="1"/>
  <c r="H117" i="10"/>
  <c r="H179" i="9"/>
  <c r="H191" i="9" s="1"/>
  <c r="H176" i="9"/>
  <c r="D81" i="8"/>
  <c r="H147" i="11"/>
  <c r="H118" i="10"/>
  <c r="H120" i="10"/>
  <c r="G149" i="11"/>
  <c r="G159" i="11" s="1"/>
  <c r="G178" i="9"/>
  <c r="G190" i="9" s="1"/>
  <c r="G148" i="11"/>
  <c r="G117" i="10"/>
  <c r="G179" i="9"/>
  <c r="G176" i="9"/>
  <c r="G147" i="11"/>
  <c r="G118" i="10"/>
  <c r="G150" i="11"/>
  <c r="G160" i="11" s="1"/>
  <c r="G119" i="10"/>
  <c r="G177" i="9"/>
  <c r="G120" i="10"/>
  <c r="F271" i="6"/>
  <c r="F148" i="11"/>
  <c r="F158" i="11" s="1"/>
  <c r="F117" i="10"/>
  <c r="F179" i="9"/>
  <c r="F191" i="9" s="1"/>
  <c r="F176" i="9"/>
  <c r="F147" i="11"/>
  <c r="F118" i="10"/>
  <c r="F150" i="11"/>
  <c r="F160" i="11" s="1"/>
  <c r="F119" i="10"/>
  <c r="F177" i="9"/>
  <c r="F189" i="9" s="1"/>
  <c r="F149" i="11"/>
  <c r="F159" i="11" s="1"/>
  <c r="F178" i="9"/>
  <c r="F190" i="9" s="1"/>
  <c r="F120" i="10"/>
  <c r="D271" i="6"/>
  <c r="D147" i="11"/>
  <c r="D118" i="10"/>
  <c r="D179" i="9"/>
  <c r="D150" i="11"/>
  <c r="D117" i="10"/>
  <c r="D178" i="9"/>
  <c r="D149" i="11"/>
  <c r="D120" i="10"/>
  <c r="D177" i="9"/>
  <c r="D176" i="9"/>
  <c r="D148" i="11"/>
  <c r="D119" i="10"/>
  <c r="O143" i="6"/>
  <c r="N145" i="6"/>
  <c r="N179" i="6"/>
  <c r="M181" i="6"/>
  <c r="O125" i="6"/>
  <c r="N127" i="6"/>
  <c r="O170" i="6"/>
  <c r="N172" i="6"/>
  <c r="N118" i="6"/>
  <c r="O80" i="6"/>
  <c r="N82" i="6"/>
  <c r="P35" i="6"/>
  <c r="O37" i="6"/>
  <c r="G250" i="6"/>
  <c r="H206" i="6"/>
  <c r="I206" i="6" s="1"/>
  <c r="N89" i="6"/>
  <c r="M91" i="6"/>
  <c r="N98" i="6"/>
  <c r="M100" i="6"/>
  <c r="J10" i="6"/>
  <c r="F3" i="7"/>
  <c r="G3" i="7"/>
  <c r="D3" i="7"/>
  <c r="D5" i="4"/>
  <c r="H250" i="6"/>
  <c r="E206" i="6"/>
  <c r="E208" i="6" s="1"/>
  <c r="H286" i="6"/>
  <c r="H287" i="6" s="1"/>
  <c r="I287" i="6" s="1"/>
  <c r="D286" i="6"/>
  <c r="D287" i="6" s="1"/>
  <c r="D289" i="6" s="1"/>
  <c r="F293" i="6"/>
  <c r="D278" i="6"/>
  <c r="E286" i="6"/>
  <c r="E287" i="6" s="1"/>
  <c r="G286" i="6"/>
  <c r="G287" i="6" s="1"/>
  <c r="G289" i="6" s="1"/>
  <c r="G206" i="6"/>
  <c r="F250" i="6"/>
  <c r="F251" i="6" s="1"/>
  <c r="D293" i="6"/>
  <c r="D206" i="6"/>
  <c r="D208" i="6" s="1"/>
  <c r="F206" i="6"/>
  <c r="H70" i="6"/>
  <c r="E270" i="6"/>
  <c r="E271" i="6"/>
  <c r="F270" i="6"/>
  <c r="E293" i="6"/>
  <c r="F279" i="6"/>
  <c r="F280" i="6"/>
  <c r="G198" i="6"/>
  <c r="G199" i="6"/>
  <c r="E292" i="6"/>
  <c r="G261" i="6"/>
  <c r="H261" i="6"/>
  <c r="G262" i="6"/>
  <c r="D250" i="6"/>
  <c r="D251" i="6" s="1"/>
  <c r="D253" i="6" s="1"/>
  <c r="F292" i="6"/>
  <c r="F261" i="6"/>
  <c r="F262" i="6"/>
  <c r="D292" i="6"/>
  <c r="G279" i="6"/>
  <c r="E280" i="6"/>
  <c r="G271" i="6"/>
  <c r="G270" i="6"/>
  <c r="E250" i="6"/>
  <c r="E251" i="6" s="1"/>
  <c r="J260" i="6"/>
  <c r="I262" i="6"/>
  <c r="I278" i="6"/>
  <c r="H279" i="6"/>
  <c r="I269" i="6"/>
  <c r="H270" i="6"/>
  <c r="H198" i="6"/>
  <c r="F286" i="6"/>
  <c r="F287" i="6" s="1"/>
  <c r="E262" i="6"/>
  <c r="E261" i="6"/>
  <c r="H199" i="6"/>
  <c r="G292" i="6"/>
  <c r="E197" i="6"/>
  <c r="N78" i="9" l="1"/>
  <c r="N79" i="9" s="1"/>
  <c r="E110" i="11"/>
  <c r="E115" i="11" s="1"/>
  <c r="E109" i="11"/>
  <c r="E114" i="11" s="1"/>
  <c r="E108" i="11"/>
  <c r="E113" i="11" s="1"/>
  <c r="E107" i="11"/>
  <c r="E128" i="9"/>
  <c r="E129" i="9"/>
  <c r="E135" i="9" s="1"/>
  <c r="E130" i="9"/>
  <c r="E136" i="9" s="1"/>
  <c r="E131" i="9"/>
  <c r="E137" i="9" s="1"/>
  <c r="E132" i="9"/>
  <c r="E138" i="9" s="1"/>
  <c r="O17" i="6"/>
  <c r="N9" i="10"/>
  <c r="N11" i="10"/>
  <c r="N9" i="9"/>
  <c r="N8" i="10"/>
  <c r="N11" i="9"/>
  <c r="N7" i="10"/>
  <c r="N10" i="9"/>
  <c r="N8" i="9"/>
  <c r="N12" i="9" s="1"/>
  <c r="N10" i="10"/>
  <c r="H112" i="11"/>
  <c r="H111" i="11"/>
  <c r="N44" i="10"/>
  <c r="N43" i="10"/>
  <c r="N41" i="10"/>
  <c r="N45" i="10" s="1"/>
  <c r="N42" i="10"/>
  <c r="N56" i="9"/>
  <c r="N57" i="9"/>
  <c r="N59" i="9"/>
  <c r="N58" i="9"/>
  <c r="N60" i="9" s="1"/>
  <c r="N61" i="9" s="1"/>
  <c r="P23" i="10"/>
  <c r="P24" i="10"/>
  <c r="P20" i="10"/>
  <c r="P25" i="10"/>
  <c r="P21" i="10"/>
  <c r="P19" i="10"/>
  <c r="P18" i="10"/>
  <c r="P22" i="10"/>
  <c r="P23" i="9"/>
  <c r="P22" i="9"/>
  <c r="P21" i="9"/>
  <c r="P20" i="9"/>
  <c r="P24" i="9" s="1"/>
  <c r="O59" i="10"/>
  <c r="O60" i="10"/>
  <c r="O58" i="10"/>
  <c r="O77" i="9"/>
  <c r="O76" i="9"/>
  <c r="O74" i="9"/>
  <c r="O78" i="9" s="1"/>
  <c r="O79" i="9" s="1"/>
  <c r="O75" i="9"/>
  <c r="O72" i="10"/>
  <c r="O73" i="10"/>
  <c r="O74" i="10"/>
  <c r="O75" i="10"/>
  <c r="O94" i="9"/>
  <c r="O95" i="9"/>
  <c r="O92" i="9"/>
  <c r="O93" i="9"/>
  <c r="O96" i="9"/>
  <c r="O97" i="9" s="1"/>
  <c r="G189" i="9"/>
  <c r="G158" i="11"/>
  <c r="E189" i="9"/>
  <c r="N61" i="10"/>
  <c r="E175" i="9"/>
  <c r="E146" i="11"/>
  <c r="G132" i="9"/>
  <c r="D134" i="9"/>
  <c r="K114" i="11"/>
  <c r="F146" i="11"/>
  <c r="H116" i="10"/>
  <c r="M50" i="10"/>
  <c r="D116" i="10"/>
  <c r="D7" i="9"/>
  <c r="I110" i="11"/>
  <c r="I115" i="11" s="1"/>
  <c r="I109" i="11"/>
  <c r="I114" i="11" s="1"/>
  <c r="I108" i="11"/>
  <c r="I113" i="11" s="1"/>
  <c r="I107" i="11"/>
  <c r="I128" i="9"/>
  <c r="I134" i="9" s="1"/>
  <c r="I129" i="9"/>
  <c r="I135" i="9" s="1"/>
  <c r="I130" i="9"/>
  <c r="I136" i="9" s="1"/>
  <c r="I131" i="9"/>
  <c r="I137" i="9" s="1"/>
  <c r="J197" i="6"/>
  <c r="G175" i="9"/>
  <c r="E187" i="9"/>
  <c r="E156" i="11"/>
  <c r="D190" i="9"/>
  <c r="I155" i="11"/>
  <c r="I154" i="11"/>
  <c r="I153" i="11"/>
  <c r="I152" i="11"/>
  <c r="I156" i="11" s="1"/>
  <c r="I182" i="9"/>
  <c r="I183" i="9"/>
  <c r="I184" i="9"/>
  <c r="I185" i="9"/>
  <c r="I186" i="9" s="1"/>
  <c r="H159" i="11"/>
  <c r="M12" i="9"/>
  <c r="M13" i="9" s="1"/>
  <c r="E116" i="10"/>
  <c r="D132" i="9"/>
  <c r="D138" i="9" s="1"/>
  <c r="K115" i="11"/>
  <c r="F116" i="10"/>
  <c r="M86" i="10"/>
  <c r="M45" i="10"/>
  <c r="H146" i="11"/>
  <c r="G156" i="11"/>
  <c r="F187" i="9"/>
  <c r="H132" i="9"/>
  <c r="O25" i="9"/>
  <c r="O26" i="10"/>
  <c r="J115" i="10"/>
  <c r="J112" i="10"/>
  <c r="J113" i="10"/>
  <c r="J114" i="10"/>
  <c r="J111" i="10"/>
  <c r="J173" i="9"/>
  <c r="J170" i="9"/>
  <c r="J175" i="9" s="1"/>
  <c r="J171" i="9"/>
  <c r="J172" i="9"/>
  <c r="J174" i="9"/>
  <c r="G111" i="11"/>
  <c r="G112" i="11"/>
  <c r="D280" i="6"/>
  <c r="D155" i="11"/>
  <c r="D160" i="11" s="1"/>
  <c r="D154" i="11"/>
  <c r="D153" i="11"/>
  <c r="D152" i="11"/>
  <c r="D156" i="11" s="1"/>
  <c r="D184" i="9"/>
  <c r="D183" i="9"/>
  <c r="D189" i="9" s="1"/>
  <c r="D182" i="9"/>
  <c r="D188" i="9" s="1"/>
  <c r="D185" i="9"/>
  <c r="D186" i="9" s="1"/>
  <c r="D187" i="9" s="1"/>
  <c r="N49" i="10"/>
  <c r="N46" i="10"/>
  <c r="N47" i="10"/>
  <c r="N48" i="10"/>
  <c r="N62" i="9"/>
  <c r="N65" i="9"/>
  <c r="N63" i="9"/>
  <c r="N66" i="9" s="1"/>
  <c r="N67" i="9" s="1"/>
  <c r="N64" i="9"/>
  <c r="O38" i="10"/>
  <c r="O39" i="10"/>
  <c r="O36" i="10"/>
  <c r="O37" i="10"/>
  <c r="O53" i="9"/>
  <c r="O52" i="9"/>
  <c r="O50" i="9"/>
  <c r="O54" i="9" s="1"/>
  <c r="O55" i="9" s="1"/>
  <c r="O51" i="9"/>
  <c r="O77" i="10"/>
  <c r="O80" i="10" s="1"/>
  <c r="O78" i="10"/>
  <c r="O79" i="10"/>
  <c r="O113" i="9"/>
  <c r="O112" i="9"/>
  <c r="O110" i="9"/>
  <c r="O114" i="9" s="1"/>
  <c r="O115" i="9" s="1"/>
  <c r="O111" i="9"/>
  <c r="N83" i="10"/>
  <c r="N84" i="10"/>
  <c r="N85" i="10"/>
  <c r="N81" i="10"/>
  <c r="N82" i="10"/>
  <c r="N118" i="9"/>
  <c r="N116" i="9"/>
  <c r="N119" i="9"/>
  <c r="N117" i="9"/>
  <c r="N120" i="9" s="1"/>
  <c r="N121" i="9" s="1"/>
  <c r="D158" i="11"/>
  <c r="D159" i="11"/>
  <c r="D191" i="9"/>
  <c r="G191" i="9"/>
  <c r="M12" i="10"/>
  <c r="I175" i="9"/>
  <c r="I146" i="11"/>
  <c r="D111" i="11"/>
  <c r="D112" i="11"/>
  <c r="D116" i="11" s="1"/>
  <c r="K112" i="11" s="1"/>
  <c r="F175" i="9"/>
  <c r="G186" i="9"/>
  <c r="G187" i="9"/>
  <c r="D175" i="9"/>
  <c r="D146" i="11"/>
  <c r="D6" i="10"/>
  <c r="F132" i="9"/>
  <c r="F112" i="11"/>
  <c r="F111" i="11"/>
  <c r="G116" i="10"/>
  <c r="G146" i="11"/>
  <c r="N80" i="10"/>
  <c r="N40" i="10"/>
  <c r="H186" i="9"/>
  <c r="H187" i="9" s="1"/>
  <c r="N84" i="9"/>
  <c r="N66" i="10"/>
  <c r="N85" i="9"/>
  <c r="O65" i="10"/>
  <c r="O80" i="9"/>
  <c r="O62" i="10"/>
  <c r="O81" i="9"/>
  <c r="O64" i="10"/>
  <c r="O82" i="9"/>
  <c r="O63" i="10"/>
  <c r="O83" i="9"/>
  <c r="M85" i="9"/>
  <c r="I6" i="11"/>
  <c r="I7" i="9"/>
  <c r="I6" i="10"/>
  <c r="J4" i="10"/>
  <c r="J5" i="10"/>
  <c r="K8" i="6"/>
  <c r="J5" i="9"/>
  <c r="J3" i="10"/>
  <c r="J3" i="9"/>
  <c r="J2" i="10"/>
  <c r="J2" i="9"/>
  <c r="J4" i="9"/>
  <c r="E5" i="8"/>
  <c r="F180" i="9"/>
  <c r="F192" i="9" s="1"/>
  <c r="E180" i="9"/>
  <c r="E192" i="9" s="1"/>
  <c r="D180" i="9"/>
  <c r="D181" i="9" s="1"/>
  <c r="D121" i="10"/>
  <c r="H180" i="9"/>
  <c r="F121" i="10"/>
  <c r="G157" i="11"/>
  <c r="G151" i="11"/>
  <c r="H188" i="9"/>
  <c r="E188" i="9"/>
  <c r="F157" i="11"/>
  <c r="F151" i="11"/>
  <c r="G180" i="9"/>
  <c r="G192" i="9" s="1"/>
  <c r="G188" i="9"/>
  <c r="I147" i="11"/>
  <c r="I118" i="10"/>
  <c r="I150" i="11"/>
  <c r="I160" i="11" s="1"/>
  <c r="I119" i="10"/>
  <c r="I177" i="9"/>
  <c r="I189" i="9" s="1"/>
  <c r="E80" i="8"/>
  <c r="I149" i="11"/>
  <c r="I159" i="11" s="1"/>
  <c r="I120" i="10"/>
  <c r="I178" i="9"/>
  <c r="I190" i="9" s="1"/>
  <c r="E81" i="8"/>
  <c r="I148" i="11"/>
  <c r="I158" i="11" s="1"/>
  <c r="I117" i="10"/>
  <c r="I179" i="9"/>
  <c r="I191" i="9" s="1"/>
  <c r="I176" i="9"/>
  <c r="I188" i="9" s="1"/>
  <c r="F188" i="9"/>
  <c r="H151" i="11"/>
  <c r="H157" i="11"/>
  <c r="H121" i="10"/>
  <c r="E121" i="10"/>
  <c r="D151" i="11"/>
  <c r="G121" i="10"/>
  <c r="E151" i="11"/>
  <c r="E157" i="11"/>
  <c r="E279" i="6"/>
  <c r="P125" i="6"/>
  <c r="O127" i="6"/>
  <c r="O118" i="6"/>
  <c r="P143" i="6"/>
  <c r="O145" i="6"/>
  <c r="P170" i="6"/>
  <c r="O172" i="6"/>
  <c r="O179" i="6"/>
  <c r="N181" i="6"/>
  <c r="O98" i="6"/>
  <c r="N100" i="6"/>
  <c r="H289" i="6"/>
  <c r="Q35" i="6"/>
  <c r="P37" i="6"/>
  <c r="O89" i="6"/>
  <c r="N91" i="6"/>
  <c r="P80" i="6"/>
  <c r="O82" i="6"/>
  <c r="E288" i="6"/>
  <c r="E289" i="6"/>
  <c r="H208" i="6"/>
  <c r="H294" i="6"/>
  <c r="H288" i="6"/>
  <c r="G288" i="6"/>
  <c r="F207" i="6"/>
  <c r="F208" i="6"/>
  <c r="I199" i="6"/>
  <c r="E252" i="6"/>
  <c r="E253" i="6"/>
  <c r="J206" i="6"/>
  <c r="I208" i="6"/>
  <c r="I19" i="6"/>
  <c r="J269" i="6"/>
  <c r="I271" i="6"/>
  <c r="F252" i="6"/>
  <c r="F253" i="6"/>
  <c r="J287" i="6"/>
  <c r="I289" i="6"/>
  <c r="J278" i="6"/>
  <c r="I280" i="6"/>
  <c r="G207" i="6"/>
  <c r="G208" i="6"/>
  <c r="E198" i="6"/>
  <c r="F198" i="6"/>
  <c r="E199" i="6"/>
  <c r="F288" i="6"/>
  <c r="F289" i="6"/>
  <c r="E207" i="6"/>
  <c r="K260" i="6"/>
  <c r="J262" i="6"/>
  <c r="H207" i="6"/>
  <c r="G161" i="11" l="1"/>
  <c r="N157" i="11" s="1"/>
  <c r="F181" i="9"/>
  <c r="P37" i="10"/>
  <c r="P38" i="10"/>
  <c r="P39" i="10"/>
  <c r="P36" i="10"/>
  <c r="P40" i="10" s="1"/>
  <c r="P52" i="9"/>
  <c r="P53" i="9"/>
  <c r="P50" i="9"/>
  <c r="P51" i="9"/>
  <c r="P54" i="9" s="1"/>
  <c r="P55" i="9" s="1"/>
  <c r="F133" i="9"/>
  <c r="F138" i="9"/>
  <c r="L115" i="11"/>
  <c r="J185" i="9"/>
  <c r="J182" i="9"/>
  <c r="J183" i="9"/>
  <c r="J184" i="9"/>
  <c r="O82" i="10"/>
  <c r="O83" i="10"/>
  <c r="O84" i="10"/>
  <c r="O85" i="10"/>
  <c r="O81" i="10"/>
  <c r="O119" i="9"/>
  <c r="O118" i="9"/>
  <c r="O116" i="9"/>
  <c r="O120" i="9" s="1"/>
  <c r="O121" i="9" s="1"/>
  <c r="O117" i="9"/>
  <c r="P75" i="10"/>
  <c r="P72" i="10"/>
  <c r="P73" i="10"/>
  <c r="P74" i="10"/>
  <c r="P94" i="9"/>
  <c r="P95" i="9"/>
  <c r="P92" i="9"/>
  <c r="P93" i="9"/>
  <c r="P96" i="9"/>
  <c r="P97" i="9" s="1"/>
  <c r="G116" i="11"/>
  <c r="N112" i="11" s="1"/>
  <c r="D133" i="9"/>
  <c r="G133" i="9"/>
  <c r="G138" i="9"/>
  <c r="H116" i="11"/>
  <c r="O112" i="11"/>
  <c r="E111" i="11"/>
  <c r="E112" i="11"/>
  <c r="E116" i="11" s="1"/>
  <c r="L112" i="11" s="1"/>
  <c r="Q23" i="10"/>
  <c r="Q19" i="10"/>
  <c r="Q24" i="10"/>
  <c r="Q20" i="10"/>
  <c r="Q22" i="10"/>
  <c r="Q25" i="10"/>
  <c r="Q21" i="10"/>
  <c r="Q26" i="10" s="1"/>
  <c r="Q18" i="10"/>
  <c r="Q20" i="9"/>
  <c r="Q23" i="9"/>
  <c r="Q22" i="9"/>
  <c r="Q24" i="9" s="1"/>
  <c r="Q21" i="9"/>
  <c r="I111" i="11"/>
  <c r="I112" i="11"/>
  <c r="N12" i="10"/>
  <c r="E133" i="9"/>
  <c r="E134" i="9"/>
  <c r="E139" i="9" s="1"/>
  <c r="K114" i="10"/>
  <c r="K115" i="10"/>
  <c r="K111" i="10"/>
  <c r="K112" i="10"/>
  <c r="K113" i="10"/>
  <c r="K172" i="9"/>
  <c r="K173" i="9"/>
  <c r="K170" i="9"/>
  <c r="K175" i="9" s="1"/>
  <c r="K171" i="9"/>
  <c r="K174" i="9"/>
  <c r="O44" i="10"/>
  <c r="O43" i="10"/>
  <c r="O41" i="10"/>
  <c r="O42" i="10"/>
  <c r="O59" i="9"/>
  <c r="O56" i="9"/>
  <c r="O60" i="9" s="1"/>
  <c r="O61" i="9" s="1"/>
  <c r="O57" i="9"/>
  <c r="O58" i="9"/>
  <c r="H192" i="9"/>
  <c r="H193" i="9" s="1"/>
  <c r="Y188" i="9" s="1"/>
  <c r="J6" i="9"/>
  <c r="J116" i="10"/>
  <c r="K197" i="6"/>
  <c r="J131" i="9"/>
  <c r="J137" i="9" s="1"/>
  <c r="J128" i="9"/>
  <c r="J134" i="9" s="1"/>
  <c r="J129" i="9"/>
  <c r="J135" i="9" s="1"/>
  <c r="J130" i="9"/>
  <c r="J136" i="9" s="1"/>
  <c r="D139" i="9"/>
  <c r="U134" i="9"/>
  <c r="O61" i="10"/>
  <c r="P25" i="9"/>
  <c r="N13" i="9"/>
  <c r="P17" i="6"/>
  <c r="O10" i="9"/>
  <c r="O10" i="10"/>
  <c r="O11" i="10"/>
  <c r="O9" i="9"/>
  <c r="O9" i="10"/>
  <c r="O11" i="9"/>
  <c r="O7" i="10"/>
  <c r="O8" i="9"/>
  <c r="O8" i="10"/>
  <c r="L113" i="11"/>
  <c r="D192" i="9"/>
  <c r="D193" i="9" s="1"/>
  <c r="O48" i="10"/>
  <c r="O49" i="10"/>
  <c r="O46" i="10"/>
  <c r="O47" i="10"/>
  <c r="O65" i="9"/>
  <c r="O62" i="9"/>
  <c r="O63" i="9"/>
  <c r="O64" i="9"/>
  <c r="O66" i="9"/>
  <c r="O67" i="9" s="1"/>
  <c r="P79" i="10"/>
  <c r="P77" i="10"/>
  <c r="P80" i="10" s="1"/>
  <c r="P78" i="10"/>
  <c r="P112" i="9"/>
  <c r="P113" i="9"/>
  <c r="P110" i="9"/>
  <c r="P111" i="9"/>
  <c r="P114" i="9"/>
  <c r="P115" i="9" s="1"/>
  <c r="P58" i="10"/>
  <c r="P59" i="10"/>
  <c r="P60" i="10"/>
  <c r="P77" i="9"/>
  <c r="P76" i="9"/>
  <c r="P75" i="9"/>
  <c r="P74" i="9"/>
  <c r="D157" i="11"/>
  <c r="D161" i="11" s="1"/>
  <c r="J6" i="10"/>
  <c r="F116" i="11"/>
  <c r="M112" i="11"/>
  <c r="N86" i="10"/>
  <c r="O40" i="10"/>
  <c r="N50" i="10"/>
  <c r="H133" i="9"/>
  <c r="H138" i="9"/>
  <c r="I187" i="9"/>
  <c r="I132" i="9"/>
  <c r="O76" i="10"/>
  <c r="P26" i="10"/>
  <c r="K113" i="11"/>
  <c r="K116" i="11" s="1"/>
  <c r="L114" i="11"/>
  <c r="O66" i="10"/>
  <c r="O84" i="9"/>
  <c r="P64" i="10"/>
  <c r="P63" i="10"/>
  <c r="P83" i="9"/>
  <c r="P65" i="10"/>
  <c r="P80" i="9"/>
  <c r="P62" i="10"/>
  <c r="P81" i="9"/>
  <c r="P82" i="9"/>
  <c r="E181" i="9"/>
  <c r="K2" i="10"/>
  <c r="K5" i="9"/>
  <c r="K3" i="10"/>
  <c r="K5" i="10"/>
  <c r="K3" i="9"/>
  <c r="K2" i="9"/>
  <c r="K4" i="9"/>
  <c r="L8" i="6"/>
  <c r="K4" i="10"/>
  <c r="K6" i="9"/>
  <c r="K10" i="6"/>
  <c r="J7" i="9"/>
  <c r="H181" i="9"/>
  <c r="I121" i="10"/>
  <c r="I180" i="9"/>
  <c r="I181" i="9" s="1"/>
  <c r="J117" i="10"/>
  <c r="J179" i="9"/>
  <c r="J191" i="9" s="1"/>
  <c r="J176" i="9"/>
  <c r="J118" i="10"/>
  <c r="J119" i="10"/>
  <c r="J177" i="9"/>
  <c r="J189" i="9" s="1"/>
  <c r="J178" i="9"/>
  <c r="J120" i="10"/>
  <c r="G181" i="9"/>
  <c r="E193" i="9"/>
  <c r="V188" i="9" s="1"/>
  <c r="H161" i="11"/>
  <c r="O157" i="11" s="1"/>
  <c r="I192" i="9"/>
  <c r="I193" i="9" s="1"/>
  <c r="F193" i="9"/>
  <c r="W188" i="9" s="1"/>
  <c r="E161" i="11"/>
  <c r="L157" i="11" s="1"/>
  <c r="I151" i="11"/>
  <c r="I157" i="11"/>
  <c r="G193" i="9"/>
  <c r="X192" i="9" s="1"/>
  <c r="F161" i="11"/>
  <c r="M157" i="11" s="1"/>
  <c r="N158" i="11"/>
  <c r="Q170" i="6"/>
  <c r="P172" i="6"/>
  <c r="P118" i="6"/>
  <c r="P179" i="6"/>
  <c r="O181" i="6"/>
  <c r="Q143" i="6"/>
  <c r="P145" i="6"/>
  <c r="Q125" i="6"/>
  <c r="P127" i="6"/>
  <c r="Q80" i="6"/>
  <c r="P82" i="6"/>
  <c r="R35" i="6"/>
  <c r="Q37" i="6"/>
  <c r="P89" i="6"/>
  <c r="O91" i="6"/>
  <c r="P98" i="6"/>
  <c r="O100" i="6"/>
  <c r="L10" i="6"/>
  <c r="K206" i="6"/>
  <c r="J208" i="6"/>
  <c r="K278" i="6"/>
  <c r="J280" i="6"/>
  <c r="K287" i="6"/>
  <c r="J289" i="6"/>
  <c r="K269" i="6"/>
  <c r="J271" i="6"/>
  <c r="J19" i="6"/>
  <c r="L260" i="6"/>
  <c r="K262" i="6"/>
  <c r="J199" i="6"/>
  <c r="N159" i="11" l="1"/>
  <c r="N160" i="11" s="1"/>
  <c r="N161" i="11" s="1"/>
  <c r="P78" i="9"/>
  <c r="P79" i="9" s="1"/>
  <c r="V134" i="9"/>
  <c r="V135" i="9"/>
  <c r="V138" i="9"/>
  <c r="V137" i="9"/>
  <c r="V136" i="9"/>
  <c r="P47" i="10"/>
  <c r="P48" i="10"/>
  <c r="P49" i="10"/>
  <c r="P46" i="10"/>
  <c r="P64" i="9"/>
  <c r="P65" i="9"/>
  <c r="P63" i="9"/>
  <c r="P62" i="9"/>
  <c r="P66" i="9" s="1"/>
  <c r="P67" i="9" s="1"/>
  <c r="P85" i="10"/>
  <c r="P81" i="10"/>
  <c r="P86" i="10" s="1"/>
  <c r="P82" i="10"/>
  <c r="P83" i="10"/>
  <c r="P84" i="10"/>
  <c r="P118" i="9"/>
  <c r="P119" i="9"/>
  <c r="P117" i="9"/>
  <c r="P116" i="9"/>
  <c r="P120" i="9"/>
  <c r="P121" i="9" s="1"/>
  <c r="I133" i="9"/>
  <c r="I138" i="9"/>
  <c r="P7" i="10"/>
  <c r="P8" i="9"/>
  <c r="Q17" i="6"/>
  <c r="P11" i="9"/>
  <c r="P8" i="10"/>
  <c r="P9" i="9"/>
  <c r="P10" i="10"/>
  <c r="P10" i="9"/>
  <c r="P12" i="9" s="1"/>
  <c r="P13" i="9" s="1"/>
  <c r="P9" i="10"/>
  <c r="P11" i="10"/>
  <c r="G139" i="9"/>
  <c r="W138" i="9"/>
  <c r="F139" i="9"/>
  <c r="J190" i="9"/>
  <c r="M113" i="11"/>
  <c r="M114" i="11"/>
  <c r="M115" i="11"/>
  <c r="M116" i="11" s="1"/>
  <c r="O50" i="10"/>
  <c r="O12" i="10"/>
  <c r="U137" i="9"/>
  <c r="U135" i="9"/>
  <c r="U139" i="9" s="1"/>
  <c r="U136" i="9"/>
  <c r="U138" i="9"/>
  <c r="K116" i="10"/>
  <c r="Q36" i="10"/>
  <c r="Q37" i="10"/>
  <c r="Q38" i="10"/>
  <c r="Q39" i="10"/>
  <c r="Q51" i="9"/>
  <c r="Q50" i="9"/>
  <c r="Q54" i="9" s="1"/>
  <c r="Q55" i="9" s="1"/>
  <c r="Q52" i="9"/>
  <c r="Q53" i="9"/>
  <c r="Q58" i="10"/>
  <c r="Q60" i="10"/>
  <c r="Q61" i="10" s="1"/>
  <c r="Q59" i="10"/>
  <c r="Q75" i="9"/>
  <c r="Q74" i="9"/>
  <c r="Q77" i="9"/>
  <c r="Q76" i="9"/>
  <c r="H139" i="9"/>
  <c r="Y138" i="9" s="1"/>
  <c r="O45" i="10"/>
  <c r="Q25" i="9"/>
  <c r="N114" i="11"/>
  <c r="N113" i="11"/>
  <c r="N115" i="11"/>
  <c r="N116" i="11" s="1"/>
  <c r="O86" i="10"/>
  <c r="R25" i="10"/>
  <c r="R22" i="10"/>
  <c r="R18" i="10"/>
  <c r="R23" i="10"/>
  <c r="R19" i="10"/>
  <c r="R24" i="10"/>
  <c r="R21" i="10"/>
  <c r="R20" i="9"/>
  <c r="R23" i="9"/>
  <c r="R21" i="9"/>
  <c r="R24" i="9" s="1"/>
  <c r="R20" i="10"/>
  <c r="R22" i="9"/>
  <c r="Q78" i="10"/>
  <c r="Q79" i="10"/>
  <c r="Q77" i="10"/>
  <c r="Q111" i="9"/>
  <c r="Q112" i="9"/>
  <c r="Q110" i="9"/>
  <c r="Q114" i="9" s="1"/>
  <c r="Q115" i="9" s="1"/>
  <c r="Q113" i="9"/>
  <c r="L197" i="6"/>
  <c r="K130" i="9"/>
  <c r="K136" i="9" s="1"/>
  <c r="K131" i="9"/>
  <c r="K137" i="9" s="1"/>
  <c r="K128" i="9"/>
  <c r="K134" i="9" s="1"/>
  <c r="K129" i="9"/>
  <c r="K135" i="9" s="1"/>
  <c r="K132" i="9"/>
  <c r="P42" i="10"/>
  <c r="P44" i="10"/>
  <c r="P41" i="10"/>
  <c r="P43" i="10"/>
  <c r="P58" i="9"/>
  <c r="P57" i="9"/>
  <c r="P59" i="9"/>
  <c r="P56" i="9"/>
  <c r="P60" i="9" s="1"/>
  <c r="P61" i="9" s="1"/>
  <c r="Q74" i="10"/>
  <c r="Q75" i="10"/>
  <c r="Q72" i="10"/>
  <c r="Q76" i="10" s="1"/>
  <c r="Q73" i="10"/>
  <c r="Q93" i="9"/>
  <c r="Q95" i="9"/>
  <c r="Q92" i="9"/>
  <c r="Q96" i="9" s="1"/>
  <c r="Q97" i="9" s="1"/>
  <c r="Q94" i="9"/>
  <c r="L113" i="10"/>
  <c r="L114" i="10"/>
  <c r="L115" i="10"/>
  <c r="L111" i="10"/>
  <c r="L112" i="10"/>
  <c r="L171" i="9"/>
  <c r="L172" i="9"/>
  <c r="L173" i="9"/>
  <c r="L170" i="9"/>
  <c r="L174" i="9"/>
  <c r="K184" i="9"/>
  <c r="K185" i="9"/>
  <c r="K182" i="9"/>
  <c r="K183" i="9"/>
  <c r="P61" i="10"/>
  <c r="O12" i="9"/>
  <c r="O13" i="9" s="1"/>
  <c r="J132" i="9"/>
  <c r="I116" i="11"/>
  <c r="P112" i="11"/>
  <c r="L116" i="11"/>
  <c r="O115" i="11"/>
  <c r="O113" i="11"/>
  <c r="O116" i="11" s="1"/>
  <c r="O114" i="11"/>
  <c r="P76" i="10"/>
  <c r="J186" i="9"/>
  <c r="J187" i="9" s="1"/>
  <c r="P66" i="10"/>
  <c r="Q82" i="9"/>
  <c r="Q62" i="10"/>
  <c r="Q64" i="10"/>
  <c r="Q63" i="10"/>
  <c r="Q83" i="9"/>
  <c r="Q65" i="10"/>
  <c r="Q80" i="9"/>
  <c r="Q81" i="9"/>
  <c r="P84" i="9"/>
  <c r="O85" i="9"/>
  <c r="M8" i="6"/>
  <c r="M10" i="6" s="1"/>
  <c r="L4" i="9"/>
  <c r="L5" i="9"/>
  <c r="L2" i="10"/>
  <c r="L2" i="9"/>
  <c r="L6" i="9" s="1"/>
  <c r="L3" i="10"/>
  <c r="L5" i="10"/>
  <c r="L4" i="10"/>
  <c r="L3" i="9"/>
  <c r="K7" i="9"/>
  <c r="K6" i="10"/>
  <c r="J180" i="9"/>
  <c r="J192" i="9" s="1"/>
  <c r="Z193" i="9"/>
  <c r="Z189" i="9"/>
  <c r="Z191" i="9"/>
  <c r="X188" i="9"/>
  <c r="J121" i="10"/>
  <c r="K178" i="9"/>
  <c r="K190" i="9" s="1"/>
  <c r="K117" i="10"/>
  <c r="K179" i="9"/>
  <c r="K191" i="9" s="1"/>
  <c r="K176" i="9"/>
  <c r="K118" i="10"/>
  <c r="K119" i="10"/>
  <c r="K177" i="9"/>
  <c r="K120" i="10"/>
  <c r="U188" i="9"/>
  <c r="U193" i="9"/>
  <c r="U189" i="9"/>
  <c r="U191" i="9"/>
  <c r="U190" i="9"/>
  <c r="K159" i="11"/>
  <c r="K158" i="11"/>
  <c r="Z192" i="9"/>
  <c r="X190" i="9"/>
  <c r="X193" i="9"/>
  <c r="X189" i="9"/>
  <c r="X191" i="9"/>
  <c r="Z190" i="9"/>
  <c r="Z188" i="9"/>
  <c r="Y193" i="9"/>
  <c r="Y191" i="9"/>
  <c r="Y189" i="9"/>
  <c r="Y190" i="9"/>
  <c r="Y192" i="9"/>
  <c r="V193" i="9"/>
  <c r="V190" i="9"/>
  <c r="V189" i="9"/>
  <c r="V192" i="9"/>
  <c r="V191" i="9"/>
  <c r="I161" i="11"/>
  <c r="P157" i="11" s="1"/>
  <c r="J188" i="9"/>
  <c r="L159" i="11"/>
  <c r="L158" i="11"/>
  <c r="M158" i="11"/>
  <c r="M159" i="11"/>
  <c r="U192" i="9"/>
  <c r="K157" i="11"/>
  <c r="W189" i="9"/>
  <c r="W193" i="9"/>
  <c r="W190" i="9"/>
  <c r="W191" i="9"/>
  <c r="W192" i="9"/>
  <c r="O158" i="11"/>
  <c r="O159" i="11"/>
  <c r="R143" i="6"/>
  <c r="Q145" i="6"/>
  <c r="Q118" i="6"/>
  <c r="R125" i="6"/>
  <c r="Q127" i="6"/>
  <c r="Q179" i="6"/>
  <c r="P181" i="6"/>
  <c r="R170" i="6"/>
  <c r="Q172" i="6"/>
  <c r="Q98" i="6"/>
  <c r="P100" i="6"/>
  <c r="S35" i="6"/>
  <c r="R37" i="6"/>
  <c r="Q89" i="6"/>
  <c r="P91" i="6"/>
  <c r="R80" i="6"/>
  <c r="Q82" i="6"/>
  <c r="L269" i="6"/>
  <c r="K271" i="6"/>
  <c r="L206" i="6"/>
  <c r="K208" i="6"/>
  <c r="L262" i="6"/>
  <c r="M260" i="6"/>
  <c r="K19" i="6"/>
  <c r="L287" i="6"/>
  <c r="K289" i="6"/>
  <c r="K199" i="6"/>
  <c r="L278" i="6"/>
  <c r="K280" i="6"/>
  <c r="Q78" i="9" l="1"/>
  <c r="Q79" i="9" s="1"/>
  <c r="X135" i="9"/>
  <c r="X137" i="9"/>
  <c r="X134" i="9"/>
  <c r="X139" i="9" s="1"/>
  <c r="X136" i="9"/>
  <c r="L183" i="9"/>
  <c r="L184" i="9"/>
  <c r="L185" i="9"/>
  <c r="L182" i="9"/>
  <c r="L186" i="9" s="1"/>
  <c r="Q43" i="10"/>
  <c r="Q41" i="10"/>
  <c r="Q42" i="10"/>
  <c r="Q44" i="10"/>
  <c r="Q57" i="9"/>
  <c r="Q58" i="9"/>
  <c r="Q59" i="9"/>
  <c r="Q56" i="9"/>
  <c r="Q60" i="9" s="1"/>
  <c r="Q61" i="9" s="1"/>
  <c r="Q46" i="10"/>
  <c r="Q50" i="10" s="1"/>
  <c r="Q47" i="10"/>
  <c r="Q48" i="10"/>
  <c r="Q49" i="10"/>
  <c r="Q63" i="9"/>
  <c r="Q64" i="9"/>
  <c r="Q65" i="9"/>
  <c r="Q62" i="9"/>
  <c r="Q66" i="9"/>
  <c r="Q67" i="9" s="1"/>
  <c r="Q84" i="10"/>
  <c r="Q85" i="10"/>
  <c r="Q81" i="10"/>
  <c r="Q82" i="10"/>
  <c r="Q83" i="10"/>
  <c r="Q118" i="9"/>
  <c r="Q117" i="9"/>
  <c r="Q119" i="9"/>
  <c r="Q116" i="9"/>
  <c r="Q120" i="9" s="1"/>
  <c r="Q121" i="9" s="1"/>
  <c r="R60" i="10"/>
  <c r="R59" i="10"/>
  <c r="R58" i="10"/>
  <c r="R74" i="9"/>
  <c r="R77" i="9"/>
  <c r="R75" i="9"/>
  <c r="R76" i="9"/>
  <c r="P115" i="11"/>
  <c r="P116" i="11" s="1"/>
  <c r="P113" i="11"/>
  <c r="P114" i="11"/>
  <c r="K186" i="9"/>
  <c r="K187" i="9"/>
  <c r="L175" i="9"/>
  <c r="P45" i="10"/>
  <c r="M197" i="6"/>
  <c r="L129" i="9"/>
  <c r="L135" i="9" s="1"/>
  <c r="L130" i="9"/>
  <c r="L136" i="9" s="1"/>
  <c r="L131" i="9"/>
  <c r="L137" i="9" s="1"/>
  <c r="L128" i="9"/>
  <c r="L134" i="9" s="1"/>
  <c r="X138" i="9"/>
  <c r="Q10" i="10"/>
  <c r="Q10" i="9"/>
  <c r="R17" i="6"/>
  <c r="Q11" i="10"/>
  <c r="Q9" i="9"/>
  <c r="Q11" i="9"/>
  <c r="Q9" i="10"/>
  <c r="Q7" i="10"/>
  <c r="Q8" i="9"/>
  <c r="Q8" i="10"/>
  <c r="Z138" i="9"/>
  <c r="I139" i="9"/>
  <c r="K133" i="9"/>
  <c r="K138" i="9"/>
  <c r="K139" i="9" s="1"/>
  <c r="K189" i="9"/>
  <c r="L116" i="10"/>
  <c r="R25" i="9"/>
  <c r="W137" i="9"/>
  <c r="W135" i="9"/>
  <c r="W136" i="9"/>
  <c r="W134" i="9"/>
  <c r="M113" i="10"/>
  <c r="M114" i="10"/>
  <c r="M111" i="10"/>
  <c r="M115" i="10"/>
  <c r="M112" i="10"/>
  <c r="M170" i="9"/>
  <c r="M171" i="9"/>
  <c r="M172" i="9"/>
  <c r="M173" i="9"/>
  <c r="M174" i="9"/>
  <c r="R39" i="10"/>
  <c r="R36" i="10"/>
  <c r="R37" i="10"/>
  <c r="R38" i="10"/>
  <c r="R50" i="9"/>
  <c r="R53" i="9"/>
  <c r="R51" i="9"/>
  <c r="R54" i="9" s="1"/>
  <c r="R55" i="9" s="1"/>
  <c r="R52" i="9"/>
  <c r="S37" i="6"/>
  <c r="S24" i="10"/>
  <c r="S25" i="10"/>
  <c r="S21" i="10"/>
  <c r="S22" i="10"/>
  <c r="S18" i="10"/>
  <c r="S20" i="10"/>
  <c r="S19" i="10"/>
  <c r="S23" i="9"/>
  <c r="S22" i="9"/>
  <c r="S21" i="9"/>
  <c r="S20" i="9"/>
  <c r="S23" i="10"/>
  <c r="S24" i="9"/>
  <c r="R77" i="10"/>
  <c r="R78" i="10"/>
  <c r="R79" i="10"/>
  <c r="R110" i="9"/>
  <c r="R111" i="9"/>
  <c r="R112" i="9"/>
  <c r="R113" i="9"/>
  <c r="R114" i="9"/>
  <c r="R115" i="9" s="1"/>
  <c r="R73" i="10"/>
  <c r="R74" i="10"/>
  <c r="R75" i="10"/>
  <c r="R72" i="10"/>
  <c r="R95" i="9"/>
  <c r="R92" i="9"/>
  <c r="R93" i="9"/>
  <c r="R94" i="9"/>
  <c r="R96" i="9" s="1"/>
  <c r="R97" i="9" s="1"/>
  <c r="J133" i="9"/>
  <c r="J138" i="9"/>
  <c r="Q80" i="10"/>
  <c r="R26" i="10"/>
  <c r="Y135" i="9"/>
  <c r="Y137" i="9"/>
  <c r="Y136" i="9"/>
  <c r="Y134" i="9"/>
  <c r="Q40" i="10"/>
  <c r="P12" i="10"/>
  <c r="P50" i="10"/>
  <c r="V139" i="9"/>
  <c r="R62" i="10"/>
  <c r="R81" i="9"/>
  <c r="R65" i="10"/>
  <c r="R80" i="9"/>
  <c r="R82" i="9"/>
  <c r="R64" i="10"/>
  <c r="R63" i="10"/>
  <c r="R83" i="9"/>
  <c r="P85" i="9"/>
  <c r="Q66" i="10"/>
  <c r="Q84" i="9"/>
  <c r="L6" i="10"/>
  <c r="L7" i="9"/>
  <c r="M3" i="10"/>
  <c r="M2" i="10"/>
  <c r="M5" i="9"/>
  <c r="M5" i="10"/>
  <c r="M4" i="9"/>
  <c r="M2" i="9"/>
  <c r="M4" i="10"/>
  <c r="N8" i="6"/>
  <c r="M3" i="9"/>
  <c r="O160" i="11"/>
  <c r="O161" i="11" s="1"/>
  <c r="L160" i="11"/>
  <c r="L161" i="11" s="1"/>
  <c r="J181" i="9"/>
  <c r="K160" i="11"/>
  <c r="K161" i="11" s="1"/>
  <c r="M160" i="11"/>
  <c r="M161" i="11" s="1"/>
  <c r="K121" i="10"/>
  <c r="P158" i="11"/>
  <c r="P159" i="11"/>
  <c r="L119" i="10"/>
  <c r="L177" i="9"/>
  <c r="L189" i="9" s="1"/>
  <c r="L178" i="9"/>
  <c r="L190" i="9" s="1"/>
  <c r="L117" i="10"/>
  <c r="L179" i="9"/>
  <c r="L176" i="9"/>
  <c r="L118" i="10"/>
  <c r="L120" i="10"/>
  <c r="J193" i="9"/>
  <c r="AA188" i="9" s="1"/>
  <c r="K180" i="9"/>
  <c r="K192" i="9" s="1"/>
  <c r="K188" i="9"/>
  <c r="R118" i="6"/>
  <c r="R179" i="6"/>
  <c r="Q181" i="6"/>
  <c r="S170" i="6"/>
  <c r="R172" i="6"/>
  <c r="S125" i="6"/>
  <c r="R127" i="6"/>
  <c r="S143" i="6"/>
  <c r="R145" i="6"/>
  <c r="R89" i="6"/>
  <c r="Q91" i="6"/>
  <c r="R98" i="6"/>
  <c r="Q100" i="6"/>
  <c r="R82" i="6"/>
  <c r="N10" i="6"/>
  <c r="N260" i="6"/>
  <c r="M262" i="6"/>
  <c r="M269" i="6"/>
  <c r="L271" i="6"/>
  <c r="M278" i="6"/>
  <c r="L280" i="6"/>
  <c r="L19" i="6"/>
  <c r="L199" i="6"/>
  <c r="L289" i="6"/>
  <c r="M287" i="6"/>
  <c r="M206" i="6"/>
  <c r="L208" i="6"/>
  <c r="R78" i="9" l="1"/>
  <c r="R79" i="9" s="1"/>
  <c r="R61" i="10"/>
  <c r="AB134" i="9"/>
  <c r="AB136" i="9"/>
  <c r="AB135" i="9"/>
  <c r="AB137" i="9"/>
  <c r="M182" i="9"/>
  <c r="M183" i="9"/>
  <c r="M184" i="9"/>
  <c r="M185" i="9"/>
  <c r="M186" i="9"/>
  <c r="M187" i="9" s="1"/>
  <c r="N115" i="10"/>
  <c r="N112" i="10"/>
  <c r="N113" i="10"/>
  <c r="N114" i="10"/>
  <c r="N111" i="10"/>
  <c r="N173" i="9"/>
  <c r="N170" i="9"/>
  <c r="N171" i="9"/>
  <c r="N172" i="9"/>
  <c r="N174" i="9"/>
  <c r="L191" i="9"/>
  <c r="Q12" i="9"/>
  <c r="Q13" i="9" s="1"/>
  <c r="Q86" i="10"/>
  <c r="S82" i="6"/>
  <c r="S38" i="10"/>
  <c r="S39" i="10"/>
  <c r="S36" i="10"/>
  <c r="S37" i="10"/>
  <c r="S53" i="9"/>
  <c r="S50" i="9"/>
  <c r="S52" i="9"/>
  <c r="S54" i="9" s="1"/>
  <c r="S55" i="9" s="1"/>
  <c r="S51" i="9"/>
  <c r="AB138" i="9"/>
  <c r="N197" i="6"/>
  <c r="M128" i="9"/>
  <c r="M134" i="9" s="1"/>
  <c r="M129" i="9"/>
  <c r="M135" i="9" s="1"/>
  <c r="M130" i="9"/>
  <c r="M136" i="9" s="1"/>
  <c r="M131" i="9"/>
  <c r="M137" i="9" s="1"/>
  <c r="R49" i="10"/>
  <c r="R46" i="10"/>
  <c r="R47" i="10"/>
  <c r="R48" i="10"/>
  <c r="R62" i="9"/>
  <c r="R63" i="9"/>
  <c r="R64" i="9"/>
  <c r="R65" i="9"/>
  <c r="R66" i="9"/>
  <c r="R67" i="9" s="1"/>
  <c r="S145" i="6"/>
  <c r="S72" i="10"/>
  <c r="S73" i="10"/>
  <c r="S76" i="10" s="1"/>
  <c r="S74" i="10"/>
  <c r="S75" i="10"/>
  <c r="S92" i="9"/>
  <c r="S94" i="9"/>
  <c r="S95" i="9"/>
  <c r="S93" i="9"/>
  <c r="S96" i="9" s="1"/>
  <c r="S97" i="9" s="1"/>
  <c r="S172" i="6"/>
  <c r="S77" i="10"/>
  <c r="S78" i="10"/>
  <c r="S79" i="10"/>
  <c r="S113" i="9"/>
  <c r="S110" i="9"/>
  <c r="S112" i="9"/>
  <c r="S111" i="9"/>
  <c r="S114" i="9"/>
  <c r="S115" i="9" s="1"/>
  <c r="S118" i="6"/>
  <c r="S59" i="10"/>
  <c r="S60" i="10"/>
  <c r="S58" i="10"/>
  <c r="S77" i="9"/>
  <c r="S76" i="9"/>
  <c r="S74" i="9"/>
  <c r="S75" i="9"/>
  <c r="J139" i="9"/>
  <c r="R76" i="10"/>
  <c r="R80" i="10"/>
  <c r="S25" i="9"/>
  <c r="S26" i="10"/>
  <c r="M116" i="10"/>
  <c r="Z135" i="9"/>
  <c r="Z137" i="9"/>
  <c r="Z134" i="9"/>
  <c r="Z136" i="9"/>
  <c r="Q12" i="10"/>
  <c r="Q45" i="10"/>
  <c r="R44" i="10"/>
  <c r="R41" i="10"/>
  <c r="R43" i="10"/>
  <c r="R42" i="10"/>
  <c r="R56" i="9"/>
  <c r="R59" i="9"/>
  <c r="R57" i="9"/>
  <c r="R60" i="9" s="1"/>
  <c r="R58" i="9"/>
  <c r="R83" i="10"/>
  <c r="R84" i="10"/>
  <c r="R86" i="10" s="1"/>
  <c r="R85" i="10"/>
  <c r="R81" i="10"/>
  <c r="R82" i="10"/>
  <c r="R116" i="9"/>
  <c r="R117" i="9"/>
  <c r="R118" i="9"/>
  <c r="R119" i="9"/>
  <c r="R120" i="9"/>
  <c r="R121" i="9" s="1"/>
  <c r="Y139" i="9"/>
  <c r="R40" i="10"/>
  <c r="M175" i="9"/>
  <c r="W139" i="9"/>
  <c r="R7" i="10"/>
  <c r="R11" i="9"/>
  <c r="S17" i="6"/>
  <c r="R8" i="9"/>
  <c r="R10" i="9"/>
  <c r="R11" i="10"/>
  <c r="R8" i="10"/>
  <c r="R9" i="10"/>
  <c r="R9" i="9"/>
  <c r="R12" i="9" s="1"/>
  <c r="R10" i="10"/>
  <c r="L132" i="9"/>
  <c r="L187" i="9"/>
  <c r="R84" i="9"/>
  <c r="R66" i="10"/>
  <c r="S127" i="6"/>
  <c r="S65" i="10"/>
  <c r="S63" i="10"/>
  <c r="S80" i="9"/>
  <c r="S64" i="10"/>
  <c r="S83" i="9"/>
  <c r="S62" i="10"/>
  <c r="S81" i="9"/>
  <c r="S82" i="9"/>
  <c r="R85" i="9"/>
  <c r="Q85" i="9"/>
  <c r="N4" i="10"/>
  <c r="N4" i="9"/>
  <c r="N2" i="10"/>
  <c r="N5" i="10"/>
  <c r="N5" i="9"/>
  <c r="N3" i="9"/>
  <c r="O8" i="6"/>
  <c r="N3" i="10"/>
  <c r="N2" i="9"/>
  <c r="M6" i="9"/>
  <c r="M7" i="9"/>
  <c r="M6" i="10"/>
  <c r="P160" i="11"/>
  <c r="P161" i="11" s="1"/>
  <c r="L121" i="10"/>
  <c r="M118" i="10"/>
  <c r="M119" i="10"/>
  <c r="M177" i="9"/>
  <c r="M189" i="9" s="1"/>
  <c r="M178" i="9"/>
  <c r="M190" i="9" s="1"/>
  <c r="M120" i="10"/>
  <c r="M117" i="10"/>
  <c r="M179" i="9"/>
  <c r="M191" i="9" s="1"/>
  <c r="M176" i="9"/>
  <c r="M188" i="9" s="1"/>
  <c r="L180" i="9"/>
  <c r="L192" i="9" s="1"/>
  <c r="L188" i="9"/>
  <c r="K181" i="9"/>
  <c r="AA193" i="9"/>
  <c r="AA192" i="9"/>
  <c r="AA190" i="9"/>
  <c r="AA189" i="9"/>
  <c r="AA191" i="9"/>
  <c r="K193" i="9"/>
  <c r="AB188" i="9" s="1"/>
  <c r="S179" i="6"/>
  <c r="R181" i="6"/>
  <c r="S98" i="6"/>
  <c r="R100" i="6"/>
  <c r="S89" i="6"/>
  <c r="R91" i="6"/>
  <c r="N269" i="6"/>
  <c r="M271" i="6"/>
  <c r="O260" i="6"/>
  <c r="N262" i="6"/>
  <c r="M199" i="6"/>
  <c r="M19" i="6"/>
  <c r="N206" i="6"/>
  <c r="M208" i="6"/>
  <c r="N287" i="6"/>
  <c r="M289" i="6"/>
  <c r="N278" i="6"/>
  <c r="M280" i="6"/>
  <c r="S78" i="9" l="1"/>
  <c r="S79" i="9" s="1"/>
  <c r="S40" i="10"/>
  <c r="AA134" i="9"/>
  <c r="AA136" i="9"/>
  <c r="AA135" i="9"/>
  <c r="AA137" i="9"/>
  <c r="R45" i="10"/>
  <c r="R50" i="10"/>
  <c r="M132" i="9"/>
  <c r="N175" i="9"/>
  <c r="S181" i="6"/>
  <c r="S82" i="10"/>
  <c r="S83" i="10"/>
  <c r="S84" i="10"/>
  <c r="S81" i="10"/>
  <c r="S85" i="10"/>
  <c r="S119" i="9"/>
  <c r="S118" i="9"/>
  <c r="S116" i="9"/>
  <c r="S117" i="9"/>
  <c r="S120" i="9" s="1"/>
  <c r="S121" i="9" s="1"/>
  <c r="S10" i="9"/>
  <c r="S9" i="10"/>
  <c r="S11" i="10"/>
  <c r="S9" i="9"/>
  <c r="S10" i="10"/>
  <c r="S7" i="10"/>
  <c r="S8" i="9"/>
  <c r="S12" i="9"/>
  <c r="S11" i="9"/>
  <c r="S8" i="10"/>
  <c r="S100" i="6"/>
  <c r="S48" i="10"/>
  <c r="S49" i="10"/>
  <c r="S46" i="10"/>
  <c r="S47" i="10"/>
  <c r="S65" i="9"/>
  <c r="S62" i="9"/>
  <c r="S66" i="9" s="1"/>
  <c r="S67" i="9" s="1"/>
  <c r="S64" i="9"/>
  <c r="S63" i="9"/>
  <c r="R12" i="10"/>
  <c r="R61" i="9"/>
  <c r="O197" i="6"/>
  <c r="N131" i="9"/>
  <c r="N137" i="9" s="1"/>
  <c r="N128" i="9"/>
  <c r="N134" i="9" s="1"/>
  <c r="N129" i="9"/>
  <c r="N135" i="9" s="1"/>
  <c r="N130" i="9"/>
  <c r="N136" i="9" s="1"/>
  <c r="S91" i="6"/>
  <c r="S44" i="10"/>
  <c r="S41" i="10"/>
  <c r="S42" i="10"/>
  <c r="S59" i="9"/>
  <c r="S58" i="9"/>
  <c r="S56" i="9"/>
  <c r="S43" i="10"/>
  <c r="S57" i="9"/>
  <c r="L133" i="9"/>
  <c r="L138" i="9"/>
  <c r="N185" i="9"/>
  <c r="N182" i="9"/>
  <c r="N183" i="9"/>
  <c r="N184" i="9"/>
  <c r="O114" i="10"/>
  <c r="O115" i="10"/>
  <c r="O111" i="10"/>
  <c r="O116" i="10" s="1"/>
  <c r="O112" i="10"/>
  <c r="O113" i="10"/>
  <c r="O172" i="9"/>
  <c r="O173" i="9"/>
  <c r="O170" i="9"/>
  <c r="O171" i="9"/>
  <c r="O174" i="9"/>
  <c r="N6" i="9"/>
  <c r="R13" i="9"/>
  <c r="Z139" i="9"/>
  <c r="AA138" i="9"/>
  <c r="S61" i="10"/>
  <c r="S80" i="10"/>
  <c r="N116" i="10"/>
  <c r="AB139" i="9"/>
  <c r="S66" i="10"/>
  <c r="S84" i="9"/>
  <c r="O3" i="9"/>
  <c r="P8" i="6"/>
  <c r="O4" i="9"/>
  <c r="O4" i="10"/>
  <c r="O5" i="10"/>
  <c r="O3" i="10"/>
  <c r="O5" i="9"/>
  <c r="O2" i="10"/>
  <c r="O2" i="9"/>
  <c r="O6" i="9" s="1"/>
  <c r="N6" i="10"/>
  <c r="O10" i="6"/>
  <c r="N7" i="9"/>
  <c r="L181" i="9"/>
  <c r="M180" i="9"/>
  <c r="M181" i="9" s="1"/>
  <c r="N117" i="10"/>
  <c r="N179" i="9"/>
  <c r="N191" i="9" s="1"/>
  <c r="N176" i="9"/>
  <c r="N188" i="9" s="1"/>
  <c r="N118" i="10"/>
  <c r="N119" i="10"/>
  <c r="N177" i="9"/>
  <c r="N189" i="9" s="1"/>
  <c r="N178" i="9"/>
  <c r="N120" i="10"/>
  <c r="AB193" i="9"/>
  <c r="AB191" i="9"/>
  <c r="AB190" i="9"/>
  <c r="AB189" i="9"/>
  <c r="L193" i="9"/>
  <c r="AC188" i="9" s="1"/>
  <c r="AB192" i="9"/>
  <c r="M121" i="10"/>
  <c r="P10" i="6"/>
  <c r="O278" i="6"/>
  <c r="N280" i="6"/>
  <c r="O206" i="6"/>
  <c r="N208" i="6"/>
  <c r="N19" i="6"/>
  <c r="O287" i="6"/>
  <c r="N289" i="6"/>
  <c r="N199" i="6"/>
  <c r="P260" i="6"/>
  <c r="O262" i="6"/>
  <c r="N271" i="6"/>
  <c r="O269" i="6"/>
  <c r="L139" i="9" l="1"/>
  <c r="S12" i="10"/>
  <c r="O6" i="10"/>
  <c r="S45" i="10"/>
  <c r="N132" i="9"/>
  <c r="S86" i="10"/>
  <c r="M133" i="9"/>
  <c r="M138" i="9"/>
  <c r="P197" i="6"/>
  <c r="O130" i="9"/>
  <c r="O136" i="9" s="1"/>
  <c r="O131" i="9"/>
  <c r="O137" i="9" s="1"/>
  <c r="O128" i="9"/>
  <c r="O134" i="9" s="1"/>
  <c r="O129" i="9"/>
  <c r="O135" i="9" s="1"/>
  <c r="S50" i="10"/>
  <c r="P113" i="10"/>
  <c r="P114" i="10"/>
  <c r="P115" i="10"/>
  <c r="P111" i="10"/>
  <c r="P112" i="10"/>
  <c r="P171" i="9"/>
  <c r="P172" i="9"/>
  <c r="P173" i="9"/>
  <c r="P170" i="9"/>
  <c r="P175" i="9" s="1"/>
  <c r="P174" i="9"/>
  <c r="O184" i="9"/>
  <c r="O185" i="9"/>
  <c r="O182" i="9"/>
  <c r="O186" i="9" s="1"/>
  <c r="O187" i="9" s="1"/>
  <c r="O183" i="9"/>
  <c r="N190" i="9"/>
  <c r="O175" i="9"/>
  <c r="N186" i="9"/>
  <c r="N187" i="9" s="1"/>
  <c r="S60" i="9"/>
  <c r="S61" i="9" s="1"/>
  <c r="S13" i="9"/>
  <c r="AA139" i="9"/>
  <c r="S85" i="9"/>
  <c r="Q8" i="6"/>
  <c r="P2" i="9"/>
  <c r="P5" i="9"/>
  <c r="P5" i="10"/>
  <c r="P4" i="10"/>
  <c r="P2" i="10"/>
  <c r="P4" i="9"/>
  <c r="P3" i="9"/>
  <c r="P3" i="10"/>
  <c r="O7" i="9"/>
  <c r="AC192" i="9"/>
  <c r="M192" i="9"/>
  <c r="M193" i="9" s="1"/>
  <c r="AD190" i="9" s="1"/>
  <c r="O178" i="9"/>
  <c r="O190" i="9" s="1"/>
  <c r="O117" i="10"/>
  <c r="O179" i="9"/>
  <c r="O191" i="9" s="1"/>
  <c r="O176" i="9"/>
  <c r="O118" i="10"/>
  <c r="O119" i="10"/>
  <c r="O177" i="9"/>
  <c r="O189" i="9" s="1"/>
  <c r="O120" i="10"/>
  <c r="N180" i="9"/>
  <c r="N121" i="10"/>
  <c r="AC193" i="9"/>
  <c r="AC189" i="9"/>
  <c r="AC191" i="9"/>
  <c r="AC190" i="9"/>
  <c r="Q10" i="6"/>
  <c r="Q260" i="6"/>
  <c r="P262" i="6"/>
  <c r="O208" i="6"/>
  <c r="P206" i="6"/>
  <c r="P269" i="6"/>
  <c r="O271" i="6"/>
  <c r="O199" i="6"/>
  <c r="P287" i="6"/>
  <c r="O289" i="6"/>
  <c r="O19" i="6"/>
  <c r="P278" i="6"/>
  <c r="O280" i="6"/>
  <c r="Q113" i="10" l="1"/>
  <c r="Q114" i="10"/>
  <c r="Q115" i="10"/>
  <c r="Q111" i="10"/>
  <c r="Q116" i="10" s="1"/>
  <c r="Q170" i="9"/>
  <c r="Q171" i="9"/>
  <c r="Q112" i="10"/>
  <c r="Q172" i="9"/>
  <c r="Q173" i="9"/>
  <c r="Q174" i="9"/>
  <c r="P116" i="10"/>
  <c r="O132" i="9"/>
  <c r="AD138" i="9"/>
  <c r="M139" i="9"/>
  <c r="N133" i="9"/>
  <c r="N138" i="9"/>
  <c r="AC135" i="9"/>
  <c r="AC134" i="9"/>
  <c r="AC137" i="9"/>
  <c r="AC136" i="9"/>
  <c r="P183" i="9"/>
  <c r="P184" i="9"/>
  <c r="P185" i="9"/>
  <c r="P186" i="9" s="1"/>
  <c r="P182" i="9"/>
  <c r="Q197" i="6"/>
  <c r="P129" i="9"/>
  <c r="P135" i="9" s="1"/>
  <c r="P130" i="9"/>
  <c r="P136" i="9" s="1"/>
  <c r="P131" i="9"/>
  <c r="P137" i="9" s="1"/>
  <c r="P128" i="9"/>
  <c r="P134" i="9" s="1"/>
  <c r="P132" i="9"/>
  <c r="AC138" i="9"/>
  <c r="P6" i="9"/>
  <c r="P6" i="10"/>
  <c r="P7" i="9"/>
  <c r="Q2" i="10"/>
  <c r="Q3" i="9"/>
  <c r="Q2" i="9"/>
  <c r="Q5" i="9"/>
  <c r="Q4" i="9"/>
  <c r="Q3" i="10"/>
  <c r="Q5" i="10"/>
  <c r="R8" i="6"/>
  <c r="Q4" i="10"/>
  <c r="O121" i="10"/>
  <c r="AD192" i="9"/>
  <c r="AD193" i="9"/>
  <c r="AD191" i="9"/>
  <c r="AD189" i="9"/>
  <c r="AD188" i="9"/>
  <c r="P119" i="10"/>
  <c r="P177" i="9"/>
  <c r="P189" i="9" s="1"/>
  <c r="P178" i="9"/>
  <c r="P190" i="9" s="1"/>
  <c r="P117" i="10"/>
  <c r="P179" i="9"/>
  <c r="P191" i="9" s="1"/>
  <c r="P176" i="9"/>
  <c r="P188" i="9" s="1"/>
  <c r="P118" i="10"/>
  <c r="P120" i="10"/>
  <c r="N181" i="9"/>
  <c r="N192" i="9"/>
  <c r="O180" i="9"/>
  <c r="O192" i="9" s="1"/>
  <c r="O188" i="9"/>
  <c r="P199" i="6"/>
  <c r="R260" i="6"/>
  <c r="Q262" i="6"/>
  <c r="Q206" i="6"/>
  <c r="P208" i="6"/>
  <c r="Q278" i="6"/>
  <c r="P280" i="6"/>
  <c r="Q287" i="6"/>
  <c r="P289" i="6"/>
  <c r="Q269" i="6"/>
  <c r="P271" i="6"/>
  <c r="P19" i="6"/>
  <c r="Q182" i="9" l="1"/>
  <c r="Q183" i="9"/>
  <c r="Q186" i="9" s="1"/>
  <c r="Q184" i="9"/>
  <c r="Q185" i="9"/>
  <c r="P133" i="9"/>
  <c r="P138" i="9"/>
  <c r="O133" i="9"/>
  <c r="O138" i="9"/>
  <c r="R115" i="10"/>
  <c r="R112" i="10"/>
  <c r="R113" i="10"/>
  <c r="R114" i="10"/>
  <c r="R111" i="10"/>
  <c r="R173" i="9"/>
  <c r="R170" i="9"/>
  <c r="R175" i="9" s="1"/>
  <c r="R171" i="9"/>
  <c r="R172" i="9"/>
  <c r="R174" i="9"/>
  <c r="P139" i="9"/>
  <c r="AG138" i="9" s="1"/>
  <c r="AG134" i="9"/>
  <c r="R197" i="6"/>
  <c r="Q128" i="9"/>
  <c r="Q134" i="9" s="1"/>
  <c r="Q129" i="9"/>
  <c r="Q135" i="9" s="1"/>
  <c r="Q130" i="9"/>
  <c r="Q136" i="9" s="1"/>
  <c r="Q131" i="9"/>
  <c r="Q137" i="9" s="1"/>
  <c r="Q132" i="9"/>
  <c r="AC139" i="9"/>
  <c r="AD135" i="9"/>
  <c r="AD134" i="9"/>
  <c r="AD137" i="9"/>
  <c r="AD136" i="9"/>
  <c r="AG135" i="9"/>
  <c r="AG137" i="9"/>
  <c r="AG136" i="9"/>
  <c r="P187" i="9"/>
  <c r="N139" i="9"/>
  <c r="Q175" i="9"/>
  <c r="Q7" i="9"/>
  <c r="Q6" i="9"/>
  <c r="R3" i="10"/>
  <c r="R5" i="9"/>
  <c r="R2" i="9"/>
  <c r="R6" i="9" s="1"/>
  <c r="R4" i="9"/>
  <c r="S8" i="6"/>
  <c r="R3" i="9"/>
  <c r="R2" i="10"/>
  <c r="R5" i="10"/>
  <c r="R4" i="10"/>
  <c r="R10" i="6"/>
  <c r="Q6" i="10"/>
  <c r="N193" i="9"/>
  <c r="AE192" i="9" s="1"/>
  <c r="Q120" i="10"/>
  <c r="Q118" i="10"/>
  <c r="Q119" i="10"/>
  <c r="Q177" i="9"/>
  <c r="Q189" i="9" s="1"/>
  <c r="Q178" i="9"/>
  <c r="Q190" i="9" s="1"/>
  <c r="Q117" i="10"/>
  <c r="Q179" i="9"/>
  <c r="Q176" i="9"/>
  <c r="O181" i="9"/>
  <c r="P180" i="9"/>
  <c r="P121" i="10"/>
  <c r="O193" i="9"/>
  <c r="AF188" i="9" s="1"/>
  <c r="Q19" i="6"/>
  <c r="R278" i="6"/>
  <c r="Q280" i="6"/>
  <c r="R206" i="6"/>
  <c r="Q208" i="6"/>
  <c r="S260" i="6"/>
  <c r="R262" i="6"/>
  <c r="R287" i="6"/>
  <c r="Q289" i="6"/>
  <c r="R269" i="6"/>
  <c r="Q271" i="6"/>
  <c r="Q199" i="6"/>
  <c r="AE134" i="9" l="1"/>
  <c r="AE135" i="9"/>
  <c r="AE137" i="9"/>
  <c r="AE136" i="9"/>
  <c r="AD139" i="9"/>
  <c r="S197" i="6"/>
  <c r="R131" i="9"/>
  <c r="R137" i="9" s="1"/>
  <c r="R128" i="9"/>
  <c r="R134" i="9" s="1"/>
  <c r="R129" i="9"/>
  <c r="R135" i="9" s="1"/>
  <c r="R130" i="9"/>
  <c r="R136" i="9" s="1"/>
  <c r="Q133" i="9"/>
  <c r="Q138" i="9"/>
  <c r="AG139" i="9"/>
  <c r="R116" i="10"/>
  <c r="S262" i="6"/>
  <c r="S114" i="10"/>
  <c r="S115" i="10"/>
  <c r="S111" i="10"/>
  <c r="S112" i="10"/>
  <c r="S113" i="10"/>
  <c r="S172" i="9"/>
  <c r="S173" i="9"/>
  <c r="S170" i="9"/>
  <c r="S171" i="9"/>
  <c r="S174" i="9"/>
  <c r="R185" i="9"/>
  <c r="R182" i="9"/>
  <c r="R183" i="9"/>
  <c r="R184" i="9"/>
  <c r="Q191" i="9"/>
  <c r="AE138" i="9"/>
  <c r="O139" i="9"/>
  <c r="AF138" i="9" s="1"/>
  <c r="Q187" i="9"/>
  <c r="S5" i="10"/>
  <c r="S3" i="9"/>
  <c r="S2" i="9"/>
  <c r="S4" i="10"/>
  <c r="S3" i="10"/>
  <c r="S2" i="10"/>
  <c r="S5" i="9"/>
  <c r="S4" i="9"/>
  <c r="S10" i="6"/>
  <c r="R6" i="10"/>
  <c r="R7" i="9"/>
  <c r="Q180" i="9"/>
  <c r="Q192" i="9" s="1"/>
  <c r="R117" i="10"/>
  <c r="R179" i="9"/>
  <c r="R191" i="9" s="1"/>
  <c r="R176" i="9"/>
  <c r="R118" i="10"/>
  <c r="R119" i="10"/>
  <c r="R177" i="9"/>
  <c r="R189" i="9" s="1"/>
  <c r="R178" i="9"/>
  <c r="R120" i="10"/>
  <c r="P181" i="9"/>
  <c r="P192" i="9"/>
  <c r="Q121" i="10"/>
  <c r="AF190" i="9"/>
  <c r="AF193" i="9"/>
  <c r="AF189" i="9"/>
  <c r="AF191" i="9"/>
  <c r="Q188" i="9"/>
  <c r="AE193" i="9"/>
  <c r="AE190" i="9"/>
  <c r="AE191" i="9"/>
  <c r="AE188" i="9"/>
  <c r="AE189" i="9"/>
  <c r="AF192" i="9"/>
  <c r="S269" i="6"/>
  <c r="T269" i="6" s="1"/>
  <c r="R271" i="6"/>
  <c r="S287" i="6"/>
  <c r="S289" i="6" s="1"/>
  <c r="R289" i="6"/>
  <c r="S206" i="6"/>
  <c r="S208" i="6" s="1"/>
  <c r="R208" i="6"/>
  <c r="S19" i="6"/>
  <c r="R19" i="6"/>
  <c r="S199" i="6"/>
  <c r="R199" i="6"/>
  <c r="S278" i="6"/>
  <c r="R280" i="6"/>
  <c r="R132" i="9" l="1"/>
  <c r="AF134" i="9"/>
  <c r="AF136" i="9"/>
  <c r="AF137" i="9"/>
  <c r="AF135" i="9"/>
  <c r="S175" i="9"/>
  <c r="S130" i="9"/>
  <c r="S136" i="9" s="1"/>
  <c r="S131" i="9"/>
  <c r="S137" i="9" s="1"/>
  <c r="S128" i="9"/>
  <c r="S134" i="9" s="1"/>
  <c r="S129" i="9"/>
  <c r="S135" i="9" s="1"/>
  <c r="S280" i="6"/>
  <c r="S184" i="9"/>
  <c r="S185" i="9"/>
  <c r="S182" i="9"/>
  <c r="S183" i="9"/>
  <c r="R190" i="9"/>
  <c r="R186" i="9"/>
  <c r="R187" i="9" s="1"/>
  <c r="S116" i="10"/>
  <c r="Q139" i="9"/>
  <c r="AH138" i="9"/>
  <c r="AE139" i="9"/>
  <c r="S7" i="9"/>
  <c r="S6" i="10"/>
  <c r="S6" i="9"/>
  <c r="Q181" i="9"/>
  <c r="R180" i="9"/>
  <c r="R192" i="9" s="1"/>
  <c r="R121" i="10"/>
  <c r="P193" i="9"/>
  <c r="R188" i="9"/>
  <c r="S271" i="6"/>
  <c r="S178" i="9"/>
  <c r="S190" i="9" s="1"/>
  <c r="S117" i="10"/>
  <c r="S179" i="9"/>
  <c r="S191" i="9" s="1"/>
  <c r="S176" i="9"/>
  <c r="S118" i="10"/>
  <c r="S119" i="10"/>
  <c r="S177" i="9"/>
  <c r="S189" i="9" s="1"/>
  <c r="S120" i="10"/>
  <c r="Q193" i="9"/>
  <c r="AH188" i="9" s="1"/>
  <c r="R133" i="9" l="1"/>
  <c r="R138" i="9"/>
  <c r="AH134" i="9"/>
  <c r="AH137" i="9"/>
  <c r="AH135" i="9"/>
  <c r="AH136" i="9"/>
  <c r="AF139" i="9"/>
  <c r="S186" i="9"/>
  <c r="S187" i="9" s="1"/>
  <c r="S132" i="9"/>
  <c r="R181" i="9"/>
  <c r="S180" i="9"/>
  <c r="S192" i="9" s="1"/>
  <c r="S188" i="9"/>
  <c r="AG193" i="9"/>
  <c r="AG188" i="9"/>
  <c r="AG189" i="9"/>
  <c r="AG191" i="9"/>
  <c r="AG190" i="9"/>
  <c r="AH193" i="9"/>
  <c r="AH191" i="9"/>
  <c r="AH192" i="9"/>
  <c r="AH190" i="9"/>
  <c r="AH189" i="9"/>
  <c r="S121" i="10"/>
  <c r="R193" i="9"/>
  <c r="AI188" i="9" s="1"/>
  <c r="AG192" i="9"/>
  <c r="L11" i="3"/>
  <c r="L17" i="3"/>
  <c r="M17" i="3" s="1"/>
  <c r="AK19" i="3"/>
  <c r="G213" i="6" s="1"/>
  <c r="AJ20" i="3"/>
  <c r="AI20" i="3"/>
  <c r="G17" i="3"/>
  <c r="H17" i="3" s="1"/>
  <c r="M6" i="3"/>
  <c r="M7" i="3"/>
  <c r="H50" i="6" s="1"/>
  <c r="M8" i="3"/>
  <c r="M9" i="3"/>
  <c r="M10" i="3"/>
  <c r="M11" i="3"/>
  <c r="M12" i="3"/>
  <c r="M13" i="3"/>
  <c r="M14" i="3"/>
  <c r="H131" i="6" s="1"/>
  <c r="M15" i="3"/>
  <c r="M16" i="3"/>
  <c r="M18" i="3"/>
  <c r="M19" i="3"/>
  <c r="H212" i="6" s="1"/>
  <c r="M20" i="3"/>
  <c r="M21" i="3"/>
  <c r="M22" i="3"/>
  <c r="M23" i="3"/>
  <c r="M5" i="3"/>
  <c r="H6" i="3"/>
  <c r="H7" i="3"/>
  <c r="H8" i="3"/>
  <c r="H9" i="3"/>
  <c r="H10" i="3"/>
  <c r="H11" i="3"/>
  <c r="H12" i="3"/>
  <c r="H13" i="3"/>
  <c r="H14" i="3"/>
  <c r="H15" i="3"/>
  <c r="H16" i="3"/>
  <c r="H18" i="3"/>
  <c r="H19" i="3"/>
  <c r="H20" i="3"/>
  <c r="H21" i="3"/>
  <c r="H22" i="3"/>
  <c r="H23" i="3"/>
  <c r="H5" i="3"/>
  <c r="AL22" i="3"/>
  <c r="AL21" i="3"/>
  <c r="AL6" i="3"/>
  <c r="AL7" i="3"/>
  <c r="AL8" i="3"/>
  <c r="AL9" i="3"/>
  <c r="AL10" i="3"/>
  <c r="AL11" i="3"/>
  <c r="AL12" i="3"/>
  <c r="AL13" i="3"/>
  <c r="AL14" i="3"/>
  <c r="AL15" i="3"/>
  <c r="AL16" i="3"/>
  <c r="AL17" i="3"/>
  <c r="AL18" i="3"/>
  <c r="AL5" i="3"/>
  <c r="AL2" i="3"/>
  <c r="AG6" i="3"/>
  <c r="AG7" i="3"/>
  <c r="AG8" i="3"/>
  <c r="AG9" i="3"/>
  <c r="AG10" i="3"/>
  <c r="AG11" i="3"/>
  <c r="AG12" i="3"/>
  <c r="AG13" i="3"/>
  <c r="AG14" i="3"/>
  <c r="AG15" i="3"/>
  <c r="AG16" i="3"/>
  <c r="AG17" i="3"/>
  <c r="AG18" i="3"/>
  <c r="AG19" i="3"/>
  <c r="AG20" i="3"/>
  <c r="AG21" i="3"/>
  <c r="AG22" i="3"/>
  <c r="AG5" i="3"/>
  <c r="AG3" i="3"/>
  <c r="AG2" i="3"/>
  <c r="M3" i="3"/>
  <c r="M2" i="3"/>
  <c r="H3" i="3"/>
  <c r="H2" i="3"/>
  <c r="S133" i="9" l="1"/>
  <c r="S138" i="9"/>
  <c r="AH139" i="9"/>
  <c r="H68" i="6"/>
  <c r="H292" i="6" s="1"/>
  <c r="H53" i="6"/>
  <c r="R139" i="9"/>
  <c r="AI138" i="9" s="1"/>
  <c r="H248" i="6"/>
  <c r="H134" i="6"/>
  <c r="H158" i="6"/>
  <c r="H161" i="6" s="1"/>
  <c r="G249" i="6"/>
  <c r="G293" i="6" s="1"/>
  <c r="G215" i="6"/>
  <c r="AI193" i="9"/>
  <c r="AI192" i="9"/>
  <c r="AI189" i="9"/>
  <c r="AI190" i="9"/>
  <c r="AI191" i="9"/>
  <c r="S181" i="9"/>
  <c r="S193" i="9"/>
  <c r="AJ188" i="9" s="1"/>
  <c r="G251" i="6"/>
  <c r="AL20" i="3"/>
  <c r="AL19" i="3"/>
  <c r="H213" i="6" s="1"/>
  <c r="H249" i="6" s="1"/>
  <c r="H162" i="6" l="1"/>
  <c r="I161" i="6"/>
  <c r="J161" i="6" s="1"/>
  <c r="K161" i="6" s="1"/>
  <c r="L161" i="6" s="1"/>
  <c r="M161" i="6" s="1"/>
  <c r="N161" i="6" s="1"/>
  <c r="O161" i="6" s="1"/>
  <c r="P161" i="6" s="1"/>
  <c r="Q161" i="6" s="1"/>
  <c r="R161" i="6" s="1"/>
  <c r="S161" i="6" s="1"/>
  <c r="H74" i="11"/>
  <c r="H89" i="11" s="1"/>
  <c r="H73" i="11"/>
  <c r="H88" i="11" s="1"/>
  <c r="H72" i="11"/>
  <c r="H75" i="11"/>
  <c r="H90" i="11" s="1"/>
  <c r="H69" i="10"/>
  <c r="H67" i="10"/>
  <c r="H68" i="10"/>
  <c r="H88" i="9"/>
  <c r="H106" i="9" s="1"/>
  <c r="H89" i="9"/>
  <c r="H107" i="9" s="1"/>
  <c r="H87" i="9"/>
  <c r="H105" i="9" s="1"/>
  <c r="H86" i="9"/>
  <c r="H104" i="9" s="1"/>
  <c r="H70" i="10"/>
  <c r="H135" i="6"/>
  <c r="I134" i="6"/>
  <c r="G52" i="8"/>
  <c r="AI135" i="9"/>
  <c r="AI137" i="9"/>
  <c r="AI136" i="9"/>
  <c r="AI134" i="9"/>
  <c r="AI139" i="9" s="1"/>
  <c r="S139" i="9"/>
  <c r="AJ138" i="9"/>
  <c r="G118" i="11"/>
  <c r="G138" i="11" s="1"/>
  <c r="G117" i="11"/>
  <c r="G120" i="11"/>
  <c r="G140" i="11" s="1"/>
  <c r="G119" i="11"/>
  <c r="G139" i="11" s="1"/>
  <c r="G93" i="10"/>
  <c r="G94" i="10"/>
  <c r="G95" i="10"/>
  <c r="G92" i="10"/>
  <c r="G96" i="10"/>
  <c r="G143" i="9"/>
  <c r="G167" i="9" s="1"/>
  <c r="G142" i="9"/>
  <c r="G166" i="9" s="1"/>
  <c r="G140" i="9"/>
  <c r="G164" i="9" s="1"/>
  <c r="G141" i="9"/>
  <c r="G165" i="9" s="1"/>
  <c r="G216" i="6"/>
  <c r="H215" i="6"/>
  <c r="H54" i="6"/>
  <c r="H28" i="11"/>
  <c r="H38" i="11" s="1"/>
  <c r="H27" i="11"/>
  <c r="H30" i="11"/>
  <c r="H40" i="11" s="1"/>
  <c r="H29" i="11"/>
  <c r="H39" i="11" s="1"/>
  <c r="H32" i="10"/>
  <c r="H35" i="10" s="1"/>
  <c r="H33" i="10"/>
  <c r="H34" i="10"/>
  <c r="H34" i="9"/>
  <c r="H46" i="9" s="1"/>
  <c r="G27" i="8"/>
  <c r="D27" i="8" s="1"/>
  <c r="H35" i="9"/>
  <c r="H47" i="9" s="1"/>
  <c r="H32" i="9"/>
  <c r="G28" i="8"/>
  <c r="D28" i="8" s="1"/>
  <c r="H33" i="9"/>
  <c r="H45" i="9" s="1"/>
  <c r="G25" i="8"/>
  <c r="G26" i="8"/>
  <c r="D26" i="8" s="1"/>
  <c r="I53" i="6"/>
  <c r="G29" i="8"/>
  <c r="D29" i="8" s="1"/>
  <c r="H71" i="6"/>
  <c r="AJ192" i="9"/>
  <c r="AJ193" i="9"/>
  <c r="AJ190" i="9"/>
  <c r="AJ191" i="9"/>
  <c r="AJ189" i="9"/>
  <c r="H293" i="6"/>
  <c r="H295" i="6" s="1"/>
  <c r="I295" i="6" s="1"/>
  <c r="H251" i="6"/>
  <c r="G252" i="6"/>
  <c r="G253" i="6"/>
  <c r="E47" i="1"/>
  <c r="E101" i="6" s="1"/>
  <c r="E103" i="6" s="1"/>
  <c r="E45" i="7" s="1"/>
  <c r="I297" i="6" l="1"/>
  <c r="J295" i="6"/>
  <c r="G144" i="9"/>
  <c r="G121" i="11"/>
  <c r="G137" i="11"/>
  <c r="D52" i="8"/>
  <c r="D53" i="8" s="1"/>
  <c r="D54" i="8" s="1"/>
  <c r="G53" i="8"/>
  <c r="H90" i="9"/>
  <c r="I29" i="11"/>
  <c r="I39" i="11" s="1"/>
  <c r="I28" i="11"/>
  <c r="I38" i="11" s="1"/>
  <c r="I27" i="11"/>
  <c r="I30" i="11"/>
  <c r="I40" i="11" s="1"/>
  <c r="I32" i="10"/>
  <c r="I33" i="10"/>
  <c r="I34" i="10"/>
  <c r="I35" i="10" s="1"/>
  <c r="I33" i="9"/>
  <c r="I45" i="9" s="1"/>
  <c r="H27" i="8"/>
  <c r="I34" i="9"/>
  <c r="I46" i="9" s="1"/>
  <c r="H28" i="8"/>
  <c r="E28" i="8" s="1"/>
  <c r="I35" i="9"/>
  <c r="I47" i="9" s="1"/>
  <c r="I32" i="9"/>
  <c r="H25" i="8"/>
  <c r="H26" i="8"/>
  <c r="E26" i="8" s="1"/>
  <c r="I55" i="6"/>
  <c r="J53" i="6"/>
  <c r="H29" i="8"/>
  <c r="E29" i="8" s="1"/>
  <c r="I71" i="6"/>
  <c r="H37" i="9"/>
  <c r="H44" i="9"/>
  <c r="H48" i="9" s="1"/>
  <c r="H216" i="6"/>
  <c r="H119" i="11"/>
  <c r="H139" i="11" s="1"/>
  <c r="H118" i="11"/>
  <c r="H138" i="11" s="1"/>
  <c r="H117" i="11"/>
  <c r="H120" i="11"/>
  <c r="H140" i="11" s="1"/>
  <c r="H96" i="10"/>
  <c r="H92" i="10"/>
  <c r="H93" i="10"/>
  <c r="H94" i="10"/>
  <c r="H95" i="10"/>
  <c r="H141" i="9"/>
  <c r="H165" i="9" s="1"/>
  <c r="H143" i="9"/>
  <c r="H167" i="9" s="1"/>
  <c r="H142" i="9"/>
  <c r="H166" i="9" s="1"/>
  <c r="H140" i="9"/>
  <c r="H164" i="9" s="1"/>
  <c r="I215" i="6"/>
  <c r="G69" i="8"/>
  <c r="D69" i="8" s="1"/>
  <c r="G66" i="8"/>
  <c r="G67" i="8"/>
  <c r="D67" i="8" s="1"/>
  <c r="G68" i="8"/>
  <c r="D68" i="8" s="1"/>
  <c r="G97" i="10"/>
  <c r="I75" i="11"/>
  <c r="I90" i="11" s="1"/>
  <c r="I74" i="11"/>
  <c r="I89" i="11" s="1"/>
  <c r="I73" i="11"/>
  <c r="I88" i="11" s="1"/>
  <c r="I72" i="11"/>
  <c r="I69" i="10"/>
  <c r="I67" i="10"/>
  <c r="I68" i="10"/>
  <c r="I87" i="9"/>
  <c r="I105" i="9" s="1"/>
  <c r="I88" i="9"/>
  <c r="I106" i="9" s="1"/>
  <c r="I89" i="9"/>
  <c r="I107" i="9" s="1"/>
  <c r="I86" i="9"/>
  <c r="I104" i="9" s="1"/>
  <c r="I90" i="9"/>
  <c r="I70" i="10"/>
  <c r="I71" i="10" s="1"/>
  <c r="I136" i="6"/>
  <c r="J134" i="6"/>
  <c r="H52" i="8"/>
  <c r="H76" i="11"/>
  <c r="H87" i="11"/>
  <c r="O38" i="11"/>
  <c r="D25" i="8"/>
  <c r="D30" i="8" s="1"/>
  <c r="D31" i="8" s="1"/>
  <c r="G30" i="8"/>
  <c r="H31" i="11"/>
  <c r="H37" i="11"/>
  <c r="H41" i="11" s="1"/>
  <c r="O37" i="11" s="1"/>
  <c r="AJ134" i="9"/>
  <c r="AJ139" i="9" s="1"/>
  <c r="AJ137" i="9"/>
  <c r="AJ135" i="9"/>
  <c r="AJ136" i="9"/>
  <c r="H71" i="10"/>
  <c r="I251" i="6"/>
  <c r="H253" i="6"/>
  <c r="H252" i="6"/>
  <c r="E87" i="1"/>
  <c r="E227" i="6" s="1"/>
  <c r="E229" i="6" s="1"/>
  <c r="E84" i="7" s="1"/>
  <c r="F87" i="1"/>
  <c r="F227" i="6" s="1"/>
  <c r="F229" i="6" s="1"/>
  <c r="F84" i="7" s="1"/>
  <c r="G87" i="1"/>
  <c r="G227" i="6" s="1"/>
  <c r="G229" i="6" s="1"/>
  <c r="G84" i="7" s="1"/>
  <c r="H87" i="1"/>
  <c r="H227" i="6" s="1"/>
  <c r="H229" i="6" s="1"/>
  <c r="H84" i="7" s="1"/>
  <c r="I87" i="1"/>
  <c r="I227" i="6" s="1"/>
  <c r="I229" i="6" s="1"/>
  <c r="I84" i="7" s="1"/>
  <c r="J87" i="1"/>
  <c r="J227" i="6" s="1"/>
  <c r="J229" i="6" s="1"/>
  <c r="J84" i="7" s="1"/>
  <c r="K87" i="1"/>
  <c r="K227" i="6" s="1"/>
  <c r="K229" i="6" s="1"/>
  <c r="K84" i="7" s="1"/>
  <c r="L87" i="1"/>
  <c r="L227" i="6" s="1"/>
  <c r="L229" i="6" s="1"/>
  <c r="L84" i="7" s="1"/>
  <c r="M87" i="1"/>
  <c r="M227" i="6" s="1"/>
  <c r="M229" i="6" s="1"/>
  <c r="M84" i="7" s="1"/>
  <c r="N87" i="1"/>
  <c r="N227" i="6" s="1"/>
  <c r="N229" i="6" s="1"/>
  <c r="N84" i="7" s="1"/>
  <c r="O87" i="1"/>
  <c r="O227" i="6" s="1"/>
  <c r="O229" i="6" s="1"/>
  <c r="O84" i="7" s="1"/>
  <c r="P87" i="1"/>
  <c r="P227" i="6" s="1"/>
  <c r="P229" i="6" s="1"/>
  <c r="P84" i="7" s="1"/>
  <c r="Q87" i="1"/>
  <c r="Q227" i="6" s="1"/>
  <c r="Q229" i="6" s="1"/>
  <c r="Q84" i="7" s="1"/>
  <c r="R87" i="1"/>
  <c r="R227" i="6" s="1"/>
  <c r="R229" i="6" s="1"/>
  <c r="R84" i="7" s="1"/>
  <c r="S87" i="1"/>
  <c r="S227" i="6" s="1"/>
  <c r="S229" i="6" s="1"/>
  <c r="S84" i="7" s="1"/>
  <c r="D87" i="1"/>
  <c r="D227" i="6" s="1"/>
  <c r="D229" i="6" s="1"/>
  <c r="D84" i="7" s="1"/>
  <c r="E14" i="1"/>
  <c r="E14" i="7" s="1"/>
  <c r="F14" i="1"/>
  <c r="F14" i="7" s="1"/>
  <c r="G14" i="1"/>
  <c r="G14" i="7" s="1"/>
  <c r="H14" i="1"/>
  <c r="H14" i="7" s="1"/>
  <c r="I14" i="1"/>
  <c r="I14" i="7" s="1"/>
  <c r="J14" i="1"/>
  <c r="J14" i="7" s="1"/>
  <c r="K14" i="1"/>
  <c r="K14" i="7" s="1"/>
  <c r="L14" i="1"/>
  <c r="L14" i="7" s="1"/>
  <c r="M14" i="1"/>
  <c r="M14" i="7" s="1"/>
  <c r="N14" i="1"/>
  <c r="N14" i="7" s="1"/>
  <c r="O14" i="1"/>
  <c r="O14" i="7" s="1"/>
  <c r="P14" i="1"/>
  <c r="P14" i="7" s="1"/>
  <c r="Q14" i="1"/>
  <c r="Q14" i="7" s="1"/>
  <c r="R14" i="1"/>
  <c r="R14" i="7" s="1"/>
  <c r="S14" i="1"/>
  <c r="S14" i="7" s="1"/>
  <c r="I76" i="11" l="1"/>
  <c r="I87" i="11"/>
  <c r="I120" i="11"/>
  <c r="I140" i="11" s="1"/>
  <c r="I119" i="11"/>
  <c r="I139" i="11" s="1"/>
  <c r="I118" i="11"/>
  <c r="I138" i="11" s="1"/>
  <c r="I117" i="11"/>
  <c r="I95" i="10"/>
  <c r="I96" i="10"/>
  <c r="I92" i="10"/>
  <c r="I93" i="10"/>
  <c r="I94" i="10"/>
  <c r="I140" i="9"/>
  <c r="I164" i="9" s="1"/>
  <c r="I141" i="9"/>
  <c r="I165" i="9" s="1"/>
  <c r="I143" i="9"/>
  <c r="I167" i="9" s="1"/>
  <c r="I142" i="9"/>
  <c r="I166" i="9" s="1"/>
  <c r="I144" i="9"/>
  <c r="I217" i="6"/>
  <c r="J215" i="6"/>
  <c r="H66" i="8"/>
  <c r="H68" i="8"/>
  <c r="E68" i="8" s="1"/>
  <c r="H67" i="8"/>
  <c r="E67" i="8" s="1"/>
  <c r="H69" i="8"/>
  <c r="E69" i="8" s="1"/>
  <c r="K134" i="6"/>
  <c r="J68" i="10"/>
  <c r="J69" i="10"/>
  <c r="J67" i="10"/>
  <c r="J86" i="9"/>
  <c r="J104" i="9" s="1"/>
  <c r="J89" i="9"/>
  <c r="J107" i="9" s="1"/>
  <c r="J87" i="9"/>
  <c r="J105" i="9" s="1"/>
  <c r="J88" i="9"/>
  <c r="J106" i="9" s="1"/>
  <c r="J70" i="10"/>
  <c r="J71" i="10" s="1"/>
  <c r="J136" i="6"/>
  <c r="H144" i="9"/>
  <c r="H97" i="10"/>
  <c r="H49" i="9"/>
  <c r="Y44" i="9" s="1"/>
  <c r="E30" i="8"/>
  <c r="E31" i="8" s="1"/>
  <c r="E25" i="8"/>
  <c r="H30" i="8"/>
  <c r="O39" i="11"/>
  <c r="O40" i="11" s="1"/>
  <c r="O41" i="11" s="1"/>
  <c r="H91" i="11"/>
  <c r="O87" i="11" s="1"/>
  <c r="I91" i="9"/>
  <c r="I108" i="9"/>
  <c r="I109" i="9" s="1"/>
  <c r="H121" i="11"/>
  <c r="H137" i="11"/>
  <c r="I73" i="6"/>
  <c r="I31" i="11"/>
  <c r="I37" i="11"/>
  <c r="I41" i="11" s="1"/>
  <c r="P37" i="11" s="1"/>
  <c r="N137" i="11"/>
  <c r="D66" i="8"/>
  <c r="D70" i="8" s="1"/>
  <c r="D71" i="8" s="1"/>
  <c r="G70" i="8"/>
  <c r="K53" i="6"/>
  <c r="J34" i="10"/>
  <c r="J32" i="10"/>
  <c r="J33" i="10"/>
  <c r="J35" i="9"/>
  <c r="J47" i="9" s="1"/>
  <c r="J33" i="9"/>
  <c r="J45" i="9" s="1"/>
  <c r="J34" i="9"/>
  <c r="J46" i="9" s="1"/>
  <c r="J32" i="9"/>
  <c r="J55" i="6"/>
  <c r="J71" i="6"/>
  <c r="I37" i="9"/>
  <c r="I44" i="9"/>
  <c r="I48" i="9" s="1"/>
  <c r="E27" i="8"/>
  <c r="G145" i="9"/>
  <c r="G168" i="9"/>
  <c r="H53" i="8"/>
  <c r="E52" i="8"/>
  <c r="E53" i="8" s="1"/>
  <c r="E54" i="8" s="1"/>
  <c r="H91" i="9"/>
  <c r="H108" i="9"/>
  <c r="G141" i="11"/>
  <c r="K295" i="6"/>
  <c r="J297" i="6"/>
  <c r="J251" i="6"/>
  <c r="I253" i="6"/>
  <c r="S91" i="1"/>
  <c r="R91" i="1"/>
  <c r="Q91" i="1"/>
  <c r="P91" i="1"/>
  <c r="O91" i="1"/>
  <c r="N91" i="1"/>
  <c r="M91" i="1"/>
  <c r="L91" i="1"/>
  <c r="K91" i="1"/>
  <c r="J91" i="1"/>
  <c r="I91" i="1"/>
  <c r="H91" i="1"/>
  <c r="G91" i="1"/>
  <c r="F91" i="1"/>
  <c r="E91" i="1"/>
  <c r="D91" i="1"/>
  <c r="S84" i="1"/>
  <c r="S209" i="6" s="1"/>
  <c r="S211" i="6" s="1"/>
  <c r="R84" i="1"/>
  <c r="R209" i="6" s="1"/>
  <c r="R211" i="6" s="1"/>
  <c r="Q84" i="1"/>
  <c r="Q209" i="6" s="1"/>
  <c r="Q211" i="6" s="1"/>
  <c r="P84" i="1"/>
  <c r="P209" i="6" s="1"/>
  <c r="P211" i="6" s="1"/>
  <c r="O84" i="1"/>
  <c r="O209" i="6" s="1"/>
  <c r="O211" i="6" s="1"/>
  <c r="N84" i="1"/>
  <c r="N209" i="6" s="1"/>
  <c r="N211" i="6" s="1"/>
  <c r="M84" i="1"/>
  <c r="M209" i="6" s="1"/>
  <c r="M211" i="6" s="1"/>
  <c r="L84" i="1"/>
  <c r="L209" i="6" s="1"/>
  <c r="L211" i="6" s="1"/>
  <c r="K84" i="1"/>
  <c r="K209" i="6" s="1"/>
  <c r="K211" i="6" s="1"/>
  <c r="J84" i="1"/>
  <c r="J209" i="6" s="1"/>
  <c r="J211" i="6" s="1"/>
  <c r="I84" i="1"/>
  <c r="I209" i="6" s="1"/>
  <c r="I211" i="6" s="1"/>
  <c r="H84" i="1"/>
  <c r="H209" i="6" s="1"/>
  <c r="H211" i="6" s="1"/>
  <c r="G84" i="1"/>
  <c r="G209" i="6" s="1"/>
  <c r="G211" i="6" s="1"/>
  <c r="F84" i="1"/>
  <c r="F209" i="6" s="1"/>
  <c r="F211" i="6" s="1"/>
  <c r="E84" i="1"/>
  <c r="E209" i="6" s="1"/>
  <c r="E211" i="6" s="1"/>
  <c r="D84" i="1"/>
  <c r="D209" i="6" s="1"/>
  <c r="D211" i="6" s="1"/>
  <c r="S76" i="1"/>
  <c r="R76" i="1"/>
  <c r="Q76" i="1"/>
  <c r="P76" i="1"/>
  <c r="O76" i="1"/>
  <c r="N76" i="1"/>
  <c r="M76" i="1"/>
  <c r="L76" i="1"/>
  <c r="K76" i="1"/>
  <c r="J76" i="1"/>
  <c r="I76" i="1"/>
  <c r="H76" i="1"/>
  <c r="G76" i="1"/>
  <c r="F76" i="1"/>
  <c r="F218" i="6" s="1"/>
  <c r="F220" i="6" s="1"/>
  <c r="F75" i="7" s="1"/>
  <c r="E76" i="1"/>
  <c r="D76" i="1"/>
  <c r="D218" i="6" s="1"/>
  <c r="D220" i="6" s="1"/>
  <c r="D75" i="7" s="1"/>
  <c r="S71" i="1"/>
  <c r="S182" i="6" s="1"/>
  <c r="R71" i="1"/>
  <c r="R182" i="6" s="1"/>
  <c r="Q71" i="1"/>
  <c r="Q182" i="6" s="1"/>
  <c r="P71" i="1"/>
  <c r="P182" i="6" s="1"/>
  <c r="O71" i="1"/>
  <c r="O182" i="6" s="1"/>
  <c r="N71" i="1"/>
  <c r="N182" i="6" s="1"/>
  <c r="M71" i="1"/>
  <c r="M182" i="6" s="1"/>
  <c r="L71" i="1"/>
  <c r="L182" i="6" s="1"/>
  <c r="K71" i="1"/>
  <c r="K182" i="6" s="1"/>
  <c r="J71" i="1"/>
  <c r="J182" i="6" s="1"/>
  <c r="I71" i="1"/>
  <c r="I182" i="6" s="1"/>
  <c r="H71" i="1"/>
  <c r="H182" i="6" s="1"/>
  <c r="G71" i="1"/>
  <c r="G182" i="6" s="1"/>
  <c r="F71" i="1"/>
  <c r="F182" i="6" s="1"/>
  <c r="E71" i="1"/>
  <c r="E182" i="6" s="1"/>
  <c r="D71" i="1"/>
  <c r="D182" i="6" s="1"/>
  <c r="S68" i="1"/>
  <c r="S173" i="6" s="1"/>
  <c r="S175" i="6" s="1"/>
  <c r="S67" i="7" s="1"/>
  <c r="R68" i="1"/>
  <c r="R173" i="6" s="1"/>
  <c r="R175" i="6" s="1"/>
  <c r="R67" i="7" s="1"/>
  <c r="Q68" i="1"/>
  <c r="Q173" i="6" s="1"/>
  <c r="Q175" i="6" s="1"/>
  <c r="Q67" i="7" s="1"/>
  <c r="P68" i="1"/>
  <c r="P173" i="6" s="1"/>
  <c r="P175" i="6" s="1"/>
  <c r="P67" i="7" s="1"/>
  <c r="O68" i="1"/>
  <c r="O173" i="6" s="1"/>
  <c r="O175" i="6" s="1"/>
  <c r="O67" i="7" s="1"/>
  <c r="N68" i="1"/>
  <c r="N173" i="6" s="1"/>
  <c r="N175" i="6" s="1"/>
  <c r="N67" i="7" s="1"/>
  <c r="M68" i="1"/>
  <c r="M173" i="6" s="1"/>
  <c r="M175" i="6" s="1"/>
  <c r="M67" i="7" s="1"/>
  <c r="L68" i="1"/>
  <c r="L173" i="6" s="1"/>
  <c r="L175" i="6" s="1"/>
  <c r="L67" i="7" s="1"/>
  <c r="K68" i="1"/>
  <c r="K173" i="6" s="1"/>
  <c r="K175" i="6" s="1"/>
  <c r="K67" i="7" s="1"/>
  <c r="J68" i="1"/>
  <c r="J173" i="6" s="1"/>
  <c r="J175" i="6" s="1"/>
  <c r="J67" i="7" s="1"/>
  <c r="I68" i="1"/>
  <c r="I173" i="6" s="1"/>
  <c r="I175" i="6" s="1"/>
  <c r="I67" i="7" s="1"/>
  <c r="H68" i="1"/>
  <c r="H173" i="6" s="1"/>
  <c r="H175" i="6" s="1"/>
  <c r="H67" i="7" s="1"/>
  <c r="G68" i="1"/>
  <c r="G173" i="6" s="1"/>
  <c r="G175" i="6" s="1"/>
  <c r="G67" i="7" s="1"/>
  <c r="F68" i="1"/>
  <c r="F173" i="6" s="1"/>
  <c r="F175" i="6" s="1"/>
  <c r="F67" i="7" s="1"/>
  <c r="E68" i="1"/>
  <c r="E173" i="6" s="1"/>
  <c r="E175" i="6" s="1"/>
  <c r="E67" i="7" s="1"/>
  <c r="D68" i="1"/>
  <c r="D173" i="6" s="1"/>
  <c r="D175" i="6" s="1"/>
  <c r="D67" i="7" s="1"/>
  <c r="S65" i="1"/>
  <c r="S164" i="6" s="1"/>
  <c r="S166" i="6" s="1"/>
  <c r="S64" i="7" s="1"/>
  <c r="R65" i="1"/>
  <c r="Q65" i="1"/>
  <c r="Q164" i="6" s="1"/>
  <c r="Q166" i="6" s="1"/>
  <c r="Q64" i="7" s="1"/>
  <c r="P65" i="1"/>
  <c r="O65" i="1"/>
  <c r="N65" i="1"/>
  <c r="M65" i="1"/>
  <c r="L65" i="1"/>
  <c r="K65" i="1"/>
  <c r="J65" i="1"/>
  <c r="I65" i="1"/>
  <c r="H65" i="1"/>
  <c r="G65" i="1"/>
  <c r="F65" i="1"/>
  <c r="E65" i="1"/>
  <c r="D65" i="1"/>
  <c r="S60" i="1"/>
  <c r="S137" i="6" s="1"/>
  <c r="S139" i="6" s="1"/>
  <c r="S59" i="7" s="1"/>
  <c r="R60" i="1"/>
  <c r="R137" i="6" s="1"/>
  <c r="R139" i="6" s="1"/>
  <c r="R59" i="7" s="1"/>
  <c r="Q60" i="1"/>
  <c r="Q137" i="6" s="1"/>
  <c r="Q139" i="6" s="1"/>
  <c r="Q59" i="7" s="1"/>
  <c r="P60" i="1"/>
  <c r="P137" i="6" s="1"/>
  <c r="P139" i="6" s="1"/>
  <c r="P59" i="7" s="1"/>
  <c r="O60" i="1"/>
  <c r="O137" i="6" s="1"/>
  <c r="O139" i="6" s="1"/>
  <c r="O59" i="7" s="1"/>
  <c r="N60" i="1"/>
  <c r="N137" i="6" s="1"/>
  <c r="N139" i="6" s="1"/>
  <c r="N59" i="7" s="1"/>
  <c r="M60" i="1"/>
  <c r="M137" i="6" s="1"/>
  <c r="M139" i="6" s="1"/>
  <c r="M59" i="7" s="1"/>
  <c r="L60" i="1"/>
  <c r="L137" i="6" s="1"/>
  <c r="L139" i="6" s="1"/>
  <c r="L59" i="7" s="1"/>
  <c r="K60" i="1"/>
  <c r="K137" i="6" s="1"/>
  <c r="K139" i="6" s="1"/>
  <c r="K59" i="7" s="1"/>
  <c r="J60" i="1"/>
  <c r="J137" i="6" s="1"/>
  <c r="J139" i="6" s="1"/>
  <c r="J59" i="7" s="1"/>
  <c r="I60" i="1"/>
  <c r="I137" i="6" s="1"/>
  <c r="I139" i="6" s="1"/>
  <c r="I59" i="7" s="1"/>
  <c r="H60" i="1"/>
  <c r="H137" i="6" s="1"/>
  <c r="H139" i="6" s="1"/>
  <c r="H59" i="7" s="1"/>
  <c r="G60" i="1"/>
  <c r="G137" i="6" s="1"/>
  <c r="G139" i="6" s="1"/>
  <c r="G59" i="7" s="1"/>
  <c r="F60" i="1"/>
  <c r="F137" i="6" s="1"/>
  <c r="F139" i="6" s="1"/>
  <c r="F59" i="7" s="1"/>
  <c r="E60" i="1"/>
  <c r="E137" i="6" s="1"/>
  <c r="E139" i="6" s="1"/>
  <c r="E59" i="7" s="1"/>
  <c r="D60" i="1"/>
  <c r="D137" i="6" s="1"/>
  <c r="D139" i="6" s="1"/>
  <c r="D59" i="7" s="1"/>
  <c r="S57" i="1"/>
  <c r="S128" i="6" s="1"/>
  <c r="S130" i="6" s="1"/>
  <c r="S56" i="7" s="1"/>
  <c r="R57" i="1"/>
  <c r="R128" i="6" s="1"/>
  <c r="R130" i="6" s="1"/>
  <c r="R56" i="7" s="1"/>
  <c r="Q57" i="1"/>
  <c r="Q128" i="6" s="1"/>
  <c r="Q130" i="6" s="1"/>
  <c r="Q56" i="7" s="1"/>
  <c r="P57" i="1"/>
  <c r="P128" i="6" s="1"/>
  <c r="P130" i="6" s="1"/>
  <c r="P56" i="7" s="1"/>
  <c r="O57" i="1"/>
  <c r="O128" i="6" s="1"/>
  <c r="O130" i="6" s="1"/>
  <c r="O56" i="7" s="1"/>
  <c r="N57" i="1"/>
  <c r="N128" i="6" s="1"/>
  <c r="N130" i="6" s="1"/>
  <c r="N56" i="7" s="1"/>
  <c r="M57" i="1"/>
  <c r="M128" i="6" s="1"/>
  <c r="M130" i="6" s="1"/>
  <c r="M56" i="7" s="1"/>
  <c r="L57" i="1"/>
  <c r="L128" i="6" s="1"/>
  <c r="L130" i="6" s="1"/>
  <c r="L56" i="7" s="1"/>
  <c r="K57" i="1"/>
  <c r="K128" i="6" s="1"/>
  <c r="K130" i="6" s="1"/>
  <c r="K56" i="7" s="1"/>
  <c r="J57" i="1"/>
  <c r="J128" i="6" s="1"/>
  <c r="J130" i="6" s="1"/>
  <c r="J56" i="7" s="1"/>
  <c r="I57" i="1"/>
  <c r="I128" i="6" s="1"/>
  <c r="I130" i="6" s="1"/>
  <c r="I56" i="7" s="1"/>
  <c r="H57" i="1"/>
  <c r="H128" i="6" s="1"/>
  <c r="H130" i="6" s="1"/>
  <c r="H56" i="7" s="1"/>
  <c r="G57" i="1"/>
  <c r="G128" i="6" s="1"/>
  <c r="G130" i="6" s="1"/>
  <c r="G56" i="7" s="1"/>
  <c r="F57" i="1"/>
  <c r="F128" i="6" s="1"/>
  <c r="F130" i="6" s="1"/>
  <c r="F56" i="7" s="1"/>
  <c r="E57" i="1"/>
  <c r="E128" i="6" s="1"/>
  <c r="E130" i="6" s="1"/>
  <c r="E56" i="7" s="1"/>
  <c r="D57" i="1"/>
  <c r="D128" i="6" s="1"/>
  <c r="D130" i="6" s="1"/>
  <c r="D56" i="7" s="1"/>
  <c r="S119" i="6"/>
  <c r="S121" i="6" s="1"/>
  <c r="S53" i="7" s="1"/>
  <c r="R119" i="6"/>
  <c r="R121" i="6" s="1"/>
  <c r="R53" i="7" s="1"/>
  <c r="Q119" i="6"/>
  <c r="Q121" i="6" s="1"/>
  <c r="Q53" i="7" s="1"/>
  <c r="P119" i="6"/>
  <c r="P121" i="6" s="1"/>
  <c r="P53" i="7" s="1"/>
  <c r="O119" i="6"/>
  <c r="O121" i="6" s="1"/>
  <c r="O53" i="7" s="1"/>
  <c r="N119" i="6"/>
  <c r="N121" i="6" s="1"/>
  <c r="N53" i="7" s="1"/>
  <c r="M119" i="6"/>
  <c r="M121" i="6" s="1"/>
  <c r="M53" i="7" s="1"/>
  <c r="L119" i="6"/>
  <c r="L121" i="6" s="1"/>
  <c r="L53" i="7" s="1"/>
  <c r="K119" i="6"/>
  <c r="K121" i="6" s="1"/>
  <c r="K53" i="7" s="1"/>
  <c r="J119" i="6"/>
  <c r="J121" i="6" s="1"/>
  <c r="J53" i="7" s="1"/>
  <c r="I119" i="6"/>
  <c r="I121" i="6" s="1"/>
  <c r="I53" i="7" s="1"/>
  <c r="H119" i="6"/>
  <c r="H121" i="6" s="1"/>
  <c r="H53" i="7" s="1"/>
  <c r="G119" i="6"/>
  <c r="G121" i="6" s="1"/>
  <c r="G53" i="7" s="1"/>
  <c r="F119" i="6"/>
  <c r="F121" i="6" s="1"/>
  <c r="F53" i="7" s="1"/>
  <c r="E119" i="6"/>
  <c r="E121" i="6" s="1"/>
  <c r="E53" i="7" s="1"/>
  <c r="D119" i="6"/>
  <c r="D121" i="6" s="1"/>
  <c r="D53" i="7" s="1"/>
  <c r="S110" i="6"/>
  <c r="S112" i="6" s="1"/>
  <c r="S48" i="7" s="1"/>
  <c r="R110" i="6"/>
  <c r="R112" i="6" s="1"/>
  <c r="R48" i="7" s="1"/>
  <c r="Q110" i="6"/>
  <c r="Q112" i="6" s="1"/>
  <c r="Q48" i="7" s="1"/>
  <c r="P110" i="6"/>
  <c r="P112" i="6" s="1"/>
  <c r="P48" i="7" s="1"/>
  <c r="O110" i="6"/>
  <c r="O112" i="6" s="1"/>
  <c r="O48" i="7" s="1"/>
  <c r="N110" i="6"/>
  <c r="N112" i="6" s="1"/>
  <c r="N48" i="7" s="1"/>
  <c r="M110" i="6"/>
  <c r="M112" i="6" s="1"/>
  <c r="M48" i="7" s="1"/>
  <c r="L110" i="6"/>
  <c r="L112" i="6" s="1"/>
  <c r="L48" i="7" s="1"/>
  <c r="K110" i="6"/>
  <c r="K112" i="6" s="1"/>
  <c r="K48" i="7" s="1"/>
  <c r="J110" i="6"/>
  <c r="J112" i="6" s="1"/>
  <c r="J48" i="7" s="1"/>
  <c r="I110" i="6"/>
  <c r="I112" i="6" s="1"/>
  <c r="I48" i="7" s="1"/>
  <c r="H110" i="6"/>
  <c r="H112" i="6" s="1"/>
  <c r="H48" i="7" s="1"/>
  <c r="G110" i="6"/>
  <c r="G112" i="6" s="1"/>
  <c r="G48" i="7" s="1"/>
  <c r="F110" i="6"/>
  <c r="F112" i="6" s="1"/>
  <c r="F48" i="7" s="1"/>
  <c r="E110" i="6"/>
  <c r="E112" i="6" s="1"/>
  <c r="E48" i="7" s="1"/>
  <c r="D110" i="6"/>
  <c r="D112" i="6" s="1"/>
  <c r="D48" i="7" s="1"/>
  <c r="S47" i="1"/>
  <c r="S101" i="6" s="1"/>
  <c r="S103" i="6" s="1"/>
  <c r="S45" i="7" s="1"/>
  <c r="R47" i="1"/>
  <c r="R101" i="6" s="1"/>
  <c r="R103" i="6" s="1"/>
  <c r="R45" i="7" s="1"/>
  <c r="Q47" i="1"/>
  <c r="Q101" i="6" s="1"/>
  <c r="Q103" i="6" s="1"/>
  <c r="Q45" i="7" s="1"/>
  <c r="P47" i="1"/>
  <c r="P101" i="6" s="1"/>
  <c r="P103" i="6" s="1"/>
  <c r="P45" i="7" s="1"/>
  <c r="O47" i="1"/>
  <c r="O101" i="6" s="1"/>
  <c r="O103" i="6" s="1"/>
  <c r="O45" i="7" s="1"/>
  <c r="N47" i="1"/>
  <c r="N101" i="6" s="1"/>
  <c r="N103" i="6" s="1"/>
  <c r="N45" i="7" s="1"/>
  <c r="M47" i="1"/>
  <c r="M101" i="6" s="1"/>
  <c r="M103" i="6" s="1"/>
  <c r="M45" i="7" s="1"/>
  <c r="L47" i="1"/>
  <c r="L101" i="6" s="1"/>
  <c r="L103" i="6" s="1"/>
  <c r="L45" i="7" s="1"/>
  <c r="K47" i="1"/>
  <c r="K101" i="6" s="1"/>
  <c r="K103" i="6" s="1"/>
  <c r="K45" i="7" s="1"/>
  <c r="J47" i="1"/>
  <c r="J101" i="6" s="1"/>
  <c r="J103" i="6" s="1"/>
  <c r="J45" i="7" s="1"/>
  <c r="I47" i="1"/>
  <c r="I101" i="6" s="1"/>
  <c r="I103" i="6" s="1"/>
  <c r="I45" i="7" s="1"/>
  <c r="H47" i="1"/>
  <c r="H101" i="6" s="1"/>
  <c r="H103" i="6" s="1"/>
  <c r="H45" i="7" s="1"/>
  <c r="G47" i="1"/>
  <c r="G101" i="6" s="1"/>
  <c r="G103" i="6" s="1"/>
  <c r="G45" i="7" s="1"/>
  <c r="F47" i="1"/>
  <c r="F101" i="6" s="1"/>
  <c r="F103" i="6" s="1"/>
  <c r="F45" i="7" s="1"/>
  <c r="D47" i="1"/>
  <c r="D101" i="6" s="1"/>
  <c r="D103" i="6" s="1"/>
  <c r="D45" i="7" s="1"/>
  <c r="S44" i="1"/>
  <c r="S92" i="6" s="1"/>
  <c r="S94" i="6" s="1"/>
  <c r="S42" i="7" s="1"/>
  <c r="R44" i="1"/>
  <c r="R92" i="6" s="1"/>
  <c r="R94" i="6" s="1"/>
  <c r="R42" i="7" s="1"/>
  <c r="Q44" i="1"/>
  <c r="Q92" i="6" s="1"/>
  <c r="Q94" i="6" s="1"/>
  <c r="Q42" i="7" s="1"/>
  <c r="P44" i="1"/>
  <c r="P92" i="6" s="1"/>
  <c r="P94" i="6" s="1"/>
  <c r="P42" i="7" s="1"/>
  <c r="O44" i="1"/>
  <c r="O92" i="6" s="1"/>
  <c r="O94" i="6" s="1"/>
  <c r="O42" i="7" s="1"/>
  <c r="N44" i="1"/>
  <c r="N92" i="6" s="1"/>
  <c r="N94" i="6" s="1"/>
  <c r="N42" i="7" s="1"/>
  <c r="M44" i="1"/>
  <c r="M92" i="6" s="1"/>
  <c r="M94" i="6" s="1"/>
  <c r="M42" i="7" s="1"/>
  <c r="L44" i="1"/>
  <c r="L92" i="6" s="1"/>
  <c r="L94" i="6" s="1"/>
  <c r="L42" i="7" s="1"/>
  <c r="K44" i="1"/>
  <c r="K92" i="6" s="1"/>
  <c r="K94" i="6" s="1"/>
  <c r="K42" i="7" s="1"/>
  <c r="J44" i="1"/>
  <c r="J92" i="6" s="1"/>
  <c r="J94" i="6" s="1"/>
  <c r="J42" i="7" s="1"/>
  <c r="I44" i="1"/>
  <c r="I92" i="6" s="1"/>
  <c r="I94" i="6" s="1"/>
  <c r="I42" i="7" s="1"/>
  <c r="H44" i="1"/>
  <c r="H92" i="6" s="1"/>
  <c r="H94" i="6" s="1"/>
  <c r="H42" i="7" s="1"/>
  <c r="G44" i="1"/>
  <c r="G92" i="6" s="1"/>
  <c r="G94" i="6" s="1"/>
  <c r="G42" i="7" s="1"/>
  <c r="F44" i="1"/>
  <c r="F92" i="6" s="1"/>
  <c r="F94" i="6" s="1"/>
  <c r="F42" i="7" s="1"/>
  <c r="E44" i="1"/>
  <c r="E92" i="6" s="1"/>
  <c r="E94" i="6" s="1"/>
  <c r="E42" i="7" s="1"/>
  <c r="D44" i="1"/>
  <c r="D92" i="6" s="1"/>
  <c r="D94" i="6" s="1"/>
  <c r="D42" i="7" s="1"/>
  <c r="S41" i="1"/>
  <c r="R41" i="1"/>
  <c r="Q41" i="1"/>
  <c r="P41" i="1"/>
  <c r="O41" i="1"/>
  <c r="N41" i="1"/>
  <c r="M41" i="1"/>
  <c r="L41" i="1"/>
  <c r="K41" i="1"/>
  <c r="J41" i="1"/>
  <c r="I41" i="1"/>
  <c r="H41" i="1"/>
  <c r="G41" i="1"/>
  <c r="F41" i="1"/>
  <c r="E41" i="1"/>
  <c r="D41" i="1"/>
  <c r="S37" i="1"/>
  <c r="R37" i="1"/>
  <c r="Q37" i="1"/>
  <c r="P37" i="1"/>
  <c r="O37" i="1"/>
  <c r="N37" i="1"/>
  <c r="M37" i="1"/>
  <c r="L37" i="1"/>
  <c r="K37" i="1"/>
  <c r="J37" i="1"/>
  <c r="I37" i="1"/>
  <c r="H37" i="1"/>
  <c r="G37" i="1"/>
  <c r="F37" i="1"/>
  <c r="E37" i="1"/>
  <c r="D37" i="1"/>
  <c r="S27" i="1"/>
  <c r="R27" i="1"/>
  <c r="Q27" i="1"/>
  <c r="P27" i="1"/>
  <c r="O27" i="1"/>
  <c r="N27" i="1"/>
  <c r="M27" i="1"/>
  <c r="L27" i="1"/>
  <c r="K27" i="1"/>
  <c r="J27" i="1"/>
  <c r="I27" i="1"/>
  <c r="H27" i="1"/>
  <c r="G27" i="1"/>
  <c r="F27" i="1"/>
  <c r="E27" i="1"/>
  <c r="D27" i="1"/>
  <c r="S24" i="1"/>
  <c r="R24" i="1"/>
  <c r="Q24" i="1"/>
  <c r="P24" i="1"/>
  <c r="O24" i="1"/>
  <c r="N24" i="1"/>
  <c r="M24" i="1"/>
  <c r="L24" i="1"/>
  <c r="K24" i="1"/>
  <c r="J24" i="1"/>
  <c r="I24" i="1"/>
  <c r="H24" i="1"/>
  <c r="G24" i="1"/>
  <c r="F24" i="1"/>
  <c r="E24" i="1"/>
  <c r="D24" i="1"/>
  <c r="S17" i="1"/>
  <c r="R17" i="1"/>
  <c r="Q17" i="1"/>
  <c r="P17" i="1"/>
  <c r="O17" i="1"/>
  <c r="N17" i="1"/>
  <c r="M17" i="1"/>
  <c r="L17" i="1"/>
  <c r="K17" i="1"/>
  <c r="J17" i="1"/>
  <c r="I17" i="1"/>
  <c r="H17" i="1"/>
  <c r="G17" i="1"/>
  <c r="F17" i="1"/>
  <c r="E17" i="1"/>
  <c r="D17" i="1"/>
  <c r="D14" i="1"/>
  <c r="S5" i="1"/>
  <c r="R5" i="1"/>
  <c r="Q5" i="1"/>
  <c r="P5" i="1"/>
  <c r="O5" i="1"/>
  <c r="N5" i="1"/>
  <c r="M5" i="1"/>
  <c r="L5" i="1"/>
  <c r="K5" i="1"/>
  <c r="J5" i="1"/>
  <c r="I5" i="1"/>
  <c r="H5" i="1"/>
  <c r="G5" i="1"/>
  <c r="F5" i="1"/>
  <c r="E5" i="1"/>
  <c r="D5" i="1"/>
  <c r="D34" i="1" l="1"/>
  <c r="G62" i="1"/>
  <c r="G155" i="6" s="1"/>
  <c r="G157" i="6" s="1"/>
  <c r="K62" i="1"/>
  <c r="O62" i="1"/>
  <c r="O155" i="6" s="1"/>
  <c r="O157" i="6" s="1"/>
  <c r="Z106" i="9"/>
  <c r="Z107" i="9"/>
  <c r="Z105" i="9"/>
  <c r="Z104" i="9"/>
  <c r="P38" i="11"/>
  <c r="N138" i="11"/>
  <c r="N140" i="11" s="1"/>
  <c r="N141" i="11" s="1"/>
  <c r="N139" i="11"/>
  <c r="P39" i="11"/>
  <c r="J73" i="6"/>
  <c r="O89" i="11"/>
  <c r="O88" i="11"/>
  <c r="O90" i="11"/>
  <c r="E66" i="8"/>
  <c r="E70" i="8" s="1"/>
  <c r="E71" i="8" s="1"/>
  <c r="H70" i="8"/>
  <c r="L295" i="6"/>
  <c r="K297" i="6"/>
  <c r="L134" i="6"/>
  <c r="K67" i="10"/>
  <c r="K68" i="10"/>
  <c r="K69" i="10"/>
  <c r="K89" i="9"/>
  <c r="K107" i="9" s="1"/>
  <c r="K86" i="9"/>
  <c r="K104" i="9" s="1"/>
  <c r="K88" i="9"/>
  <c r="K106" i="9" s="1"/>
  <c r="K87" i="9"/>
  <c r="K105" i="9" s="1"/>
  <c r="K70" i="10"/>
  <c r="K136" i="6"/>
  <c r="I145" i="9"/>
  <c r="I168" i="9"/>
  <c r="I169" i="9" s="1"/>
  <c r="H109" i="9"/>
  <c r="Y108" i="9"/>
  <c r="L53" i="6"/>
  <c r="K33" i="10"/>
  <c r="K34" i="10"/>
  <c r="K32" i="10"/>
  <c r="K35" i="9"/>
  <c r="K47" i="9" s="1"/>
  <c r="K32" i="9"/>
  <c r="K34" i="9"/>
  <c r="K46" i="9" s="1"/>
  <c r="K33" i="9"/>
  <c r="K45" i="9" s="1"/>
  <c r="K55" i="6"/>
  <c r="K71" i="6"/>
  <c r="O91" i="11"/>
  <c r="Y48" i="9"/>
  <c r="Y49" i="9"/>
  <c r="Y47" i="9"/>
  <c r="Y46" i="9"/>
  <c r="Y45" i="9"/>
  <c r="H145" i="9"/>
  <c r="H168" i="9"/>
  <c r="K215" i="6"/>
  <c r="J94" i="10"/>
  <c r="J95" i="10"/>
  <c r="J96" i="10"/>
  <c r="J92" i="10"/>
  <c r="J93" i="10"/>
  <c r="J143" i="9"/>
  <c r="J167" i="9" s="1"/>
  <c r="J142" i="9"/>
  <c r="J166" i="9" s="1"/>
  <c r="J140" i="9"/>
  <c r="J164" i="9" s="1"/>
  <c r="J141" i="9"/>
  <c r="J165" i="9" s="1"/>
  <c r="J217" i="6"/>
  <c r="I121" i="11"/>
  <c r="I137" i="11"/>
  <c r="I91" i="11"/>
  <c r="H141" i="11"/>
  <c r="G169" i="9"/>
  <c r="I49" i="9"/>
  <c r="Z44" i="9" s="1"/>
  <c r="J37" i="9"/>
  <c r="J44" i="9"/>
  <c r="J48" i="9" s="1"/>
  <c r="J35" i="10"/>
  <c r="Z108" i="9"/>
  <c r="J90" i="9"/>
  <c r="I97" i="10"/>
  <c r="F62" i="1"/>
  <c r="F61" i="7" s="1"/>
  <c r="J62" i="1"/>
  <c r="J155" i="6" s="1"/>
  <c r="J157" i="6" s="1"/>
  <c r="N62" i="1"/>
  <c r="N155" i="6" s="1"/>
  <c r="N157" i="6" s="1"/>
  <c r="R62" i="1"/>
  <c r="R155" i="6" s="1"/>
  <c r="R157" i="6" s="1"/>
  <c r="L20" i="6"/>
  <c r="L22" i="6" s="1"/>
  <c r="L18" i="7"/>
  <c r="I89" i="1"/>
  <c r="I218" i="6"/>
  <c r="I220" i="6" s="1"/>
  <c r="I75" i="7" s="1"/>
  <c r="M89" i="1"/>
  <c r="M218" i="6"/>
  <c r="M220" i="6" s="1"/>
  <c r="M75" i="7" s="1"/>
  <c r="E281" i="6"/>
  <c r="E283" i="6" s="1"/>
  <c r="E254" i="6"/>
  <c r="I281" i="6"/>
  <c r="I283" i="6" s="1"/>
  <c r="I254" i="6"/>
  <c r="M281" i="6"/>
  <c r="M283" i="6" s="1"/>
  <c r="M254" i="6"/>
  <c r="Q281" i="6"/>
  <c r="Q283" i="6" s="1"/>
  <c r="Q254" i="6"/>
  <c r="F34" i="1"/>
  <c r="F65" i="6" s="1"/>
  <c r="J34" i="1"/>
  <c r="N34" i="1"/>
  <c r="E18" i="7"/>
  <c r="E20" i="6"/>
  <c r="E22" i="6" s="1"/>
  <c r="I18" i="7"/>
  <c r="I20" i="6"/>
  <c r="I22" i="6" s="1"/>
  <c r="M18" i="7"/>
  <c r="M20" i="6"/>
  <c r="M22" i="6" s="1"/>
  <c r="Q18" i="7"/>
  <c r="Q20" i="6"/>
  <c r="Q22" i="6" s="1"/>
  <c r="F164" i="6"/>
  <c r="F166" i="6" s="1"/>
  <c r="F64" i="7" s="1"/>
  <c r="J164" i="6"/>
  <c r="J166" i="6" s="1"/>
  <c r="J64" i="7" s="1"/>
  <c r="N164" i="6"/>
  <c r="N166" i="6" s="1"/>
  <c r="N64" i="7" s="1"/>
  <c r="R164" i="6"/>
  <c r="R166" i="6" s="1"/>
  <c r="R64" i="7" s="1"/>
  <c r="J89" i="1"/>
  <c r="J98" i="1" s="1"/>
  <c r="J218" i="6"/>
  <c r="J220" i="6" s="1"/>
  <c r="J75" i="7" s="1"/>
  <c r="N89" i="1"/>
  <c r="N98" i="1" s="1"/>
  <c r="N218" i="6"/>
  <c r="N220" i="6" s="1"/>
  <c r="N75" i="7" s="1"/>
  <c r="R89" i="1"/>
  <c r="R218" i="6"/>
  <c r="R220" i="6" s="1"/>
  <c r="R75" i="7" s="1"/>
  <c r="F281" i="6"/>
  <c r="F283" i="6" s="1"/>
  <c r="F254" i="6"/>
  <c r="J281" i="6"/>
  <c r="J283" i="6" s="1"/>
  <c r="J254" i="6"/>
  <c r="N281" i="6"/>
  <c r="N283" i="6" s="1"/>
  <c r="N254" i="6"/>
  <c r="R281" i="6"/>
  <c r="R283" i="6" s="1"/>
  <c r="R254" i="6"/>
  <c r="D20" i="6"/>
  <c r="D22" i="6" s="1"/>
  <c r="D18" i="7"/>
  <c r="P20" i="6"/>
  <c r="P22" i="6" s="1"/>
  <c r="P18" i="7"/>
  <c r="F18" i="7"/>
  <c r="F20" i="6"/>
  <c r="F22" i="6" s="1"/>
  <c r="N18" i="7"/>
  <c r="N20" i="6"/>
  <c r="N22" i="6" s="1"/>
  <c r="G164" i="6"/>
  <c r="G166" i="6" s="1"/>
  <c r="G64" i="7" s="1"/>
  <c r="K164" i="6"/>
  <c r="K166" i="6" s="1"/>
  <c r="K64" i="7" s="1"/>
  <c r="O164" i="6"/>
  <c r="O166" i="6" s="1"/>
  <c r="O64" i="7" s="1"/>
  <c r="G89" i="1"/>
  <c r="G218" i="6"/>
  <c r="G220" i="6" s="1"/>
  <c r="G75" i="7" s="1"/>
  <c r="K89" i="1"/>
  <c r="K218" i="6"/>
  <c r="K220" i="6" s="1"/>
  <c r="K75" i="7" s="1"/>
  <c r="O89" i="1"/>
  <c r="O218" i="6"/>
  <c r="O220" i="6" s="1"/>
  <c r="O75" i="7" s="1"/>
  <c r="S89" i="1"/>
  <c r="S218" i="6"/>
  <c r="S220" i="6" s="1"/>
  <c r="S75" i="7" s="1"/>
  <c r="G281" i="6"/>
  <c r="G283" i="6" s="1"/>
  <c r="G254" i="6"/>
  <c r="K281" i="6"/>
  <c r="K283" i="6" s="1"/>
  <c r="K254" i="6"/>
  <c r="O281" i="6"/>
  <c r="O283" i="6" s="1"/>
  <c r="O254" i="6"/>
  <c r="S281" i="6"/>
  <c r="S283" i="6" s="1"/>
  <c r="S254" i="6"/>
  <c r="H20" i="6"/>
  <c r="H22" i="6" s="1"/>
  <c r="H18" i="7"/>
  <c r="E164" i="6"/>
  <c r="E166" i="6" s="1"/>
  <c r="E64" i="7" s="1"/>
  <c r="I164" i="6"/>
  <c r="I166" i="6" s="1"/>
  <c r="I64" i="7" s="1"/>
  <c r="M164" i="6"/>
  <c r="M166" i="6" s="1"/>
  <c r="M64" i="7" s="1"/>
  <c r="E89" i="1"/>
  <c r="E218" i="6"/>
  <c r="E220" i="6" s="1"/>
  <c r="E75" i="7" s="1"/>
  <c r="Q89" i="1"/>
  <c r="Q218" i="6"/>
  <c r="Q220" i="6" s="1"/>
  <c r="Q75" i="7" s="1"/>
  <c r="J18" i="7"/>
  <c r="J20" i="6"/>
  <c r="J22" i="6" s="1"/>
  <c r="R18" i="7"/>
  <c r="R20" i="6"/>
  <c r="R22" i="6" s="1"/>
  <c r="G20" i="6"/>
  <c r="G22" i="6" s="1"/>
  <c r="G18" i="7"/>
  <c r="K20" i="6"/>
  <c r="K22" i="6" s="1"/>
  <c r="K18" i="7"/>
  <c r="O20" i="6"/>
  <c r="O22" i="6" s="1"/>
  <c r="O18" i="7"/>
  <c r="S20" i="6"/>
  <c r="S22" i="6" s="1"/>
  <c r="S18" i="7"/>
  <c r="K61" i="7"/>
  <c r="K155" i="6"/>
  <c r="K157" i="6" s="1"/>
  <c r="O61" i="7"/>
  <c r="D164" i="6"/>
  <c r="D166" i="6" s="1"/>
  <c r="D64" i="7" s="1"/>
  <c r="H164" i="6"/>
  <c r="H166" i="6" s="1"/>
  <c r="H64" i="7" s="1"/>
  <c r="L164" i="6"/>
  <c r="L166" i="6" s="1"/>
  <c r="L64" i="7" s="1"/>
  <c r="P164" i="6"/>
  <c r="P166" i="6" s="1"/>
  <c r="P64" i="7" s="1"/>
  <c r="H89" i="1"/>
  <c r="H218" i="6"/>
  <c r="H220" i="6" s="1"/>
  <c r="H75" i="7" s="1"/>
  <c r="L89" i="1"/>
  <c r="L218" i="6"/>
  <c r="L220" i="6" s="1"/>
  <c r="L75" i="7" s="1"/>
  <c r="P89" i="1"/>
  <c r="P218" i="6"/>
  <c r="P220" i="6" s="1"/>
  <c r="P75" i="7" s="1"/>
  <c r="D254" i="6"/>
  <c r="H281" i="6"/>
  <c r="H283" i="6" s="1"/>
  <c r="H254" i="6"/>
  <c r="L281" i="6"/>
  <c r="L283" i="6" s="1"/>
  <c r="L254" i="6"/>
  <c r="P281" i="6"/>
  <c r="P283" i="6" s="1"/>
  <c r="P254" i="6"/>
  <c r="K251" i="6"/>
  <c r="J253" i="6"/>
  <c r="F89" i="1"/>
  <c r="F98" i="1" s="1"/>
  <c r="H62" i="1"/>
  <c r="P62" i="1"/>
  <c r="E62" i="1"/>
  <c r="M62" i="1"/>
  <c r="Q62" i="1"/>
  <c r="L62" i="1"/>
  <c r="E34" i="1"/>
  <c r="E65" i="6" s="1"/>
  <c r="M34" i="1"/>
  <c r="Q34" i="1"/>
  <c r="G34" i="1"/>
  <c r="K34" i="1"/>
  <c r="O34" i="1"/>
  <c r="H34" i="1"/>
  <c r="L34" i="1"/>
  <c r="P34" i="1"/>
  <c r="D89" i="1"/>
  <c r="D98" i="1" s="1"/>
  <c r="S62" i="1"/>
  <c r="D62" i="1"/>
  <c r="S34" i="1"/>
  <c r="R34" i="1"/>
  <c r="D65" i="6"/>
  <c r="I34" i="1"/>
  <c r="I62" i="1"/>
  <c r="Q98" i="1" l="1"/>
  <c r="R98" i="1"/>
  <c r="L98" i="1"/>
  <c r="S98" i="1"/>
  <c r="K98" i="1"/>
  <c r="M98" i="1"/>
  <c r="E98" i="1"/>
  <c r="P98" i="1"/>
  <c r="H98" i="1"/>
  <c r="O98" i="1"/>
  <c r="G98" i="1"/>
  <c r="I98" i="1"/>
  <c r="G61" i="7"/>
  <c r="N61" i="7"/>
  <c r="J61" i="7"/>
  <c r="F155" i="6"/>
  <c r="F157" i="6" s="1"/>
  <c r="D281" i="6"/>
  <c r="D283" i="6" s="1"/>
  <c r="Z167" i="9"/>
  <c r="Z166" i="9"/>
  <c r="Z164" i="9"/>
  <c r="Z165" i="9"/>
  <c r="X167" i="9"/>
  <c r="X164" i="9"/>
  <c r="X166" i="9"/>
  <c r="X165" i="9"/>
  <c r="O138" i="11"/>
  <c r="O139" i="11"/>
  <c r="I141" i="11"/>
  <c r="P137" i="11" s="1"/>
  <c r="J144" i="9"/>
  <c r="J97" i="10"/>
  <c r="Y168" i="9"/>
  <c r="H169" i="9"/>
  <c r="K73" i="6"/>
  <c r="K37" i="9"/>
  <c r="K44" i="9"/>
  <c r="K48" i="9" s="1"/>
  <c r="Y107" i="9"/>
  <c r="Y106" i="9"/>
  <c r="Y104" i="9"/>
  <c r="Y109" i="9" s="1"/>
  <c r="Y105" i="9"/>
  <c r="Z109" i="9"/>
  <c r="Z48" i="9"/>
  <c r="Z49" i="9"/>
  <c r="Z46" i="9"/>
  <c r="Z47" i="9"/>
  <c r="Z45" i="9"/>
  <c r="O137" i="11"/>
  <c r="O140" i="11" s="1"/>
  <c r="O141" i="11" s="1"/>
  <c r="M53" i="6"/>
  <c r="L32" i="10"/>
  <c r="L33" i="10"/>
  <c r="L34" i="10"/>
  <c r="L34" i="9"/>
  <c r="L46" i="9" s="1"/>
  <c r="L33" i="9"/>
  <c r="L45" i="9" s="1"/>
  <c r="L35" i="9"/>
  <c r="L47" i="9" s="1"/>
  <c r="L32" i="9"/>
  <c r="L55" i="6"/>
  <c r="L71" i="6"/>
  <c r="K90" i="9"/>
  <c r="K71" i="10"/>
  <c r="P40" i="11"/>
  <c r="P41" i="11" s="1"/>
  <c r="P88" i="11"/>
  <c r="P90" i="11"/>
  <c r="P89" i="11"/>
  <c r="J91" i="9"/>
  <c r="J108" i="9"/>
  <c r="J49" i="9"/>
  <c r="AA44" i="9" s="1"/>
  <c r="X168" i="9"/>
  <c r="P87" i="11"/>
  <c r="L215" i="6"/>
  <c r="K93" i="10"/>
  <c r="K94" i="10"/>
  <c r="K95" i="10"/>
  <c r="K92" i="10"/>
  <c r="K96" i="10"/>
  <c r="K143" i="9"/>
  <c r="K167" i="9" s="1"/>
  <c r="K142" i="9"/>
  <c r="K166" i="9" s="1"/>
  <c r="K140" i="9"/>
  <c r="K164" i="9" s="1"/>
  <c r="K141" i="9"/>
  <c r="K165" i="9" s="1"/>
  <c r="K217" i="6"/>
  <c r="K35" i="10"/>
  <c r="Z168" i="9"/>
  <c r="M134" i="6"/>
  <c r="L69" i="10"/>
  <c r="L67" i="10"/>
  <c r="L68" i="10"/>
  <c r="L88" i="9"/>
  <c r="L106" i="9" s="1"/>
  <c r="L89" i="9"/>
  <c r="L107" i="9" s="1"/>
  <c r="L86" i="9"/>
  <c r="L104" i="9" s="1"/>
  <c r="L87" i="9"/>
  <c r="L105" i="9" s="1"/>
  <c r="L70" i="10"/>
  <c r="L136" i="6"/>
  <c r="M295" i="6"/>
  <c r="L297" i="6"/>
  <c r="M94" i="7"/>
  <c r="R61" i="7"/>
  <c r="Q72" i="7"/>
  <c r="Q200" i="6"/>
  <c r="Q202" i="6" s="1"/>
  <c r="M61" i="7"/>
  <c r="M155" i="6"/>
  <c r="M157" i="6" s="1"/>
  <c r="F290" i="6"/>
  <c r="F245" i="6"/>
  <c r="F247" i="6" s="1"/>
  <c r="F86" i="7"/>
  <c r="F81" i="7"/>
  <c r="P245" i="6"/>
  <c r="P247" i="6" s="1"/>
  <c r="P86" i="7"/>
  <c r="P81" i="7"/>
  <c r="D72" i="7"/>
  <c r="D200" i="6"/>
  <c r="D202" i="6" s="1"/>
  <c r="M200" i="6"/>
  <c r="M202" i="6" s="1"/>
  <c r="M72" i="7"/>
  <c r="E200" i="6"/>
  <c r="E202" i="6" s="1"/>
  <c r="E72" i="7"/>
  <c r="S86" i="7"/>
  <c r="S245" i="6"/>
  <c r="S247" i="6" s="1"/>
  <c r="S81" i="7"/>
  <c r="G72" i="7"/>
  <c r="G200" i="6"/>
  <c r="G202" i="6" s="1"/>
  <c r="R200" i="6"/>
  <c r="R202" i="6" s="1"/>
  <c r="R72" i="7"/>
  <c r="E290" i="6"/>
  <c r="S61" i="7"/>
  <c r="S155" i="6"/>
  <c r="S157" i="6" s="1"/>
  <c r="P65" i="6"/>
  <c r="P67" i="6" s="1"/>
  <c r="P33" i="7"/>
  <c r="K94" i="7"/>
  <c r="K65" i="6"/>
  <c r="K67" i="6" s="1"/>
  <c r="K33" i="7"/>
  <c r="E61" i="7"/>
  <c r="E155" i="6"/>
  <c r="E157" i="6" s="1"/>
  <c r="I86" i="7"/>
  <c r="I245" i="6"/>
  <c r="I247" i="6" s="1"/>
  <c r="I81" i="7"/>
  <c r="I65" i="6"/>
  <c r="I67" i="6" s="1"/>
  <c r="I33" i="7"/>
  <c r="O94" i="7"/>
  <c r="O65" i="6"/>
  <c r="O67" i="6" s="1"/>
  <c r="O33" i="7"/>
  <c r="L200" i="6"/>
  <c r="L202" i="6" s="1"/>
  <c r="L72" i="7"/>
  <c r="K86" i="7"/>
  <c r="K245" i="6"/>
  <c r="K247" i="6" s="1"/>
  <c r="K81" i="7"/>
  <c r="J200" i="6"/>
  <c r="J202" i="6" s="1"/>
  <c r="J72" i="7"/>
  <c r="R94" i="7"/>
  <c r="R65" i="6"/>
  <c r="R67" i="6" s="1"/>
  <c r="R33" i="7"/>
  <c r="D86" i="7"/>
  <c r="D245" i="6"/>
  <c r="D247" i="6" s="1"/>
  <c r="D81" i="7"/>
  <c r="L65" i="6"/>
  <c r="L67" i="6" s="1"/>
  <c r="L33" i="7"/>
  <c r="G290" i="6"/>
  <c r="G65" i="6"/>
  <c r="L61" i="7"/>
  <c r="L155" i="6"/>
  <c r="L157" i="6" s="1"/>
  <c r="P61" i="7"/>
  <c r="P155" i="6"/>
  <c r="P157" i="6" s="1"/>
  <c r="L86" i="7"/>
  <c r="L245" i="6"/>
  <c r="L247" i="6" s="1"/>
  <c r="L81" i="7"/>
  <c r="P72" i="7"/>
  <c r="P200" i="6"/>
  <c r="P202" i="6" s="1"/>
  <c r="H200" i="6"/>
  <c r="H202" i="6" s="1"/>
  <c r="H72" i="7"/>
  <c r="E245" i="6"/>
  <c r="E247" i="6" s="1"/>
  <c r="E86" i="7"/>
  <c r="E81" i="7"/>
  <c r="I72" i="7"/>
  <c r="I200" i="6"/>
  <c r="I202" i="6" s="1"/>
  <c r="O86" i="7"/>
  <c r="O245" i="6"/>
  <c r="O247" i="6" s="1"/>
  <c r="O81" i="7"/>
  <c r="G86" i="7"/>
  <c r="G245" i="6"/>
  <c r="G247" i="6" s="1"/>
  <c r="G81" i="7"/>
  <c r="K72" i="7"/>
  <c r="K200" i="6"/>
  <c r="K202" i="6" s="1"/>
  <c r="R245" i="6"/>
  <c r="R247" i="6" s="1"/>
  <c r="R86" i="7"/>
  <c r="R81" i="7"/>
  <c r="J245" i="6"/>
  <c r="J247" i="6" s="1"/>
  <c r="J86" i="7"/>
  <c r="J81" i="7"/>
  <c r="N200" i="6"/>
  <c r="N202" i="6" s="1"/>
  <c r="N72" i="7"/>
  <c r="F200" i="6"/>
  <c r="F202" i="6" s="1"/>
  <c r="F72" i="7"/>
  <c r="D61" i="7"/>
  <c r="D155" i="6"/>
  <c r="D157" i="6" s="1"/>
  <c r="M65" i="6"/>
  <c r="M67" i="6" s="1"/>
  <c r="M33" i="7"/>
  <c r="H245" i="6"/>
  <c r="H247" i="6" s="1"/>
  <c r="H86" i="7"/>
  <c r="H81" i="7"/>
  <c r="Q86" i="7"/>
  <c r="Q245" i="6"/>
  <c r="Q247" i="6" s="1"/>
  <c r="Q81" i="7"/>
  <c r="O72" i="7"/>
  <c r="O200" i="6"/>
  <c r="O202" i="6" s="1"/>
  <c r="N245" i="6"/>
  <c r="N247" i="6" s="1"/>
  <c r="N86" i="7"/>
  <c r="N81" i="7"/>
  <c r="J65" i="6"/>
  <c r="J67" i="6" s="1"/>
  <c r="J33" i="7"/>
  <c r="N94" i="7"/>
  <c r="L94" i="7"/>
  <c r="J94" i="7"/>
  <c r="I61" i="7"/>
  <c r="I155" i="6"/>
  <c r="I157" i="6" s="1"/>
  <c r="S65" i="6"/>
  <c r="S67" i="6" s="1"/>
  <c r="S33" i="7"/>
  <c r="S72" i="7"/>
  <c r="S200" i="6"/>
  <c r="S202" i="6" s="1"/>
  <c r="H65" i="6"/>
  <c r="H67" i="6" s="1"/>
  <c r="H33" i="7"/>
  <c r="Q65" i="6"/>
  <c r="Q67" i="6" s="1"/>
  <c r="Q33" i="7"/>
  <c r="Q61" i="7"/>
  <c r="Q155" i="6"/>
  <c r="Q157" i="6" s="1"/>
  <c r="H61" i="7"/>
  <c r="H155" i="6"/>
  <c r="H157" i="6" s="1"/>
  <c r="N65" i="6"/>
  <c r="N67" i="6" s="1"/>
  <c r="N33" i="7"/>
  <c r="M245" i="6"/>
  <c r="M247" i="6" s="1"/>
  <c r="M86" i="7"/>
  <c r="M81" i="7"/>
  <c r="K253" i="6"/>
  <c r="L251" i="6"/>
  <c r="P94" i="7"/>
  <c r="H94" i="7"/>
  <c r="S94" i="7"/>
  <c r="Q94" i="7"/>
  <c r="D290" i="6"/>
  <c r="I94" i="7"/>
  <c r="M290" i="6" l="1"/>
  <c r="P91" i="11"/>
  <c r="M215" i="6"/>
  <c r="L96" i="10"/>
  <c r="L92" i="10"/>
  <c r="L93" i="10"/>
  <c r="L94" i="10"/>
  <c r="L141" i="9"/>
  <c r="L165" i="9" s="1"/>
  <c r="L95" i="10"/>
  <c r="L143" i="9"/>
  <c r="L167" i="9" s="1"/>
  <c r="L142" i="9"/>
  <c r="L166" i="9" s="1"/>
  <c r="L140" i="9"/>
  <c r="L164" i="9" s="1"/>
  <c r="L217" i="6"/>
  <c r="K91" i="9"/>
  <c r="K108" i="9"/>
  <c r="N295" i="6"/>
  <c r="M297" i="6"/>
  <c r="L73" i="6"/>
  <c r="L35" i="10"/>
  <c r="P138" i="11"/>
  <c r="P139" i="11"/>
  <c r="P140" i="11" s="1"/>
  <c r="P141" i="11" s="1"/>
  <c r="L71" i="10"/>
  <c r="K144" i="9"/>
  <c r="K97" i="10"/>
  <c r="AA48" i="9"/>
  <c r="AA49" i="9"/>
  <c r="AA45" i="9"/>
  <c r="AA47" i="9"/>
  <c r="AA46" i="9"/>
  <c r="N53" i="6"/>
  <c r="M32" i="10"/>
  <c r="M33" i="10"/>
  <c r="M34" i="10"/>
  <c r="M33" i="9"/>
  <c r="M45" i="9" s="1"/>
  <c r="M34" i="9"/>
  <c r="M46" i="9" s="1"/>
  <c r="M35" i="9"/>
  <c r="M47" i="9" s="1"/>
  <c r="M32" i="9"/>
  <c r="M55" i="6"/>
  <c r="M71" i="6"/>
  <c r="Z169" i="9"/>
  <c r="N134" i="6"/>
  <c r="M69" i="10"/>
  <c r="M67" i="10"/>
  <c r="M87" i="9"/>
  <c r="M105" i="9" s="1"/>
  <c r="M86" i="9"/>
  <c r="M104" i="9" s="1"/>
  <c r="M88" i="9"/>
  <c r="M106" i="9" s="1"/>
  <c r="M68" i="10"/>
  <c r="M89" i="9"/>
  <c r="M107" i="9" s="1"/>
  <c r="M70" i="10"/>
  <c r="M71" i="10" s="1"/>
  <c r="M136" i="6"/>
  <c r="L90" i="9"/>
  <c r="J109" i="9"/>
  <c r="L37" i="9"/>
  <c r="L44" i="9"/>
  <c r="K49" i="9"/>
  <c r="AB44" i="9" s="1"/>
  <c r="Y167" i="9"/>
  <c r="Y166" i="9"/>
  <c r="Y165" i="9"/>
  <c r="Y164" i="9"/>
  <c r="J145" i="9"/>
  <c r="J168" i="9"/>
  <c r="X169" i="9"/>
  <c r="Q290" i="6"/>
  <c r="K290" i="6"/>
  <c r="S290" i="6"/>
  <c r="J290" i="6"/>
  <c r="R290" i="6"/>
  <c r="I290" i="6"/>
  <c r="L290" i="6"/>
  <c r="O290" i="6"/>
  <c r="H290" i="6"/>
  <c r="P290" i="6"/>
  <c r="N290" i="6"/>
  <c r="M251" i="6"/>
  <c r="L253" i="6"/>
  <c r="K109" i="9" l="1"/>
  <c r="AB108" i="9" s="1"/>
  <c r="Y169" i="9"/>
  <c r="AA106" i="9"/>
  <c r="AA105" i="9"/>
  <c r="AA107" i="9"/>
  <c r="AA104" i="9"/>
  <c r="L91" i="9"/>
  <c r="L108" i="9"/>
  <c r="L109" i="9" s="1"/>
  <c r="N215" i="6"/>
  <c r="M95" i="10"/>
  <c r="M96" i="10"/>
  <c r="M92" i="10"/>
  <c r="M93" i="10"/>
  <c r="M140" i="9"/>
  <c r="M164" i="9" s="1"/>
  <c r="M141" i="9"/>
  <c r="M165" i="9" s="1"/>
  <c r="M94" i="10"/>
  <c r="M143" i="9"/>
  <c r="M167" i="9" s="1"/>
  <c r="M142" i="9"/>
  <c r="M166" i="9" s="1"/>
  <c r="M217" i="6"/>
  <c r="M37" i="9"/>
  <c r="M44" i="9"/>
  <c r="M48" i="9" s="1"/>
  <c r="AB49" i="9"/>
  <c r="AB46" i="9"/>
  <c r="AB47" i="9"/>
  <c r="AB45" i="9"/>
  <c r="AA108" i="9"/>
  <c r="M73" i="6"/>
  <c r="M35" i="10"/>
  <c r="O134" i="6"/>
  <c r="N68" i="10"/>
  <c r="N69" i="10"/>
  <c r="N67" i="10"/>
  <c r="N86" i="9"/>
  <c r="N104" i="9" s="1"/>
  <c r="N87" i="9"/>
  <c r="N105" i="9" s="1"/>
  <c r="N88" i="9"/>
  <c r="N106" i="9" s="1"/>
  <c r="N89" i="9"/>
  <c r="N107" i="9" s="1"/>
  <c r="N70" i="10"/>
  <c r="N136" i="6"/>
  <c r="K145" i="9"/>
  <c r="K168" i="9"/>
  <c r="AA168" i="9"/>
  <c r="J169" i="9"/>
  <c r="M90" i="9"/>
  <c r="O53" i="6"/>
  <c r="N34" i="10"/>
  <c r="N32" i="10"/>
  <c r="N33" i="10"/>
  <c r="N35" i="10" s="1"/>
  <c r="N33" i="9"/>
  <c r="N45" i="9" s="1"/>
  <c r="N35" i="9"/>
  <c r="N47" i="9" s="1"/>
  <c r="N32" i="9"/>
  <c r="N34" i="9"/>
  <c r="N46" i="9" s="1"/>
  <c r="N55" i="6"/>
  <c r="N71" i="6"/>
  <c r="L48" i="9"/>
  <c r="L49" i="9" s="1"/>
  <c r="O295" i="6"/>
  <c r="N297" i="6"/>
  <c r="L144" i="9"/>
  <c r="L97" i="10"/>
  <c r="AB48" i="9"/>
  <c r="N251" i="6"/>
  <c r="M253" i="6"/>
  <c r="O215" i="6" l="1"/>
  <c r="N94" i="10"/>
  <c r="N95" i="10"/>
  <c r="N96" i="10"/>
  <c r="N92" i="10"/>
  <c r="N143" i="9"/>
  <c r="N167" i="9" s="1"/>
  <c r="N142" i="9"/>
  <c r="N166" i="9" s="1"/>
  <c r="N140" i="9"/>
  <c r="N164" i="9" s="1"/>
  <c r="N141" i="9"/>
  <c r="N165" i="9" s="1"/>
  <c r="N93" i="10"/>
  <c r="N217" i="6"/>
  <c r="N37" i="9"/>
  <c r="N44" i="9"/>
  <c r="AA167" i="9"/>
  <c r="AA164" i="9"/>
  <c r="AA166" i="9"/>
  <c r="AA165" i="9"/>
  <c r="M97" i="10"/>
  <c r="AC108" i="9"/>
  <c r="AC106" i="9"/>
  <c r="AC107" i="9"/>
  <c r="AC104" i="9"/>
  <c r="AC105" i="9"/>
  <c r="AB106" i="9"/>
  <c r="AB104" i="9"/>
  <c r="AB107" i="9"/>
  <c r="AB105" i="9"/>
  <c r="O297" i="6"/>
  <c r="P295" i="6"/>
  <c r="AC48" i="9"/>
  <c r="AC49" i="9"/>
  <c r="AC47" i="9"/>
  <c r="AC45" i="9"/>
  <c r="AC46" i="9"/>
  <c r="L145" i="9"/>
  <c r="L168" i="9"/>
  <c r="N73" i="6"/>
  <c r="M91" i="9"/>
  <c r="M108" i="9"/>
  <c r="M109" i="9" s="1"/>
  <c r="N71" i="10"/>
  <c r="M144" i="9"/>
  <c r="P53" i="6"/>
  <c r="O33" i="10"/>
  <c r="O34" i="10"/>
  <c r="O32" i="10"/>
  <c r="O35" i="9"/>
  <c r="O47" i="9" s="1"/>
  <c r="O32" i="9"/>
  <c r="O33" i="9"/>
  <c r="O45" i="9" s="1"/>
  <c r="O34" i="9"/>
  <c r="O46" i="9" s="1"/>
  <c r="O55" i="6"/>
  <c r="O71" i="6"/>
  <c r="AC44" i="9"/>
  <c r="AB168" i="9"/>
  <c r="K169" i="9"/>
  <c r="N90" i="9"/>
  <c r="P134" i="6"/>
  <c r="O67" i="10"/>
  <c r="O68" i="10"/>
  <c r="O69" i="10"/>
  <c r="O89" i="9"/>
  <c r="O107" i="9" s="1"/>
  <c r="O86" i="9"/>
  <c r="O104" i="9" s="1"/>
  <c r="O87" i="9"/>
  <c r="O105" i="9" s="1"/>
  <c r="O88" i="9"/>
  <c r="O106" i="9" s="1"/>
  <c r="O70" i="10"/>
  <c r="O136" i="6"/>
  <c r="M49" i="9"/>
  <c r="AD44" i="9" s="1"/>
  <c r="AA109" i="9"/>
  <c r="O251" i="6"/>
  <c r="N253" i="6"/>
  <c r="O37" i="9" l="1"/>
  <c r="O44" i="9"/>
  <c r="M145" i="9"/>
  <c r="M168" i="9"/>
  <c r="O90" i="9"/>
  <c r="O71" i="10"/>
  <c r="AB164" i="9"/>
  <c r="AB167" i="9"/>
  <c r="AB165" i="9"/>
  <c r="AB166" i="9"/>
  <c r="Q53" i="6"/>
  <c r="P32" i="10"/>
  <c r="P35" i="10" s="1"/>
  <c r="P33" i="10"/>
  <c r="P34" i="10"/>
  <c r="P34" i="9"/>
  <c r="P46" i="9" s="1"/>
  <c r="P35" i="9"/>
  <c r="P47" i="9" s="1"/>
  <c r="P32" i="9"/>
  <c r="P33" i="9"/>
  <c r="P45" i="9" s="1"/>
  <c r="P55" i="6"/>
  <c r="P71" i="6"/>
  <c r="P215" i="6"/>
  <c r="O93" i="10"/>
  <c r="O94" i="10"/>
  <c r="O95" i="10"/>
  <c r="O96" i="10"/>
  <c r="O92" i="10"/>
  <c r="O143" i="9"/>
  <c r="O167" i="9" s="1"/>
  <c r="O142" i="9"/>
  <c r="O166" i="9" s="1"/>
  <c r="O140" i="9"/>
  <c r="O164" i="9" s="1"/>
  <c r="O141" i="9"/>
  <c r="O165" i="9" s="1"/>
  <c r="O217" i="6"/>
  <c r="N91" i="9"/>
  <c r="N108" i="9"/>
  <c r="AD49" i="9"/>
  <c r="AD47" i="9"/>
  <c r="AD46" i="9"/>
  <c r="AD45" i="9"/>
  <c r="Q134" i="6"/>
  <c r="P67" i="10"/>
  <c r="P68" i="10"/>
  <c r="P69" i="10"/>
  <c r="P88" i="9"/>
  <c r="P106" i="9" s="1"/>
  <c r="P87" i="9"/>
  <c r="P105" i="9" s="1"/>
  <c r="P89" i="9"/>
  <c r="P107" i="9" s="1"/>
  <c r="P86" i="9"/>
  <c r="P104" i="9" s="1"/>
  <c r="P70" i="10"/>
  <c r="P136" i="6"/>
  <c r="O35" i="10"/>
  <c r="N48" i="9"/>
  <c r="N49" i="9" s="1"/>
  <c r="AC109" i="9"/>
  <c r="AA169" i="9"/>
  <c r="O73" i="6"/>
  <c r="O48" i="9"/>
  <c r="AC168" i="9"/>
  <c r="L169" i="9"/>
  <c r="AD48" i="9"/>
  <c r="AD108" i="9"/>
  <c r="AD104" i="9"/>
  <c r="AD105" i="9"/>
  <c r="AD106" i="9"/>
  <c r="AD107" i="9"/>
  <c r="Q295" i="6"/>
  <c r="P297" i="6"/>
  <c r="AB109" i="9"/>
  <c r="N144" i="9"/>
  <c r="N97" i="10"/>
  <c r="P251" i="6"/>
  <c r="O253" i="6"/>
  <c r="AD109" i="9" l="1"/>
  <c r="R295" i="6"/>
  <c r="Q297" i="6"/>
  <c r="P71" i="10"/>
  <c r="Q215" i="6"/>
  <c r="P96" i="10"/>
  <c r="P92" i="10"/>
  <c r="P93" i="10"/>
  <c r="P94" i="10"/>
  <c r="P95" i="10"/>
  <c r="P141" i="9"/>
  <c r="P165" i="9" s="1"/>
  <c r="P143" i="9"/>
  <c r="P167" i="9" s="1"/>
  <c r="P142" i="9"/>
  <c r="P166" i="9" s="1"/>
  <c r="P140" i="9"/>
  <c r="P164" i="9" s="1"/>
  <c r="P217" i="6"/>
  <c r="AB169" i="9"/>
  <c r="O91" i="9"/>
  <c r="O108" i="9"/>
  <c r="M169" i="9"/>
  <c r="AD168" i="9"/>
  <c r="R53" i="6"/>
  <c r="Q32" i="10"/>
  <c r="Q33" i="10"/>
  <c r="Q34" i="10"/>
  <c r="Q33" i="9"/>
  <c r="Q45" i="9" s="1"/>
  <c r="Q34" i="9"/>
  <c r="Q46" i="9" s="1"/>
  <c r="Q35" i="9"/>
  <c r="Q47" i="9" s="1"/>
  <c r="Q32" i="9"/>
  <c r="Q55" i="6"/>
  <c r="Q71" i="6"/>
  <c r="AE48" i="9"/>
  <c r="AE49" i="9"/>
  <c r="AE46" i="9"/>
  <c r="AE45" i="9"/>
  <c r="AE47" i="9"/>
  <c r="N145" i="9"/>
  <c r="N168" i="9"/>
  <c r="AC164" i="9"/>
  <c r="AC169" i="9" s="1"/>
  <c r="AC167" i="9"/>
  <c r="AC166" i="9"/>
  <c r="AC165" i="9"/>
  <c r="P90" i="9"/>
  <c r="R134" i="6"/>
  <c r="Q69" i="10"/>
  <c r="Q67" i="10"/>
  <c r="Q68" i="10"/>
  <c r="Q87" i="9"/>
  <c r="Q105" i="9" s="1"/>
  <c r="Q88" i="9"/>
  <c r="Q106" i="9" s="1"/>
  <c r="Q86" i="9"/>
  <c r="Q104" i="9" s="1"/>
  <c r="Q89" i="9"/>
  <c r="Q107" i="9" s="1"/>
  <c r="Q70" i="10"/>
  <c r="Q136" i="6"/>
  <c r="P37" i="9"/>
  <c r="P44" i="9"/>
  <c r="P48" i="9" s="1"/>
  <c r="N109" i="9"/>
  <c r="AE108" i="9" s="1"/>
  <c r="O144" i="9"/>
  <c r="O97" i="10"/>
  <c r="P73" i="6"/>
  <c r="AE44" i="9"/>
  <c r="O49" i="9"/>
  <c r="AF44" i="9" s="1"/>
  <c r="Q251" i="6"/>
  <c r="P253" i="6"/>
  <c r="O145" i="9" l="1"/>
  <c r="O168" i="9"/>
  <c r="P49" i="9"/>
  <c r="AG44" i="9" s="1"/>
  <c r="Q90" i="9"/>
  <c r="N169" i="9"/>
  <c r="AE168" i="9"/>
  <c r="S53" i="6"/>
  <c r="R34" i="10"/>
  <c r="R32" i="10"/>
  <c r="R33" i="10"/>
  <c r="R32" i="9"/>
  <c r="R33" i="9"/>
  <c r="R45" i="9" s="1"/>
  <c r="R34" i="9"/>
  <c r="R46" i="9" s="1"/>
  <c r="R35" i="9"/>
  <c r="R47" i="9" s="1"/>
  <c r="R55" i="6"/>
  <c r="R71" i="6"/>
  <c r="AD167" i="9"/>
  <c r="AD165" i="9"/>
  <c r="AD164" i="9"/>
  <c r="AD169" i="9" s="1"/>
  <c r="AD166" i="9"/>
  <c r="R215" i="6"/>
  <c r="Q95" i="10"/>
  <c r="Q96" i="10"/>
  <c r="Q92" i="10"/>
  <c r="Q93" i="10"/>
  <c r="Q94" i="10"/>
  <c r="Q140" i="9"/>
  <c r="Q141" i="9"/>
  <c r="Q165" i="9" s="1"/>
  <c r="Q143" i="9"/>
  <c r="Q167" i="9" s="1"/>
  <c r="Q142" i="9"/>
  <c r="Q166" i="9" s="1"/>
  <c r="Q217" i="6"/>
  <c r="Q73" i="6"/>
  <c r="S295" i="6"/>
  <c r="R297" i="6"/>
  <c r="AF48" i="9"/>
  <c r="AF49" i="9"/>
  <c r="AF46" i="9"/>
  <c r="AF45" i="9"/>
  <c r="AF47" i="9"/>
  <c r="AE106" i="9"/>
  <c r="AE104" i="9"/>
  <c r="AE107" i="9"/>
  <c r="AE105" i="9"/>
  <c r="Q71" i="10"/>
  <c r="S134" i="6"/>
  <c r="R68" i="10"/>
  <c r="R69" i="10"/>
  <c r="R67" i="10"/>
  <c r="R86" i="9"/>
  <c r="R104" i="9" s="1"/>
  <c r="R87" i="9"/>
  <c r="R105" i="9" s="1"/>
  <c r="R89" i="9"/>
  <c r="R107" i="9" s="1"/>
  <c r="R88" i="9"/>
  <c r="R106" i="9" s="1"/>
  <c r="R70" i="10"/>
  <c r="R136" i="6"/>
  <c r="Q37" i="9"/>
  <c r="Q44" i="9"/>
  <c r="Q48" i="9" s="1"/>
  <c r="Q35" i="10"/>
  <c r="O109" i="9"/>
  <c r="AF108" i="9" s="1"/>
  <c r="P91" i="9"/>
  <c r="P108" i="9"/>
  <c r="P144" i="9"/>
  <c r="P97" i="10"/>
  <c r="R251" i="6"/>
  <c r="Q253" i="6"/>
  <c r="R37" i="9" l="1"/>
  <c r="R44" i="9"/>
  <c r="R48" i="9" s="1"/>
  <c r="S33" i="10"/>
  <c r="S34" i="10"/>
  <c r="S32" i="10"/>
  <c r="S35" i="9"/>
  <c r="S47" i="9" s="1"/>
  <c r="S32" i="9"/>
  <c r="S33" i="9"/>
  <c r="S45" i="9" s="1"/>
  <c r="S34" i="9"/>
  <c r="S46" i="9" s="1"/>
  <c r="S55" i="6"/>
  <c r="S71" i="6"/>
  <c r="R90" i="9"/>
  <c r="AE109" i="9"/>
  <c r="S215" i="6"/>
  <c r="R94" i="10"/>
  <c r="R95" i="10"/>
  <c r="R97" i="10" s="1"/>
  <c r="R96" i="10"/>
  <c r="R92" i="10"/>
  <c r="R93" i="10"/>
  <c r="R143" i="9"/>
  <c r="R167" i="9" s="1"/>
  <c r="R142" i="9"/>
  <c r="R166" i="9" s="1"/>
  <c r="R140" i="9"/>
  <c r="R164" i="9" s="1"/>
  <c r="R141" i="9"/>
  <c r="R165" i="9" s="1"/>
  <c r="R217" i="6"/>
  <c r="R35" i="10"/>
  <c r="Q91" i="9"/>
  <c r="Q108" i="9"/>
  <c r="Q109" i="9" s="1"/>
  <c r="P109" i="9"/>
  <c r="AG108" i="9" s="1"/>
  <c r="S67" i="10"/>
  <c r="S68" i="10"/>
  <c r="S69" i="10"/>
  <c r="S89" i="9"/>
  <c r="S107" i="9" s="1"/>
  <c r="S88" i="9"/>
  <c r="S106" i="9" s="1"/>
  <c r="S86" i="9"/>
  <c r="S104" i="9" s="1"/>
  <c r="S87" i="9"/>
  <c r="S105" i="9" s="1"/>
  <c r="S90" i="9"/>
  <c r="S70" i="10"/>
  <c r="S136" i="6"/>
  <c r="Q97" i="10"/>
  <c r="O169" i="9"/>
  <c r="Q49" i="9"/>
  <c r="R71" i="10"/>
  <c r="P145" i="9"/>
  <c r="P168" i="9"/>
  <c r="AF104" i="9"/>
  <c r="AF106" i="9"/>
  <c r="AF105" i="9"/>
  <c r="AF107" i="9"/>
  <c r="S297" i="6"/>
  <c r="Q144" i="9"/>
  <c r="Q168" i="9" s="1"/>
  <c r="Q164" i="9"/>
  <c r="R73" i="6"/>
  <c r="AE166" i="9"/>
  <c r="AE167" i="9"/>
  <c r="AE165" i="9"/>
  <c r="AE164" i="9"/>
  <c r="AG48" i="9"/>
  <c r="AG49" i="9"/>
  <c r="AG46" i="9"/>
  <c r="AG47" i="9"/>
  <c r="AG45" i="9"/>
  <c r="S251" i="6"/>
  <c r="S253" i="6" s="1"/>
  <c r="R253" i="6"/>
  <c r="P169" i="9" l="1"/>
  <c r="AG168" i="9"/>
  <c r="S91" i="9"/>
  <c r="S108" i="9"/>
  <c r="S109" i="9" s="1"/>
  <c r="AJ108" i="9" s="1"/>
  <c r="AG107" i="9"/>
  <c r="AG106" i="9"/>
  <c r="AG104" i="9"/>
  <c r="AG105" i="9"/>
  <c r="S35" i="10"/>
  <c r="R49" i="9"/>
  <c r="AI44" i="9" s="1"/>
  <c r="AH48" i="9"/>
  <c r="AH49" i="9"/>
  <c r="AH47" i="9"/>
  <c r="AH46" i="9"/>
  <c r="AH45" i="9"/>
  <c r="Q169" i="9"/>
  <c r="AH164" i="9" s="1"/>
  <c r="AF167" i="9"/>
  <c r="AF166" i="9"/>
  <c r="AF164" i="9"/>
  <c r="AF165" i="9"/>
  <c r="S93" i="10"/>
  <c r="S94" i="10"/>
  <c r="S95" i="10"/>
  <c r="S92" i="10"/>
  <c r="S96" i="10"/>
  <c r="S143" i="9"/>
  <c r="S167" i="9" s="1"/>
  <c r="S142" i="9"/>
  <c r="S166" i="9" s="1"/>
  <c r="S140" i="9"/>
  <c r="S164" i="9" s="1"/>
  <c r="S141" i="9"/>
  <c r="S165" i="9" s="1"/>
  <c r="S217" i="6"/>
  <c r="R91" i="9"/>
  <c r="R108" i="9"/>
  <c r="AH168" i="9"/>
  <c r="R144" i="9"/>
  <c r="AE169" i="9"/>
  <c r="Q145" i="9"/>
  <c r="AF109" i="9"/>
  <c r="AH44" i="9"/>
  <c r="AF168" i="9"/>
  <c r="S71" i="10"/>
  <c r="AH108" i="9"/>
  <c r="AH105" i="9"/>
  <c r="AH104" i="9"/>
  <c r="AH107" i="9"/>
  <c r="AH106" i="9"/>
  <c r="S73" i="6"/>
  <c r="S37" i="9"/>
  <c r="S44" i="9"/>
  <c r="S48" i="9" s="1"/>
  <c r="E7" i="6"/>
  <c r="E70" i="6" s="1"/>
  <c r="E294" i="6" s="1"/>
  <c r="G4" i="6"/>
  <c r="G5" i="7"/>
  <c r="G7" i="6"/>
  <c r="G70" i="6" s="1"/>
  <c r="G294" i="6" s="1"/>
  <c r="F7" i="6"/>
  <c r="F70" i="6" s="1"/>
  <c r="F294" i="6" s="1"/>
  <c r="F5" i="7"/>
  <c r="F4" i="6"/>
  <c r="G2" i="7"/>
  <c r="F2" i="7"/>
  <c r="E2" i="7"/>
  <c r="E4" i="6"/>
  <c r="E5" i="7"/>
  <c r="G5" i="10"/>
  <c r="G8" i="6"/>
  <c r="G3" i="11" s="1"/>
  <c r="G38" i="11" s="1"/>
  <c r="G3" i="10"/>
  <c r="E5" i="10"/>
  <c r="E8" i="6"/>
  <c r="E2" i="10" s="1"/>
  <c r="E4" i="10"/>
  <c r="F8" i="6" l="1"/>
  <c r="F3" i="11" s="1"/>
  <c r="F38" i="11" s="1"/>
  <c r="G4" i="10"/>
  <c r="F5" i="4"/>
  <c r="F33" i="4" s="1"/>
  <c r="F66" i="6" s="1"/>
  <c r="F67" i="6" s="1"/>
  <c r="AJ107" i="9"/>
  <c r="R145" i="9"/>
  <c r="R168" i="9"/>
  <c r="AH109" i="9"/>
  <c r="AJ106" i="9"/>
  <c r="AF169" i="9"/>
  <c r="AH165" i="9"/>
  <c r="AH169" i="9" s="1"/>
  <c r="AH166" i="9"/>
  <c r="AH167" i="9"/>
  <c r="AI48" i="9"/>
  <c r="AI49" i="9"/>
  <c r="AI45" i="9"/>
  <c r="AI47" i="9"/>
  <c r="AI46" i="9"/>
  <c r="AJ105" i="9"/>
  <c r="R109" i="9"/>
  <c r="AI108" i="9" s="1"/>
  <c r="S49" i="9"/>
  <c r="AJ48" i="9" s="1"/>
  <c r="S144" i="9"/>
  <c r="S97" i="10"/>
  <c r="AJ104" i="9"/>
  <c r="AJ109" i="9" s="1"/>
  <c r="AG109" i="9"/>
  <c r="AG165" i="9"/>
  <c r="AG166" i="9"/>
  <c r="AG167" i="9"/>
  <c r="AG164" i="9"/>
  <c r="G5" i="4"/>
  <c r="G33" i="4" s="1"/>
  <c r="G66" i="6" s="1"/>
  <c r="G67" i="6" s="1"/>
  <c r="E3" i="10"/>
  <c r="E6" i="10" s="1"/>
  <c r="E9" i="6"/>
  <c r="F4" i="10"/>
  <c r="H9" i="6"/>
  <c r="G2" i="11"/>
  <c r="G4" i="11"/>
  <c r="G39" i="11" s="1"/>
  <c r="E5" i="4"/>
  <c r="E33" i="4" s="1"/>
  <c r="G2" i="9"/>
  <c r="G2" i="8"/>
  <c r="E4" i="11"/>
  <c r="E39" i="11" s="1"/>
  <c r="G5" i="9"/>
  <c r="G47" i="9" s="1"/>
  <c r="G2" i="10"/>
  <c r="G6" i="10" s="1"/>
  <c r="G5" i="11"/>
  <c r="G40" i="11" s="1"/>
  <c r="E5" i="9"/>
  <c r="E47" i="9" s="1"/>
  <c r="E3" i="9"/>
  <c r="E45" i="9" s="1"/>
  <c r="G3" i="8"/>
  <c r="D3" i="8" s="1"/>
  <c r="E5" i="11"/>
  <c r="E40" i="11" s="1"/>
  <c r="E2" i="11"/>
  <c r="G71" i="6"/>
  <c r="E4" i="9"/>
  <c r="E46" i="9" s="1"/>
  <c r="E71" i="6"/>
  <c r="G4" i="9"/>
  <c r="G46" i="9" s="1"/>
  <c r="F4" i="9"/>
  <c r="F46" i="9" s="1"/>
  <c r="E2" i="9"/>
  <c r="E3" i="11"/>
  <c r="E38" i="11" s="1"/>
  <c r="G3" i="9"/>
  <c r="G45" i="9" s="1"/>
  <c r="F4" i="11"/>
  <c r="F39" i="11" s="1"/>
  <c r="F33" i="7" l="1"/>
  <c r="F93" i="4"/>
  <c r="F94" i="7" s="1"/>
  <c r="AJ44" i="9"/>
  <c r="F5" i="11"/>
  <c r="F40" i="11" s="1"/>
  <c r="F3" i="9"/>
  <c r="F45" i="9" s="1"/>
  <c r="F2" i="9"/>
  <c r="F9" i="6"/>
  <c r="F5" i="10"/>
  <c r="AG169" i="9"/>
  <c r="S145" i="9"/>
  <c r="S168" i="9"/>
  <c r="AI106" i="9"/>
  <c r="AI104" i="9"/>
  <c r="AI105" i="9"/>
  <c r="AI107" i="9"/>
  <c r="F71" i="6"/>
  <c r="F72" i="6" s="1"/>
  <c r="F2" i="11"/>
  <c r="G33" i="7"/>
  <c r="G9" i="6"/>
  <c r="F2" i="10"/>
  <c r="F6" i="10" s="1"/>
  <c r="F5" i="9"/>
  <c r="F47" i="9" s="1"/>
  <c r="F3" i="10"/>
  <c r="AJ49" i="9"/>
  <c r="AJ47" i="9"/>
  <c r="AJ45" i="9"/>
  <c r="AJ46" i="9"/>
  <c r="R169" i="9"/>
  <c r="AI168" i="9"/>
  <c r="G93" i="4"/>
  <c r="E6" i="9"/>
  <c r="E7" i="9" s="1"/>
  <c r="E44" i="9"/>
  <c r="H72" i="6"/>
  <c r="F7" i="9"/>
  <c r="F44" i="9"/>
  <c r="D2" i="8"/>
  <c r="G4" i="8"/>
  <c r="E6" i="11"/>
  <c r="E37" i="11"/>
  <c r="F37" i="11"/>
  <c r="G37" i="11"/>
  <c r="G6" i="11"/>
  <c r="G44" i="9"/>
  <c r="G48" i="9" s="1"/>
  <c r="G7" i="9"/>
  <c r="G6" i="9"/>
  <c r="F6" i="9"/>
  <c r="E66" i="6"/>
  <c r="E67" i="6" s="1"/>
  <c r="E33" i="7"/>
  <c r="E93" i="4"/>
  <c r="E94" i="7" s="1"/>
  <c r="F291" i="6" l="1"/>
  <c r="F295" i="6" s="1"/>
  <c r="AI167" i="9"/>
  <c r="AI166" i="9"/>
  <c r="AI164" i="9"/>
  <c r="AI165" i="9"/>
  <c r="S169" i="9"/>
  <c r="F6" i="11"/>
  <c r="G72" i="6"/>
  <c r="G291" i="6"/>
  <c r="G295" i="6" s="1"/>
  <c r="H296" i="6" s="1"/>
  <c r="G94" i="7"/>
  <c r="AI109" i="9"/>
  <c r="F41" i="11"/>
  <c r="D4" i="8"/>
  <c r="D5" i="8" s="1"/>
  <c r="E41" i="11"/>
  <c r="G41" i="11"/>
  <c r="N37" i="11" s="1"/>
  <c r="G49" i="9"/>
  <c r="X44" i="9" s="1"/>
  <c r="F48" i="9"/>
  <c r="E291" i="6"/>
  <c r="E295" i="6" s="1"/>
  <c r="E48" i="9"/>
  <c r="G296" i="6" l="1"/>
  <c r="AJ164" i="9"/>
  <c r="AJ169" i="9" s="1"/>
  <c r="AJ167" i="9"/>
  <c r="AJ165" i="9"/>
  <c r="AJ166" i="9"/>
  <c r="AI169" i="9"/>
  <c r="AJ168" i="9"/>
  <c r="L39" i="11"/>
  <c r="L38" i="11"/>
  <c r="X49" i="9"/>
  <c r="X47" i="9"/>
  <c r="X46" i="9"/>
  <c r="X45" i="9"/>
  <c r="N38" i="11"/>
  <c r="N39" i="11"/>
  <c r="L37" i="11"/>
  <c r="M38" i="11"/>
  <c r="M39" i="11"/>
  <c r="E49" i="9"/>
  <c r="V48" i="9" s="1"/>
  <c r="F296" i="6"/>
  <c r="M37" i="11"/>
  <c r="F49" i="9"/>
  <c r="W48" i="9" s="1"/>
  <c r="X48" i="9"/>
  <c r="M40" i="11" l="1"/>
  <c r="M41" i="11" s="1"/>
  <c r="W49" i="9"/>
  <c r="W45" i="9"/>
  <c r="W47" i="9"/>
  <c r="W46" i="9"/>
  <c r="W44" i="9"/>
  <c r="V49" i="9"/>
  <c r="V47" i="9"/>
  <c r="V45" i="9"/>
  <c r="V46" i="9"/>
  <c r="V44" i="9"/>
  <c r="L40" i="11"/>
  <c r="L41" i="11" s="1"/>
  <c r="N40" i="11"/>
  <c r="N41" i="11" s="1"/>
  <c r="D6" i="7"/>
  <c r="D7" i="7"/>
  <c r="D11" i="7"/>
  <c r="D9" i="7"/>
  <c r="D8" i="7"/>
  <c r="D13" i="6"/>
  <c r="D16" i="6"/>
  <c r="D10" i="7"/>
  <c r="D70" i="6" l="1"/>
  <c r="D294" i="6" s="1"/>
  <c r="D17" i="6"/>
  <c r="D12" i="7"/>
  <c r="D10" i="11" l="1"/>
  <c r="D40" i="11" s="1"/>
  <c r="D9" i="11"/>
  <c r="D39" i="11" s="1"/>
  <c r="D8" i="11"/>
  <c r="D38" i="11" s="1"/>
  <c r="D7" i="11"/>
  <c r="D9" i="10"/>
  <c r="D8" i="10"/>
  <c r="D10" i="10"/>
  <c r="D7" i="10"/>
  <c r="D11" i="10"/>
  <c r="D11" i="9"/>
  <c r="D47" i="9" s="1"/>
  <c r="D10" i="9"/>
  <c r="D46" i="9" s="1"/>
  <c r="D9" i="9"/>
  <c r="D45" i="9" s="1"/>
  <c r="D8" i="9"/>
  <c r="E18" i="6"/>
  <c r="D71" i="6"/>
  <c r="D14" i="4"/>
  <c r="D11" i="11" l="1"/>
  <c r="D37" i="11"/>
  <c r="E72" i="6"/>
  <c r="D12" i="9"/>
  <c r="D13" i="9"/>
  <c r="D44" i="9"/>
  <c r="D48" i="9" s="1"/>
  <c r="D12" i="10"/>
  <c r="D33" i="4"/>
  <c r="D14" i="7"/>
  <c r="D49" i="9" l="1"/>
  <c r="U44" i="9" s="1"/>
  <c r="D41" i="11"/>
  <c r="K37" i="11"/>
  <c r="D93" i="4"/>
  <c r="D94" i="7" s="1"/>
  <c r="D33" i="7"/>
  <c r="D66" i="6"/>
  <c r="D67" i="6" s="1"/>
  <c r="K38" i="11" l="1"/>
  <c r="K40" i="11" s="1"/>
  <c r="K41" i="11" s="1"/>
  <c r="K39" i="11"/>
  <c r="U48" i="9"/>
  <c r="U49" i="9"/>
  <c r="U46" i="9"/>
  <c r="U47" i="9"/>
  <c r="U45" i="9"/>
  <c r="D291" i="6"/>
  <c r="D295" i="6" s="1"/>
  <c r="E296" i="6" s="1"/>
</calcChain>
</file>

<file path=xl/sharedStrings.xml><?xml version="1.0" encoding="utf-8"?>
<sst xmlns="http://schemas.openxmlformats.org/spreadsheetml/2006/main" count="4568" uniqueCount="346">
  <si>
    <t>Region</t>
  </si>
  <si>
    <t>Country</t>
  </si>
  <si>
    <t>Company</t>
  </si>
  <si>
    <t>2021E</t>
  </si>
  <si>
    <t>Asia Pacific</t>
  </si>
  <si>
    <t>India</t>
  </si>
  <si>
    <t>Others</t>
  </si>
  <si>
    <t xml:space="preserve">Total </t>
  </si>
  <si>
    <t>China</t>
  </si>
  <si>
    <t>Taiwan</t>
  </si>
  <si>
    <t xml:space="preserve">Taiwan </t>
  </si>
  <si>
    <t>Japan</t>
  </si>
  <si>
    <t>Thailand</t>
  </si>
  <si>
    <t>South Korea</t>
  </si>
  <si>
    <t>Rest of APAC</t>
  </si>
  <si>
    <t>Total</t>
  </si>
  <si>
    <t>Europe</t>
  </si>
  <si>
    <t>Germany</t>
  </si>
  <si>
    <t>Italy</t>
  </si>
  <si>
    <t>Spain</t>
  </si>
  <si>
    <t>France</t>
  </si>
  <si>
    <t>Belgium</t>
  </si>
  <si>
    <t>United Kingdom</t>
  </si>
  <si>
    <t>Russia</t>
  </si>
  <si>
    <t>Rest of Europe</t>
  </si>
  <si>
    <t>MEA</t>
  </si>
  <si>
    <t>Saudi Arabia</t>
  </si>
  <si>
    <t>Iran</t>
  </si>
  <si>
    <t>South Africa</t>
  </si>
  <si>
    <t>Rest of MEA</t>
  </si>
  <si>
    <t>North America</t>
  </si>
  <si>
    <t>Canada</t>
  </si>
  <si>
    <t>USA</t>
  </si>
  <si>
    <t>Mexico</t>
  </si>
  <si>
    <t>Rest of NA</t>
  </si>
  <si>
    <t>South America</t>
  </si>
  <si>
    <t>Brazil</t>
  </si>
  <si>
    <t>Argentina</t>
  </si>
  <si>
    <t>Rest of SA</t>
  </si>
  <si>
    <t>Global</t>
  </si>
  <si>
    <t xml:space="preserve">Bhansali Engineering Polymers </t>
  </si>
  <si>
    <t>INEOS Styrolution</t>
  </si>
  <si>
    <t>Styrolution</t>
  </si>
  <si>
    <t>Versalis</t>
  </si>
  <si>
    <t xml:space="preserve">ELIX Polymers </t>
  </si>
  <si>
    <t xml:space="preserve">Sibur </t>
  </si>
  <si>
    <t xml:space="preserve">Netherlands </t>
  </si>
  <si>
    <t xml:space="preserve">Styron Europe </t>
  </si>
  <si>
    <t>Chimei</t>
  </si>
  <si>
    <t>Zhengjhiang Chimei</t>
  </si>
  <si>
    <t>LG Yong Xin</t>
  </si>
  <si>
    <t>LG Chem</t>
  </si>
  <si>
    <t xml:space="preserve">Samsung SDI </t>
  </si>
  <si>
    <t xml:space="preserve">Formosa Chemical </t>
  </si>
  <si>
    <t xml:space="preserve">Formosa Chemical &amp; Fibre </t>
  </si>
  <si>
    <t xml:space="preserve">Korean Kumho Petrochemical </t>
  </si>
  <si>
    <t xml:space="preserve">Techno Polymer </t>
  </si>
  <si>
    <t>Shanghai Gaoqiao</t>
  </si>
  <si>
    <t>Liaoning Huajin</t>
  </si>
  <si>
    <t>SABIC Innovative plastics</t>
  </si>
  <si>
    <t>SABIC Innovation Plastics Holdings US LP</t>
  </si>
  <si>
    <t xml:space="preserve">Iran Petrochemicals </t>
  </si>
  <si>
    <t xml:space="preserve">Mexico </t>
  </si>
  <si>
    <t xml:space="preserve">others </t>
  </si>
  <si>
    <t>HS Code</t>
  </si>
  <si>
    <t>2016_IVA</t>
  </si>
  <si>
    <t>2017_IVA</t>
  </si>
  <si>
    <t>2018_IVA</t>
  </si>
  <si>
    <t>2019_IVA</t>
  </si>
  <si>
    <t>2016_IVO</t>
  </si>
  <si>
    <t>2017_IVO</t>
  </si>
  <si>
    <t>2018_IVO</t>
  </si>
  <si>
    <t>2019_IVO</t>
  </si>
  <si>
    <t>Country 1</t>
  </si>
  <si>
    <t>Country 2</t>
  </si>
  <si>
    <t>Country 3</t>
  </si>
  <si>
    <t>Country 4</t>
  </si>
  <si>
    <t>Country 5</t>
  </si>
  <si>
    <t>Country 1_VA</t>
  </si>
  <si>
    <t>Country 2_VA</t>
  </si>
  <si>
    <t>Country 3_VA</t>
  </si>
  <si>
    <t>Country 4_VA</t>
  </si>
  <si>
    <t>Country 5_VA</t>
  </si>
  <si>
    <t>Country 1_VO</t>
  </si>
  <si>
    <t>Country 2_VO</t>
  </si>
  <si>
    <t>Country 3_VO</t>
  </si>
  <si>
    <t>Country 4_VO</t>
  </si>
  <si>
    <t>Country 5_VO</t>
  </si>
  <si>
    <t>2016_EVA</t>
  </si>
  <si>
    <t>2017_EVA</t>
  </si>
  <si>
    <t>2018_EVA</t>
  </si>
  <si>
    <t>2019_EVA</t>
  </si>
  <si>
    <t>2016_EVO</t>
  </si>
  <si>
    <t>2017_EVO</t>
  </si>
  <si>
    <t>2018_EVO</t>
  </si>
  <si>
    <t>2019_EVO</t>
  </si>
  <si>
    <t>Indonesia</t>
  </si>
  <si>
    <t>Rep. of Korea</t>
  </si>
  <si>
    <t>Nepal</t>
  </si>
  <si>
    <t>United Arab Emirates</t>
  </si>
  <si>
    <t>Ireland</t>
  </si>
  <si>
    <t>Viet Nam</t>
  </si>
  <si>
    <t>Malaysia</t>
  </si>
  <si>
    <t>Singapore</t>
  </si>
  <si>
    <t>Netherlands</t>
  </si>
  <si>
    <t>Austria</t>
  </si>
  <si>
    <t>Czechia</t>
  </si>
  <si>
    <t>Poland</t>
  </si>
  <si>
    <t>Slovenia</t>
  </si>
  <si>
    <t>Turkey</t>
  </si>
  <si>
    <t>Belarus</t>
  </si>
  <si>
    <t>Kazakhstan</t>
  </si>
  <si>
    <t>Zimbabwe</t>
  </si>
  <si>
    <t>Colombia</t>
  </si>
  <si>
    <t>Note: Top 22 consumption countries across 5 region</t>
  </si>
  <si>
    <t>Note : Even if country does not have capacity or production, we need give total value or even it if zero.</t>
  </si>
  <si>
    <t>Top 5 countries need to be mapped</t>
  </si>
  <si>
    <t>Trinseo</t>
  </si>
  <si>
    <t xml:space="preserve">A Schulman </t>
  </si>
  <si>
    <t xml:space="preserve">Lotte Advanced Materials </t>
  </si>
  <si>
    <t>Petrochina Jilin</t>
  </si>
  <si>
    <t>Dagu chemical</t>
  </si>
  <si>
    <t xml:space="preserve">Malaysia </t>
  </si>
  <si>
    <t xml:space="preserve">Toray Plastics Malaysia </t>
  </si>
  <si>
    <t>2020_IVA</t>
  </si>
  <si>
    <t>2020_IVO</t>
  </si>
  <si>
    <t>2020_EVA</t>
  </si>
  <si>
    <t>2020_EVO</t>
  </si>
  <si>
    <t>China, Hong Kong SAR</t>
  </si>
  <si>
    <t>Tunisia</t>
  </si>
  <si>
    <t>Romania</t>
  </si>
  <si>
    <t>Hungary</t>
  </si>
  <si>
    <t>Latvia</t>
  </si>
  <si>
    <t>Ukraine</t>
  </si>
  <si>
    <t>Greece</t>
  </si>
  <si>
    <t>Zambia</t>
  </si>
  <si>
    <t>Paraguay</t>
  </si>
  <si>
    <t>Philippines</t>
  </si>
  <si>
    <t>Iraq</t>
  </si>
  <si>
    <t>Uzbekistan</t>
  </si>
  <si>
    <t>Mitsubishi Gas Chemical Company</t>
  </si>
  <si>
    <t>Ref</t>
  </si>
  <si>
    <t>Explanation</t>
  </si>
  <si>
    <t>2015_IVA</t>
  </si>
  <si>
    <t>IVA means "Import By Value"</t>
  </si>
  <si>
    <t>2015_IVO</t>
  </si>
  <si>
    <t>IVO means "Import By Volume"</t>
  </si>
  <si>
    <t>VA means Value</t>
  </si>
  <si>
    <t>VO means Volume</t>
  </si>
  <si>
    <t>2015_EVA</t>
  </si>
  <si>
    <t>EVA means "Export By Value"</t>
  </si>
  <si>
    <t>2015_EVO</t>
  </si>
  <si>
    <t>EVO means "Export By Volume"</t>
  </si>
  <si>
    <t>Capacity (Thousand Tonnes)</t>
  </si>
  <si>
    <t>Production(Thousand Tonnes)</t>
  </si>
  <si>
    <t>Operating rate (%)</t>
  </si>
  <si>
    <t>Import (Thousand Tonnes)</t>
  </si>
  <si>
    <t>Export (Thousand Tonnes)</t>
  </si>
  <si>
    <t>Inventory (Thousand Tonnes)</t>
  </si>
  <si>
    <t>Domestic Consumption(Thousand Tonnes)</t>
  </si>
  <si>
    <t>hydrogen Peroxide Demand (Y-O-Y, %)</t>
  </si>
  <si>
    <t>hydrogen Peroxide Demand-Supply Gap (Thousand Tonnes)</t>
  </si>
  <si>
    <t>Rest of North America</t>
  </si>
  <si>
    <t>Rest of South America</t>
  </si>
  <si>
    <t>Acrylonitrile Butadiene Styrene Demand (Y-O-Y, %)</t>
  </si>
  <si>
    <t>Acrylonitrile Butadiene Styrene Demand-Supply Gap (Thousand Tonnes)</t>
  </si>
  <si>
    <t xml:space="preserve">Others </t>
  </si>
  <si>
    <t>Demand Volume Share (%)</t>
  </si>
  <si>
    <t>UK</t>
  </si>
  <si>
    <t>IRAN</t>
  </si>
  <si>
    <t>Demand by End Use (%)</t>
  </si>
  <si>
    <t>2022F</t>
  </si>
  <si>
    <t>2023F</t>
  </si>
  <si>
    <t>2024F</t>
  </si>
  <si>
    <t>2025F</t>
  </si>
  <si>
    <t>2026F</t>
  </si>
  <si>
    <t>2027F</t>
  </si>
  <si>
    <t>2028F</t>
  </si>
  <si>
    <t>2029F</t>
  </si>
  <si>
    <t>2030F</t>
  </si>
  <si>
    <t xml:space="preserve">Russia </t>
  </si>
  <si>
    <t>Russa</t>
  </si>
  <si>
    <t>Electrical &amp; Electronics</t>
  </si>
  <si>
    <t>Automotive</t>
  </si>
  <si>
    <t>Household &amp; Construction</t>
  </si>
  <si>
    <t>Potential New Appliances</t>
  </si>
  <si>
    <t>West</t>
  </si>
  <si>
    <t>South</t>
  </si>
  <si>
    <t>North</t>
  </si>
  <si>
    <t>East</t>
  </si>
  <si>
    <t>East China</t>
  </si>
  <si>
    <t>South Central</t>
  </si>
  <si>
    <t>North East</t>
  </si>
  <si>
    <t>Western Taiwan</t>
  </si>
  <si>
    <t>Northern Taiwan</t>
  </si>
  <si>
    <t>Southern Taiwan</t>
  </si>
  <si>
    <t>Eastern Taiwan</t>
  </si>
  <si>
    <t>Hokkaido</t>
  </si>
  <si>
    <t>Tohoku</t>
  </si>
  <si>
    <t>Kanto</t>
  </si>
  <si>
    <t>Chubu</t>
  </si>
  <si>
    <t>Kansai</t>
  </si>
  <si>
    <t>Chugoku</t>
  </si>
  <si>
    <t>Shikoku</t>
  </si>
  <si>
    <t>Kyushu</t>
  </si>
  <si>
    <t>Northern Thailand</t>
  </si>
  <si>
    <t>Eastern Thailand</t>
  </si>
  <si>
    <t>Bangkok</t>
  </si>
  <si>
    <t>Northern South Korea</t>
  </si>
  <si>
    <t>Central South Korea</t>
  </si>
  <si>
    <t>Southern South Korea</t>
  </si>
  <si>
    <t xml:space="preserve">Southwest </t>
  </si>
  <si>
    <t>Southeast</t>
  </si>
  <si>
    <t>Northeast</t>
  </si>
  <si>
    <t>Northwest</t>
  </si>
  <si>
    <t>South Islands</t>
  </si>
  <si>
    <t>North-West</t>
  </si>
  <si>
    <t>North-East</t>
  </si>
  <si>
    <t>Centre</t>
  </si>
  <si>
    <t>Madrid, Extremadura &amp; Castilla</t>
  </si>
  <si>
    <t>North Spain</t>
  </si>
  <si>
    <t>Aragon &amp; Catalonia</t>
  </si>
  <si>
    <t>Andalusia, Murcia &amp; Valencia</t>
  </si>
  <si>
    <t>Northern France</t>
  </si>
  <si>
    <t>Southern France</t>
  </si>
  <si>
    <t>South Western France</t>
  </si>
  <si>
    <t>Western France</t>
  </si>
  <si>
    <t>Eastern France</t>
  </si>
  <si>
    <t>Central France</t>
  </si>
  <si>
    <t>Flemish Region</t>
  </si>
  <si>
    <t>Walloon Region</t>
  </si>
  <si>
    <t>Brussels Capital Region</t>
  </si>
  <si>
    <t>North UK</t>
  </si>
  <si>
    <t>London</t>
  </si>
  <si>
    <t>Eastern UK</t>
  </si>
  <si>
    <t>Rest of UK</t>
  </si>
  <si>
    <t>Volga</t>
  </si>
  <si>
    <t>Ural</t>
  </si>
  <si>
    <t>Siberia</t>
  </si>
  <si>
    <t>Eastern Region</t>
  </si>
  <si>
    <t>Central Region</t>
  </si>
  <si>
    <t>Rest of Saudi Arabia</t>
  </si>
  <si>
    <t>Tabriz Region</t>
  </si>
  <si>
    <t>Kermanshah Region</t>
  </si>
  <si>
    <t>Isfahan Region</t>
  </si>
  <si>
    <t>Tehran Region</t>
  </si>
  <si>
    <t>Mashhad Region</t>
  </si>
  <si>
    <t>Northern Cape</t>
  </si>
  <si>
    <t>Western Cape</t>
  </si>
  <si>
    <t>Eastern Cape</t>
  </si>
  <si>
    <t>Rest of South Africa</t>
  </si>
  <si>
    <t>Midwest</t>
  </si>
  <si>
    <t>British Coloumbia</t>
  </si>
  <si>
    <t>Alberta</t>
  </si>
  <si>
    <t>Saskatchewan and Manitoba</t>
  </si>
  <si>
    <t>Quebec</t>
  </si>
  <si>
    <t>Ontario</t>
  </si>
  <si>
    <t>Rest of Canada</t>
  </si>
  <si>
    <t>West Region</t>
  </si>
  <si>
    <t>North Region</t>
  </si>
  <si>
    <t>South Region</t>
  </si>
  <si>
    <t>East Region</t>
  </si>
  <si>
    <t>Mid-West</t>
  </si>
  <si>
    <t>Andes</t>
  </si>
  <si>
    <t>The North</t>
  </si>
  <si>
    <t>The Pampas</t>
  </si>
  <si>
    <t>Pataonia</t>
  </si>
  <si>
    <t>Ecuador</t>
  </si>
  <si>
    <t xml:space="preserve">North Netherlands </t>
  </si>
  <si>
    <t>South Netherlands</t>
  </si>
  <si>
    <t xml:space="preserve">East Netherlands </t>
  </si>
  <si>
    <t>West Netherlands</t>
  </si>
  <si>
    <t xml:space="preserve">Region </t>
  </si>
  <si>
    <t xml:space="preserve"> Demand By Sales Channel (%)</t>
  </si>
  <si>
    <t>Direct Company Sale</t>
  </si>
  <si>
    <t>Direct Import</t>
  </si>
  <si>
    <t>Distributors &amp; Traders</t>
  </si>
  <si>
    <t>Retailers</t>
  </si>
  <si>
    <t>Location</t>
  </si>
  <si>
    <t xml:space="preserve">Process </t>
  </si>
  <si>
    <t xml:space="preserve">Technology </t>
  </si>
  <si>
    <t xml:space="preserve">China </t>
  </si>
  <si>
    <t>Korea</t>
  </si>
  <si>
    <t xml:space="preserve">USA </t>
  </si>
  <si>
    <t>Malyasia</t>
  </si>
  <si>
    <t>others</t>
  </si>
  <si>
    <t>Acrylonitrile Butadiene Styrene</t>
  </si>
  <si>
    <t xml:space="preserve">Shri Ram Plastic </t>
  </si>
  <si>
    <t>Supreme Plastics</t>
  </si>
  <si>
    <t xml:space="preserve">Sardar Plastic </t>
  </si>
  <si>
    <t xml:space="preserve">He told me that all of the manufacturing is shut in India So all ias coming from Imports majorly from Gujarat port . </t>
  </si>
  <si>
    <t>She told me about the Company Bhansali Engineering Polymers that ABS Comes from them and majporly is imported .</t>
  </si>
  <si>
    <t>He told me that Majorly it is imported and specifically from Gujarat port.</t>
  </si>
  <si>
    <t>Harshada Kunkulol</t>
  </si>
  <si>
    <t>LinkedIn</t>
  </si>
  <si>
    <t>I sent her the Questianaire but she didn't replied .</t>
  </si>
  <si>
    <t>Marketing Executive</t>
  </si>
  <si>
    <r>
      <t>ABS is a triblock copolymer. Its strength comes from the acrylonitrile and butadiene elements while its toughness comes from the styrene units. It is therefore less brittle than PCL or many polyester materials. Combining its good mechanical properties with its melting point of 105°C ABS is a good candidate for use in FDM and SLA techniques</t>
    </r>
    <r>
      <rPr>
        <b/>
        <sz val="11"/>
        <color theme="1"/>
        <rFont val="Calibri"/>
        <family val="2"/>
        <scheme val="minor"/>
      </rPr>
      <t>.</t>
    </r>
    <r>
      <rPr>
        <sz val="11"/>
        <color theme="1"/>
        <rFont val="Calibri"/>
        <family val="2"/>
        <scheme val="minor"/>
      </rPr>
      <t>Acrylonitrile Butadiene Styrene, often abbreviated as ABS, is an opaque engineering thermoplastic widely used in electronic housings, auto parts, consumer products, pipe fittings, lego toys and many more.</t>
    </r>
  </si>
  <si>
    <t xml:space="preserve">K J Polymer </t>
  </si>
  <si>
    <t>She told me about two companies i.e. Bhansali and INEOS . ABS majorly is produced by these two companies and was not knowing about their Capacities and Production.</t>
  </si>
  <si>
    <t>Sabic Innovative Plastics</t>
  </si>
  <si>
    <t>Dow Chemical</t>
  </si>
  <si>
    <t>https://docs.european-bioplastics.org/publications/market_data/Report_Bioplastics_Market_Data_2019.pdf</t>
  </si>
  <si>
    <t>BASF</t>
  </si>
  <si>
    <t xml:space="preserve">Jinhui Zhaolong High Technology </t>
  </si>
  <si>
    <t>Xinjiang Wangjinglong New Material Co</t>
  </si>
  <si>
    <t>https://www.icis.com/explore/resources/news/2020/04/24/10499867/news-briefs</t>
  </si>
  <si>
    <t>Novamont S.p.A.</t>
  </si>
  <si>
    <t>https://www.bio-based.eu/market_study/media/files/15-05-13_Bio-based_Polymers_and_Building_Blocks_in_the_World-nova_Booklet.pdf</t>
  </si>
  <si>
    <t>CJ CheilJedang</t>
  </si>
  <si>
    <t>Jiangsu Yunyoucheng</t>
  </si>
  <si>
    <t>Anhui Fengyuan Taifu Polylactic Acid Co., Ltd.</t>
  </si>
  <si>
    <t>Red Avenue New Materials Group</t>
  </si>
  <si>
    <t>Guangzhou Jinfa</t>
  </si>
  <si>
    <t>Mitsubishi Chemical Corporation</t>
  </si>
  <si>
    <t>Tianjin Guoyun</t>
  </si>
  <si>
    <t>NatureWorks (PLA) - Nebraska</t>
  </si>
  <si>
    <t>Total Corbion (PLA )- Grandpuits</t>
  </si>
  <si>
    <t>Kaneka (PHA)- Japan</t>
  </si>
  <si>
    <t>Meredian (PHA) - USA</t>
  </si>
  <si>
    <t>Showa Denko</t>
  </si>
  <si>
    <t xml:space="preserve">Total Corbion </t>
  </si>
  <si>
    <t>Kingfa Sci &amp; Tech (THAILAND) Co.,LTD. (PBAT)</t>
  </si>
  <si>
    <t>PBAT</t>
  </si>
  <si>
    <t>PBS</t>
  </si>
  <si>
    <t>PLA</t>
  </si>
  <si>
    <t xml:space="preserve">PHA </t>
  </si>
  <si>
    <t>Starch Blends</t>
  </si>
  <si>
    <t xml:space="preserve">Other (Biodegradable) </t>
  </si>
  <si>
    <t>Adani</t>
  </si>
  <si>
    <t xml:space="preserve">Bio-on SpA (PHA) - Bologna </t>
  </si>
  <si>
    <t>bio-on.it/immagini/comunicati-finanziari/CS_69_BIO-ON_10_12_2018_final_E.pdf</t>
  </si>
  <si>
    <t xml:space="preserve"> LUX-ON (Bio-on and Gruppo Hera)- PHA </t>
  </si>
  <si>
    <t>Grando Polymers &amp; Composites</t>
  </si>
  <si>
    <t>https://www.kaneka.co.jp/en/topics/news/nr20180824/</t>
  </si>
  <si>
    <t>United Biopolymers BIOPAR® Centre</t>
  </si>
  <si>
    <t>Kaneka - Pasadena (Houston, Texas)</t>
  </si>
  <si>
    <t>Danimer -Bainbridge, Georgia - Winchester, Kentucky</t>
  </si>
  <si>
    <t>https://cen.acs.org/business/biobased-chemicals/Danimer-invest-big-PHA/99/i12</t>
  </si>
  <si>
    <t>https://techcrunch.com/2020/05/05/rwdc-industries-is-a-new-startup-hoping-to-become-a-bioplastics-giant-in-athens-ga/</t>
  </si>
  <si>
    <t>RWDC Industries (PHA) - Athens</t>
  </si>
  <si>
    <t>Rodenburg Biopolymers</t>
  </si>
  <si>
    <t xml:space="preserve">Ig Petrochem </t>
  </si>
  <si>
    <t>Australia</t>
  </si>
  <si>
    <t>Galactic</t>
  </si>
  <si>
    <t>http://atozplastics.com/upload/Literature/Biopolymerhasagoodgrowthprospects.asp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</si>
</sst>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0.0%"/>
    <numFmt numFmtId="165" formatCode="0.0000%"/>
  </numFmts>
  <fonts count="18" x14ac:knownFonts="1">
    <font>
      <sz val="11"/>
      <color theme="1"/>
      <name val="Calibri"/>
      <family val="2"/>
      <scheme val="minor"/>
    </font>
    <font>
      <b/>
      <sz val="11"/>
      <color theme="1"/>
      <name val="Calibri"/>
      <family val="2"/>
      <scheme val="minor"/>
    </font>
    <font>
      <b/>
      <sz val="15"/>
      <color indexed="56"/>
      <name val="Calibri"/>
      <family val="2"/>
    </font>
    <font>
      <b/>
      <sz val="10"/>
      <color theme="1"/>
      <name val="Verdana"/>
      <family val="2"/>
    </font>
    <font>
      <sz val="10"/>
      <name val="Arial"/>
      <family val="2"/>
    </font>
    <font>
      <sz val="10"/>
      <name val="Verdana"/>
      <family val="2"/>
    </font>
    <font>
      <sz val="10"/>
      <color theme="1"/>
      <name val="Verdana"/>
      <family val="2"/>
    </font>
    <font>
      <b/>
      <sz val="10"/>
      <name val="Verdana"/>
      <family val="2"/>
    </font>
    <font>
      <sz val="11"/>
      <color theme="1"/>
      <name val="Calibri"/>
      <family val="2"/>
      <scheme val="minor"/>
    </font>
    <font>
      <sz val="10"/>
      <color theme="1"/>
      <name val="Calibri"/>
      <family val="2"/>
      <scheme val="minor"/>
    </font>
    <font>
      <sz val="9"/>
      <color theme="1"/>
      <name val="Verdana"/>
      <family val="2"/>
    </font>
    <font>
      <sz val="10"/>
      <color rgb="FF000000"/>
      <name val="Verdana"/>
      <family val="2"/>
    </font>
    <font>
      <b/>
      <sz val="10"/>
      <color theme="1"/>
      <name val="Arial"/>
      <family val="2"/>
    </font>
    <font>
      <sz val="10"/>
      <color theme="1"/>
      <name val="Arial"/>
      <family val="2"/>
    </font>
    <font>
      <sz val="10"/>
      <color rgb="FF000000"/>
      <name val="Arial"/>
      <family val="2"/>
    </font>
    <font>
      <b/>
      <sz val="10"/>
      <name val="Arial"/>
      <family val="2"/>
    </font>
    <font>
      <b/>
      <sz val="10"/>
      <color rgb="FF000000"/>
      <name val="Arial"/>
      <family val="2"/>
    </font>
    <font>
      <sz val="11"/>
      <color rgb="FF212529"/>
      <name val="Arial"/>
      <family val="2"/>
    </font>
  </fonts>
  <fills count="8">
    <fill>
      <patternFill patternType="none"/>
    </fill>
    <fill>
      <patternFill patternType="gray125"/>
    </fill>
    <fill>
      <patternFill patternType="solid">
        <fgColor theme="9" tint="0.39997558519241921"/>
        <bgColor indexed="64"/>
      </patternFill>
    </fill>
    <fill>
      <patternFill patternType="solid">
        <fgColor theme="0"/>
        <bgColor indexed="64"/>
      </patternFill>
    </fill>
    <fill>
      <patternFill patternType="solid">
        <fgColor theme="5" tint="0.59999389629810485"/>
        <bgColor indexed="64"/>
      </patternFill>
    </fill>
    <fill>
      <patternFill patternType="solid">
        <fgColor rgb="FF92D050"/>
        <bgColor indexed="64"/>
      </patternFill>
    </fill>
    <fill>
      <patternFill patternType="solid">
        <fgColor rgb="FFFFFF00"/>
        <bgColor indexed="64"/>
      </patternFill>
    </fill>
    <fill>
      <patternFill patternType="solid">
        <fgColor rgb="FFFFC000"/>
        <bgColor indexed="64"/>
      </patternFill>
    </fill>
  </fills>
  <borders count="30">
    <border>
      <left/>
      <right/>
      <top/>
      <bottom/>
      <diagonal/>
    </border>
    <border>
      <left/>
      <right/>
      <top/>
      <bottom style="thick">
        <color indexed="62"/>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style="thin">
        <color indexed="64"/>
      </bottom>
      <diagonal/>
    </border>
    <border>
      <left style="thin">
        <color indexed="64"/>
      </left>
      <right/>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bottom style="thin">
        <color indexed="64"/>
      </bottom>
      <diagonal/>
    </border>
    <border>
      <left style="thin">
        <color indexed="64"/>
      </left>
      <right/>
      <top style="medium">
        <color indexed="64"/>
      </top>
      <bottom style="thin">
        <color indexed="64"/>
      </bottom>
      <diagonal/>
    </border>
    <border>
      <left style="thin">
        <color indexed="64"/>
      </left>
      <right style="thin">
        <color indexed="64"/>
      </right>
      <top/>
      <bottom/>
      <diagonal/>
    </border>
  </borders>
  <cellStyleXfs count="11">
    <xf numFmtId="0" fontId="0" fillId="0" borderId="0"/>
    <xf numFmtId="0" fontId="2" fillId="0" borderId="1" applyNumberFormat="0" applyFill="0" applyAlignment="0" applyProtection="0"/>
    <xf numFmtId="0" fontId="4" fillId="0" borderId="0"/>
    <xf numFmtId="0" fontId="4" fillId="0" borderId="0"/>
    <xf numFmtId="43" fontId="4" fillId="0" borderId="0" applyFont="0" applyFill="0" applyBorder="0" applyAlignment="0" applyProtection="0"/>
    <xf numFmtId="0" fontId="8" fillId="0" borderId="0"/>
    <xf numFmtId="0" fontId="4" fillId="0" borderId="0"/>
    <xf numFmtId="9" fontId="8" fillId="0" borderId="0" applyFont="0" applyFill="0" applyBorder="0" applyAlignment="0" applyProtection="0"/>
    <xf numFmtId="0" fontId="4" fillId="0" borderId="0"/>
    <xf numFmtId="0" fontId="4" fillId="0" borderId="0"/>
    <xf numFmtId="9" fontId="4" fillId="0" borderId="0" applyFont="0" applyFill="0" applyBorder="0" applyAlignment="0" applyProtection="0"/>
  </cellStyleXfs>
  <cellXfs count="365">
    <xf numFmtId="0" fontId="0" fillId="0" borderId="0" xfId="0"/>
    <xf numFmtId="0" fontId="0" fillId="0" borderId="2" xfId="0" applyBorder="1"/>
    <xf numFmtId="2" fontId="0" fillId="0" borderId="2" xfId="0" applyNumberFormat="1" applyBorder="1" applyAlignment="1">
      <alignment horizontal="center" vertical="center"/>
    </xf>
    <xf numFmtId="0" fontId="3" fillId="2" borderId="2" xfId="1" applyNumberFormat="1" applyFont="1" applyFill="1" applyBorder="1" applyAlignment="1" applyProtection="1">
      <alignment horizontal="center" vertical="center"/>
      <protection locked="0"/>
    </xf>
    <xf numFmtId="0" fontId="3" fillId="2" borderId="2" xfId="0" applyNumberFormat="1" applyFont="1" applyFill="1" applyBorder="1" applyAlignment="1">
      <alignment horizontal="center"/>
    </xf>
    <xf numFmtId="0" fontId="0" fillId="0" borderId="2" xfId="0" applyNumberFormat="1" applyBorder="1"/>
    <xf numFmtId="0" fontId="0" fillId="0" borderId="2" xfId="0" applyNumberFormat="1" applyBorder="1" applyAlignment="1">
      <alignment horizontal="center"/>
    </xf>
    <xf numFmtId="0" fontId="5" fillId="0" borderId="2" xfId="3" applyNumberFormat="1" applyFont="1" applyBorder="1"/>
    <xf numFmtId="0" fontId="5" fillId="0" borderId="2" xfId="3" applyNumberFormat="1" applyFont="1" applyBorder="1" applyAlignment="1">
      <alignment horizontal="center" vertical="center"/>
    </xf>
    <xf numFmtId="0" fontId="6" fillId="0" borderId="2" xfId="0" applyNumberFormat="1" applyFont="1" applyBorder="1" applyAlignment="1">
      <alignment horizontal="left"/>
    </xf>
    <xf numFmtId="0" fontId="6" fillId="0" borderId="2" xfId="0" applyNumberFormat="1" applyFont="1" applyBorder="1" applyAlignment="1">
      <alignment horizontal="center" vertical="center"/>
    </xf>
    <xf numFmtId="0" fontId="3" fillId="0" borderId="2" xfId="0" applyNumberFormat="1" applyFont="1" applyBorder="1" applyAlignment="1">
      <alignment horizontal="center"/>
    </xf>
    <xf numFmtId="0" fontId="3" fillId="0" borderId="2" xfId="0" applyNumberFormat="1" applyFont="1" applyBorder="1" applyAlignment="1">
      <alignment horizontal="center" vertical="center"/>
    </xf>
    <xf numFmtId="0" fontId="0" fillId="0" borderId="3" xfId="0" applyNumberFormat="1" applyBorder="1"/>
    <xf numFmtId="0" fontId="0" fillId="0" borderId="3" xfId="0" applyNumberFormat="1" applyBorder="1" applyAlignment="1">
      <alignment horizontal="center"/>
    </xf>
    <xf numFmtId="0" fontId="5" fillId="0" borderId="2" xfId="0" applyNumberFormat="1" applyFont="1" applyBorder="1"/>
    <xf numFmtId="0" fontId="0" fillId="0" borderId="3" xfId="0" applyNumberFormat="1" applyBorder="1" applyAlignment="1">
      <alignment horizontal="center" vertical="center"/>
    </xf>
    <xf numFmtId="0" fontId="7" fillId="0" borderId="2" xfId="0" applyNumberFormat="1" applyFont="1" applyBorder="1"/>
    <xf numFmtId="0" fontId="5" fillId="0" borderId="3" xfId="0" applyNumberFormat="1" applyFont="1" applyBorder="1"/>
    <xf numFmtId="0" fontId="7" fillId="0" borderId="3" xfId="0" applyNumberFormat="1" applyFont="1" applyBorder="1"/>
    <xf numFmtId="0" fontId="3" fillId="0" borderId="2" xfId="0" applyNumberFormat="1" applyFont="1" applyBorder="1" applyAlignment="1">
      <alignment horizontal="left"/>
    </xf>
    <xf numFmtId="0" fontId="0" fillId="3" borderId="3" xfId="0" applyNumberFormat="1" applyFill="1" applyBorder="1" applyAlignment="1">
      <alignment horizontal="center"/>
    </xf>
    <xf numFmtId="0" fontId="1" fillId="0" borderId="3" xfId="0" applyNumberFormat="1" applyFont="1" applyBorder="1" applyAlignment="1">
      <alignment horizontal="center" vertical="center"/>
    </xf>
    <xf numFmtId="0" fontId="3" fillId="0" borderId="3" xfId="0" applyNumberFormat="1" applyFont="1" applyBorder="1" applyAlignment="1">
      <alignment horizontal="left"/>
    </xf>
    <xf numFmtId="0" fontId="6" fillId="0" borderId="3" xfId="0" applyNumberFormat="1" applyFont="1" applyBorder="1" applyAlignment="1">
      <alignment horizontal="center" vertical="center"/>
    </xf>
    <xf numFmtId="0" fontId="1" fillId="0" borderId="2" xfId="0" applyNumberFormat="1" applyFont="1" applyBorder="1" applyAlignment="1">
      <alignment horizontal="center" vertical="center"/>
    </xf>
    <xf numFmtId="0" fontId="6" fillId="0" borderId="3" xfId="0" applyNumberFormat="1" applyFont="1" applyBorder="1" applyAlignment="1">
      <alignment horizontal="left"/>
    </xf>
    <xf numFmtId="0" fontId="0" fillId="0" borderId="2" xfId="0" applyNumberFormat="1" applyBorder="1" applyAlignment="1">
      <alignment horizontal="center" vertical="center"/>
    </xf>
    <xf numFmtId="0" fontId="1" fillId="0" borderId="2" xfId="0" applyNumberFormat="1" applyFont="1" applyBorder="1"/>
    <xf numFmtId="0" fontId="1" fillId="0" borderId="2" xfId="0" applyNumberFormat="1" applyFont="1" applyBorder="1" applyAlignment="1">
      <alignment horizontal="center"/>
    </xf>
    <xf numFmtId="0" fontId="0" fillId="0" borderId="2" xfId="0" applyNumberFormat="1" applyBorder="1" applyAlignment="1">
      <alignment vertical="top"/>
    </xf>
    <xf numFmtId="0" fontId="0" fillId="0" borderId="2" xfId="0" applyNumberFormat="1" applyBorder="1" applyAlignment="1">
      <alignment horizontal="center" vertical="top"/>
    </xf>
    <xf numFmtId="0" fontId="6" fillId="0" borderId="2" xfId="0" applyNumberFormat="1" applyFont="1" applyBorder="1" applyAlignment="1">
      <alignment vertical="top"/>
    </xf>
    <xf numFmtId="0" fontId="0" fillId="3" borderId="2" xfId="0" applyNumberFormat="1" applyFill="1" applyBorder="1" applyAlignment="1">
      <alignment horizontal="center" vertical="center"/>
    </xf>
    <xf numFmtId="0" fontId="0" fillId="3" borderId="2" xfId="0" applyNumberFormat="1" applyFill="1" applyBorder="1" applyAlignment="1">
      <alignment horizontal="left"/>
    </xf>
    <xf numFmtId="0" fontId="1" fillId="0" borderId="3" xfId="0" applyNumberFormat="1" applyFont="1" applyBorder="1" applyAlignment="1">
      <alignment horizontal="center"/>
    </xf>
    <xf numFmtId="0" fontId="0" fillId="3" borderId="2" xfId="0" applyNumberFormat="1" applyFill="1" applyBorder="1" applyAlignment="1">
      <alignment horizontal="center"/>
    </xf>
    <xf numFmtId="0" fontId="1" fillId="0" borderId="3" xfId="0" applyNumberFormat="1" applyFont="1" applyBorder="1"/>
    <xf numFmtId="0" fontId="0" fillId="0" borderId="3" xfId="0" applyNumberFormat="1" applyFont="1" applyBorder="1" applyAlignment="1">
      <alignment horizontal="center"/>
    </xf>
    <xf numFmtId="0" fontId="1" fillId="3" borderId="2" xfId="0" applyNumberFormat="1" applyFont="1" applyFill="1" applyBorder="1" applyAlignment="1">
      <alignment horizontal="center"/>
    </xf>
    <xf numFmtId="0" fontId="0" fillId="3" borderId="3" xfId="0" applyNumberFormat="1" applyFont="1" applyFill="1" applyBorder="1" applyAlignment="1">
      <alignment horizontal="center"/>
    </xf>
    <xf numFmtId="0" fontId="0" fillId="3" borderId="2" xfId="0" applyNumberFormat="1" applyFont="1" applyFill="1" applyBorder="1" applyAlignment="1">
      <alignment horizontal="center"/>
    </xf>
    <xf numFmtId="0" fontId="0" fillId="0" borderId="3" xfId="0" applyNumberFormat="1" applyFont="1" applyBorder="1" applyAlignment="1">
      <alignment horizontal="center" vertical="center"/>
    </xf>
    <xf numFmtId="0" fontId="1" fillId="3" borderId="3" xfId="0" applyNumberFormat="1" applyFont="1" applyFill="1" applyBorder="1" applyAlignment="1">
      <alignment horizontal="center"/>
    </xf>
    <xf numFmtId="0" fontId="3" fillId="0" borderId="3" xfId="0" applyNumberFormat="1" applyFont="1" applyBorder="1" applyAlignment="1">
      <alignment horizontal="center"/>
    </xf>
    <xf numFmtId="0" fontId="6" fillId="0" borderId="3" xfId="0" applyNumberFormat="1" applyFont="1" applyBorder="1" applyAlignment="1">
      <alignment horizontal="center"/>
    </xf>
    <xf numFmtId="0" fontId="1" fillId="2" borderId="2" xfId="0" applyNumberFormat="1" applyFont="1" applyFill="1" applyBorder="1"/>
    <xf numFmtId="0" fontId="1" fillId="2" borderId="2" xfId="0" applyNumberFormat="1" applyFont="1" applyFill="1" applyBorder="1" applyAlignment="1">
      <alignment horizontal="center"/>
    </xf>
    <xf numFmtId="0" fontId="1" fillId="2" borderId="2" xfId="0" applyNumberFormat="1" applyFont="1" applyFill="1" applyBorder="1" applyAlignment="1">
      <alignment horizontal="center" vertical="center"/>
    </xf>
    <xf numFmtId="0" fontId="3" fillId="4" borderId="2" xfId="0" applyFont="1" applyFill="1" applyBorder="1" applyAlignment="1">
      <alignment horizontal="center"/>
    </xf>
    <xf numFmtId="0" fontId="3" fillId="4" borderId="2" xfId="5" applyFont="1" applyFill="1" applyBorder="1" applyAlignment="1">
      <alignment horizontal="center" vertical="center"/>
    </xf>
    <xf numFmtId="0" fontId="3" fillId="4" borderId="2" xfId="0" applyFont="1" applyFill="1" applyBorder="1" applyAlignment="1">
      <alignment horizontal="center" vertical="center"/>
    </xf>
    <xf numFmtId="0" fontId="1" fillId="4" borderId="2" xfId="0" applyFont="1" applyFill="1" applyBorder="1" applyAlignment="1">
      <alignment horizontal="center" vertical="center"/>
    </xf>
    <xf numFmtId="0" fontId="6" fillId="0" borderId="2" xfId="0" applyFont="1" applyBorder="1" applyAlignment="1">
      <alignment horizontal="center" vertical="center"/>
    </xf>
    <xf numFmtId="0" fontId="6" fillId="0" borderId="2" xfId="0" applyFont="1" applyBorder="1" applyAlignment="1">
      <alignment horizontal="center" vertical="top"/>
    </xf>
    <xf numFmtId="0" fontId="6" fillId="0" borderId="2" xfId="0" applyFont="1" applyBorder="1" applyAlignment="1">
      <alignment horizontal="center"/>
    </xf>
    <xf numFmtId="0" fontId="10" fillId="0" borderId="2" xfId="0" applyFont="1" applyBorder="1"/>
    <xf numFmtId="2" fontId="6" fillId="0" borderId="2" xfId="0" applyNumberFormat="1" applyFont="1" applyBorder="1" applyAlignment="1">
      <alignment horizontal="center" vertical="center"/>
    </xf>
    <xf numFmtId="2" fontId="9" fillId="0" borderId="2" xfId="0" applyNumberFormat="1" applyFont="1" applyBorder="1" applyAlignment="1">
      <alignment horizontal="center" vertical="center"/>
    </xf>
    <xf numFmtId="0" fontId="0" fillId="0" borderId="2" xfId="0" applyBorder="1" applyAlignment="1">
      <alignment horizontal="center" vertical="center"/>
    </xf>
    <xf numFmtId="0" fontId="0" fillId="0" borderId="2" xfId="0" applyBorder="1" applyAlignment="1">
      <alignment horizontal="center"/>
    </xf>
    <xf numFmtId="2" fontId="9" fillId="0" borderId="2" xfId="0" applyNumberFormat="1" applyFont="1" applyBorder="1" applyAlignment="1">
      <alignment horizontal="center"/>
    </xf>
    <xf numFmtId="0" fontId="6" fillId="3" borderId="2" xfId="0" applyFont="1" applyFill="1" applyBorder="1" applyAlignment="1">
      <alignment horizontal="center"/>
    </xf>
    <xf numFmtId="0" fontId="6" fillId="0" borderId="3" xfId="0" applyFont="1" applyBorder="1" applyAlignment="1">
      <alignment horizontal="center"/>
    </xf>
    <xf numFmtId="0" fontId="6" fillId="0" borderId="3" xfId="0" applyFont="1" applyBorder="1" applyAlignment="1">
      <alignment horizontal="center" vertical="top"/>
    </xf>
    <xf numFmtId="0" fontId="6" fillId="0" borderId="2" xfId="0" applyFont="1" applyBorder="1" applyAlignment="1">
      <alignment horizontal="left"/>
    </xf>
    <xf numFmtId="0" fontId="3" fillId="0" borderId="2" xfId="0" applyFont="1" applyBorder="1" applyAlignment="1">
      <alignment horizontal="center"/>
    </xf>
    <xf numFmtId="0" fontId="0" fillId="0" borderId="3" xfId="0" applyBorder="1"/>
    <xf numFmtId="0" fontId="0" fillId="0" borderId="3" xfId="0" applyBorder="1" applyAlignment="1">
      <alignment horizontal="center"/>
    </xf>
    <xf numFmtId="0" fontId="7" fillId="0" borderId="2" xfId="0" applyFont="1" applyBorder="1"/>
    <xf numFmtId="0" fontId="5" fillId="0" borderId="3" xfId="0" applyFont="1" applyBorder="1"/>
    <xf numFmtId="0" fontId="7" fillId="0" borderId="3" xfId="0" applyFont="1" applyBorder="1"/>
    <xf numFmtId="0" fontId="3" fillId="0" borderId="2" xfId="0" applyFont="1" applyBorder="1" applyAlignment="1">
      <alignment horizontal="left"/>
    </xf>
    <xf numFmtId="0" fontId="3" fillId="0" borderId="3" xfId="0" applyFont="1" applyBorder="1" applyAlignment="1">
      <alignment horizontal="left"/>
    </xf>
    <xf numFmtId="0" fontId="6" fillId="0" borderId="3" xfId="0" applyFont="1" applyBorder="1" applyAlignment="1">
      <alignment horizontal="left"/>
    </xf>
    <xf numFmtId="0" fontId="1" fillId="0" borderId="2" xfId="0" applyFont="1" applyBorder="1"/>
    <xf numFmtId="0" fontId="1" fillId="0" borderId="2" xfId="0" applyFont="1" applyBorder="1" applyAlignment="1">
      <alignment horizontal="center"/>
    </xf>
    <xf numFmtId="0" fontId="0" fillId="0" borderId="2" xfId="0" applyBorder="1" applyAlignment="1">
      <alignment vertical="top"/>
    </xf>
    <xf numFmtId="0" fontId="0" fillId="0" borderId="2" xfId="0" applyBorder="1" applyAlignment="1">
      <alignment horizontal="center" vertical="top"/>
    </xf>
    <xf numFmtId="0" fontId="6" fillId="0" borderId="2" xfId="0" applyFont="1" applyBorder="1" applyAlignment="1">
      <alignment vertical="top"/>
    </xf>
    <xf numFmtId="0" fontId="1" fillId="0" borderId="3" xfId="0" applyFont="1" applyBorder="1" applyAlignment="1">
      <alignment horizontal="center"/>
    </xf>
    <xf numFmtId="0" fontId="1" fillId="0" borderId="3" xfId="0" applyFont="1" applyBorder="1"/>
    <xf numFmtId="0" fontId="3" fillId="0" borderId="3" xfId="0" applyFont="1" applyBorder="1" applyAlignment="1">
      <alignment horizontal="center"/>
    </xf>
    <xf numFmtId="2" fontId="0" fillId="0" borderId="2" xfId="0" applyNumberFormat="1" applyBorder="1" applyAlignment="1">
      <alignment horizontal="center"/>
    </xf>
    <xf numFmtId="2" fontId="0" fillId="0" borderId="2" xfId="0" applyNumberFormat="1" applyFont="1" applyBorder="1" applyAlignment="1">
      <alignment horizontal="center"/>
    </xf>
    <xf numFmtId="0" fontId="10" fillId="0" borderId="2" xfId="0" applyFont="1" applyBorder="1" applyAlignment="1">
      <alignment horizontal="center"/>
    </xf>
    <xf numFmtId="0" fontId="9" fillId="0" borderId="2" xfId="0" applyFont="1" applyBorder="1" applyAlignment="1">
      <alignment horizontal="center"/>
    </xf>
    <xf numFmtId="0" fontId="10" fillId="0" borderId="0" xfId="0" applyFont="1"/>
    <xf numFmtId="0" fontId="9" fillId="0" borderId="0" xfId="0" applyFont="1"/>
    <xf numFmtId="0" fontId="0" fillId="0" borderId="0" xfId="0" applyAlignment="1">
      <alignment horizontal="center" vertical="center"/>
    </xf>
    <xf numFmtId="0" fontId="3" fillId="5" borderId="4" xfId="1" applyFont="1" applyFill="1" applyBorder="1" applyAlignment="1" applyProtection="1">
      <alignment horizontal="left" vertical="center"/>
      <protection locked="0"/>
    </xf>
    <xf numFmtId="0" fontId="3" fillId="5" borderId="4" xfId="1" applyFont="1" applyFill="1" applyBorder="1" applyAlignment="1" applyProtection="1">
      <alignment horizontal="center" vertical="center"/>
      <protection locked="0"/>
    </xf>
    <xf numFmtId="0" fontId="6" fillId="3" borderId="2" xfId="0" applyFont="1" applyFill="1" applyBorder="1"/>
    <xf numFmtId="0" fontId="11" fillId="3" borderId="5" xfId="0" applyFont="1" applyFill="1" applyBorder="1" applyAlignment="1">
      <alignment vertical="center"/>
    </xf>
    <xf numFmtId="1" fontId="11" fillId="0" borderId="2" xfId="0" applyNumberFormat="1" applyFont="1" applyBorder="1" applyAlignment="1">
      <alignment horizontal="center" vertical="center"/>
    </xf>
    <xf numFmtId="10" fontId="11" fillId="0" borderId="2" xfId="0" applyNumberFormat="1" applyFont="1" applyBorder="1" applyAlignment="1">
      <alignment horizontal="center" vertical="center"/>
    </xf>
    <xf numFmtId="2" fontId="6" fillId="0" borderId="2" xfId="0" applyNumberFormat="1" applyFont="1" applyBorder="1" applyAlignment="1">
      <alignment horizontal="center"/>
    </xf>
    <xf numFmtId="1" fontId="6" fillId="0" borderId="2" xfId="0" applyNumberFormat="1" applyFont="1" applyBorder="1" applyAlignment="1">
      <alignment horizontal="center"/>
    </xf>
    <xf numFmtId="1" fontId="6" fillId="0" borderId="6" xfId="0" applyNumberFormat="1" applyFont="1" applyBorder="1" applyAlignment="1">
      <alignment horizontal="center"/>
    </xf>
    <xf numFmtId="2" fontId="11" fillId="0" borderId="2" xfId="0" applyNumberFormat="1" applyFont="1" applyBorder="1" applyAlignment="1">
      <alignment horizontal="center" vertical="center"/>
    </xf>
    <xf numFmtId="0" fontId="6" fillId="3" borderId="5" xfId="0" applyFont="1" applyFill="1" applyBorder="1" applyAlignment="1">
      <alignment horizontal="left"/>
    </xf>
    <xf numFmtId="10" fontId="11" fillId="0" borderId="6" xfId="0" applyNumberFormat="1" applyFont="1" applyBorder="1" applyAlignment="1">
      <alignment horizontal="center" vertical="center"/>
    </xf>
    <xf numFmtId="0" fontId="11" fillId="3" borderId="7" xfId="0" applyFont="1" applyFill="1" applyBorder="1" applyAlignment="1">
      <alignment vertical="center"/>
    </xf>
    <xf numFmtId="1" fontId="11" fillId="0" borderId="8" xfId="0" applyNumberFormat="1" applyFont="1" applyBorder="1" applyAlignment="1">
      <alignment horizontal="center" vertical="center"/>
    </xf>
    <xf numFmtId="1" fontId="11" fillId="0" borderId="9" xfId="0" applyNumberFormat="1" applyFont="1" applyBorder="1" applyAlignment="1">
      <alignment horizontal="center" vertical="center"/>
    </xf>
    <xf numFmtId="0" fontId="3" fillId="3" borderId="2" xfId="0" applyFont="1" applyFill="1" applyBorder="1" applyAlignment="1">
      <alignment horizontal="center"/>
    </xf>
    <xf numFmtId="0" fontId="6" fillId="2" borderId="2" xfId="0" applyFont="1" applyFill="1" applyBorder="1"/>
    <xf numFmtId="2" fontId="5" fillId="0" borderId="2" xfId="3" applyNumberFormat="1" applyFont="1" applyBorder="1" applyAlignment="1">
      <alignment horizontal="center" vertical="center"/>
    </xf>
    <xf numFmtId="164" fontId="5" fillId="3" borderId="3" xfId="6" applyNumberFormat="1" applyFont="1" applyFill="1" applyBorder="1" applyAlignment="1">
      <alignment horizontal="center" vertical="center"/>
    </xf>
    <xf numFmtId="164" fontId="5" fillId="3" borderId="2" xfId="6" applyNumberFormat="1" applyFont="1" applyFill="1" applyBorder="1" applyAlignment="1">
      <alignment horizontal="center" vertical="center"/>
    </xf>
    <xf numFmtId="0" fontId="1" fillId="2" borderId="2" xfId="0" applyFont="1" applyFill="1" applyBorder="1"/>
    <xf numFmtId="0" fontId="1" fillId="2" borderId="2" xfId="0" applyFont="1" applyFill="1" applyBorder="1" applyAlignment="1">
      <alignment horizontal="center"/>
    </xf>
    <xf numFmtId="0" fontId="3" fillId="2" borderId="2" xfId="0" applyFont="1" applyFill="1" applyBorder="1" applyAlignment="1">
      <alignment horizontal="center"/>
    </xf>
    <xf numFmtId="164" fontId="5" fillId="2" borderId="2" xfId="6" applyNumberFormat="1" applyFont="1" applyFill="1" applyBorder="1" applyAlignment="1">
      <alignment horizontal="center" vertical="center"/>
    </xf>
    <xf numFmtId="10" fontId="11" fillId="0" borderId="0" xfId="0" applyNumberFormat="1" applyFont="1" applyBorder="1" applyAlignment="1">
      <alignment horizontal="center" vertical="center"/>
    </xf>
    <xf numFmtId="2" fontId="11" fillId="0" borderId="9" xfId="0" applyNumberFormat="1" applyFont="1" applyBorder="1" applyAlignment="1">
      <alignment horizontal="center" vertical="center"/>
    </xf>
    <xf numFmtId="1" fontId="0" fillId="0" borderId="3" xfId="0" applyNumberFormat="1" applyBorder="1" applyAlignment="1">
      <alignment horizontal="center" vertical="center"/>
    </xf>
    <xf numFmtId="2" fontId="11" fillId="0" borderId="11" xfId="0" applyNumberFormat="1" applyFont="1" applyFill="1" applyBorder="1" applyAlignment="1">
      <alignment horizontal="center" vertical="center"/>
    </xf>
    <xf numFmtId="2" fontId="6" fillId="3" borderId="2" xfId="0" applyNumberFormat="1" applyFont="1" applyFill="1" applyBorder="1" applyAlignment="1">
      <alignment horizontal="center"/>
    </xf>
    <xf numFmtId="2" fontId="3" fillId="0" borderId="2" xfId="0" applyNumberFormat="1" applyFont="1" applyBorder="1" applyAlignment="1">
      <alignment horizontal="center" vertical="center"/>
    </xf>
    <xf numFmtId="2" fontId="1" fillId="0" borderId="2" xfId="0" applyNumberFormat="1" applyFont="1" applyBorder="1" applyAlignment="1">
      <alignment horizontal="center" vertical="center"/>
    </xf>
    <xf numFmtId="0" fontId="12" fillId="2" borderId="2" xfId="0" applyFont="1" applyFill="1" applyBorder="1" applyAlignment="1">
      <alignment horizontal="center"/>
    </xf>
    <xf numFmtId="0" fontId="13" fillId="0" borderId="0" xfId="0" applyFont="1"/>
    <xf numFmtId="0" fontId="13" fillId="0" borderId="2" xfId="0" applyFont="1" applyBorder="1" applyAlignment="1">
      <alignment horizontal="center"/>
    </xf>
    <xf numFmtId="2" fontId="13" fillId="0" borderId="2" xfId="0" applyNumberFormat="1" applyFont="1" applyBorder="1" applyAlignment="1">
      <alignment horizontal="center"/>
    </xf>
    <xf numFmtId="10" fontId="14" fillId="0" borderId="2" xfId="0" applyNumberFormat="1" applyFont="1" applyBorder="1" applyAlignment="1">
      <alignment horizontal="center"/>
    </xf>
    <xf numFmtId="0" fontId="4" fillId="0" borderId="2" xfId="0" applyFont="1" applyBorder="1"/>
    <xf numFmtId="0" fontId="12" fillId="0" borderId="2" xfId="0" applyFont="1" applyBorder="1" applyAlignment="1">
      <alignment horizontal="center"/>
    </xf>
    <xf numFmtId="0" fontId="15" fillId="0" borderId="2" xfId="0" applyFont="1" applyBorder="1"/>
    <xf numFmtId="2" fontId="12" fillId="0" borderId="2" xfId="0" applyNumberFormat="1" applyFont="1" applyBorder="1" applyAlignment="1">
      <alignment horizontal="center"/>
    </xf>
    <xf numFmtId="0" fontId="12" fillId="0" borderId="0" xfId="0" applyFont="1"/>
    <xf numFmtId="10" fontId="16" fillId="0" borderId="2" xfId="0" applyNumberFormat="1" applyFont="1" applyBorder="1" applyAlignment="1">
      <alignment horizontal="center"/>
    </xf>
    <xf numFmtId="0" fontId="4" fillId="0" borderId="2" xfId="8" applyBorder="1"/>
    <xf numFmtId="0" fontId="15" fillId="0" borderId="2" xfId="8" applyFont="1" applyBorder="1"/>
    <xf numFmtId="0" fontId="13" fillId="0" borderId="9" xfId="0" applyFont="1" applyBorder="1" applyAlignment="1">
      <alignment horizontal="center"/>
    </xf>
    <xf numFmtId="0" fontId="4" fillId="0" borderId="9" xfId="8" applyBorder="1"/>
    <xf numFmtId="10" fontId="14" fillId="0" borderId="9" xfId="0" applyNumberFormat="1" applyFont="1" applyBorder="1" applyAlignment="1">
      <alignment horizontal="center"/>
    </xf>
    <xf numFmtId="0" fontId="13" fillId="0" borderId="0" xfId="0" applyFont="1" applyAlignment="1">
      <alignment horizontal="center"/>
    </xf>
    <xf numFmtId="0" fontId="4" fillId="0" borderId="0" xfId="8"/>
    <xf numFmtId="2" fontId="13" fillId="0" borderId="0" xfId="0" applyNumberFormat="1" applyFont="1" applyAlignment="1">
      <alignment horizontal="center"/>
    </xf>
    <xf numFmtId="10" fontId="14" fillId="0" borderId="0" xfId="0" applyNumberFormat="1" applyFont="1" applyAlignment="1">
      <alignment horizontal="center"/>
    </xf>
    <xf numFmtId="0" fontId="6" fillId="0" borderId="0" xfId="0" applyFont="1"/>
    <xf numFmtId="0" fontId="6" fillId="0" borderId="2" xfId="0" applyFont="1" applyBorder="1"/>
    <xf numFmtId="9" fontId="1" fillId="3" borderId="2" xfId="0" applyNumberFormat="1" applyFont="1" applyFill="1" applyBorder="1" applyAlignment="1">
      <alignment horizontal="center"/>
    </xf>
    <xf numFmtId="0" fontId="3" fillId="5" borderId="9" xfId="1" applyFont="1" applyFill="1" applyBorder="1" applyAlignment="1" applyProtection="1">
      <alignment horizontal="left" vertical="center"/>
      <protection locked="0"/>
    </xf>
    <xf numFmtId="0" fontId="3" fillId="5" borderId="9" xfId="1" applyFont="1" applyFill="1" applyBorder="1" applyAlignment="1" applyProtection="1">
      <alignment horizontal="center" vertical="center"/>
      <protection locked="0"/>
    </xf>
    <xf numFmtId="0" fontId="3" fillId="5" borderId="9" xfId="0" applyFont="1" applyFill="1" applyBorder="1" applyAlignment="1">
      <alignment horizontal="center"/>
    </xf>
    <xf numFmtId="0" fontId="6" fillId="3" borderId="0" xfId="0" applyFont="1" applyFill="1"/>
    <xf numFmtId="0" fontId="6" fillId="3" borderId="12" xfId="0" applyFont="1" applyFill="1" applyBorder="1" applyAlignment="1">
      <alignment horizontal="center"/>
    </xf>
    <xf numFmtId="0" fontId="6" fillId="3" borderId="10" xfId="0" applyFont="1" applyFill="1" applyBorder="1" applyAlignment="1">
      <alignment horizontal="center"/>
    </xf>
    <xf numFmtId="0" fontId="6" fillId="0" borderId="12" xfId="9" applyFont="1" applyBorder="1" applyAlignment="1">
      <alignment horizontal="center"/>
    </xf>
    <xf numFmtId="2" fontId="6" fillId="0" borderId="10" xfId="0" applyNumberFormat="1" applyFont="1" applyBorder="1" applyAlignment="1">
      <alignment horizontal="center"/>
    </xf>
    <xf numFmtId="10" fontId="5" fillId="0" borderId="10" xfId="10" applyNumberFormat="1" applyFont="1" applyFill="1" applyBorder="1"/>
    <xf numFmtId="0" fontId="6" fillId="3" borderId="14" xfId="0" applyFont="1" applyFill="1" applyBorder="1" applyAlignment="1">
      <alignment horizontal="center"/>
    </xf>
    <xf numFmtId="0" fontId="6" fillId="0" borderId="14" xfId="9" applyFont="1" applyBorder="1" applyAlignment="1">
      <alignment horizontal="center"/>
    </xf>
    <xf numFmtId="10" fontId="5" fillId="0" borderId="2" xfId="10" applyNumberFormat="1" applyFont="1" applyFill="1" applyBorder="1"/>
    <xf numFmtId="0" fontId="6" fillId="0" borderId="15" xfId="9" applyFont="1" applyBorder="1" applyAlignment="1">
      <alignment horizontal="center"/>
    </xf>
    <xf numFmtId="10" fontId="5" fillId="0" borderId="9" xfId="10" applyNumberFormat="1" applyFont="1" applyFill="1" applyBorder="1"/>
    <xf numFmtId="0" fontId="6" fillId="0" borderId="16" xfId="9" applyFont="1" applyBorder="1" applyAlignment="1">
      <alignment horizontal="center"/>
    </xf>
    <xf numFmtId="10" fontId="6" fillId="0" borderId="14" xfId="7" applyNumberFormat="1" applyFont="1" applyBorder="1" applyAlignment="1">
      <alignment horizontal="center"/>
    </xf>
    <xf numFmtId="0" fontId="3" fillId="5" borderId="17" xfId="0" applyFont="1" applyFill="1" applyBorder="1" applyAlignment="1">
      <alignment horizontal="center"/>
    </xf>
    <xf numFmtId="0" fontId="3" fillId="5" borderId="8" xfId="0" applyFont="1" applyFill="1" applyBorder="1" applyAlignment="1">
      <alignment horizontal="center"/>
    </xf>
    <xf numFmtId="2" fontId="3" fillId="5" borderId="8" xfId="0" applyNumberFormat="1" applyFont="1" applyFill="1" applyBorder="1" applyAlignment="1">
      <alignment horizontal="center"/>
    </xf>
    <xf numFmtId="2" fontId="3" fillId="5" borderId="18" xfId="0" applyNumberFormat="1" applyFont="1" applyFill="1" applyBorder="1" applyAlignment="1">
      <alignment horizontal="center"/>
    </xf>
    <xf numFmtId="9" fontId="3" fillId="5" borderId="14" xfId="0" applyNumberFormat="1" applyFont="1" applyFill="1" applyBorder="1" applyAlignment="1">
      <alignment horizontal="center"/>
    </xf>
    <xf numFmtId="9" fontId="3" fillId="5" borderId="2" xfId="0" applyNumberFormat="1" applyFont="1" applyFill="1" applyBorder="1" applyAlignment="1">
      <alignment horizontal="center"/>
    </xf>
    <xf numFmtId="9" fontId="3" fillId="5" borderId="6" xfId="0" applyNumberFormat="1" applyFont="1" applyFill="1" applyBorder="1" applyAlignment="1">
      <alignment horizontal="center"/>
    </xf>
    <xf numFmtId="0" fontId="6" fillId="3" borderId="19" xfId="0" applyFont="1" applyFill="1" applyBorder="1" applyAlignment="1">
      <alignment horizontal="center"/>
    </xf>
    <xf numFmtId="0" fontId="6" fillId="3" borderId="3" xfId="0" applyFont="1" applyFill="1" applyBorder="1" applyAlignment="1">
      <alignment horizontal="center"/>
    </xf>
    <xf numFmtId="9" fontId="6" fillId="3" borderId="0" xfId="0" applyNumberFormat="1" applyFont="1" applyFill="1"/>
    <xf numFmtId="10" fontId="6" fillId="3" borderId="0" xfId="0" applyNumberFormat="1" applyFont="1" applyFill="1"/>
    <xf numFmtId="0" fontId="3" fillId="5" borderId="15" xfId="0" applyFont="1" applyFill="1" applyBorder="1" applyAlignment="1">
      <alignment horizontal="center"/>
    </xf>
    <xf numFmtId="2" fontId="3" fillId="5" borderId="9" xfId="0" applyNumberFormat="1" applyFont="1" applyFill="1" applyBorder="1" applyAlignment="1">
      <alignment horizontal="center"/>
    </xf>
    <xf numFmtId="2" fontId="3" fillId="5" borderId="20" xfId="0" applyNumberFormat="1" applyFont="1" applyFill="1" applyBorder="1" applyAlignment="1">
      <alignment horizontal="center"/>
    </xf>
    <xf numFmtId="10" fontId="6" fillId="3" borderId="14" xfId="7" applyNumberFormat="1" applyFont="1" applyFill="1" applyBorder="1" applyAlignment="1">
      <alignment horizontal="center"/>
    </xf>
    <xf numFmtId="9" fontId="3" fillId="5" borderId="15" xfId="0" applyNumberFormat="1" applyFont="1" applyFill="1" applyBorder="1" applyAlignment="1">
      <alignment horizontal="center"/>
    </xf>
    <xf numFmtId="9" fontId="3" fillId="5" borderId="9" xfId="0" applyNumberFormat="1" applyFont="1" applyFill="1" applyBorder="1" applyAlignment="1">
      <alignment horizontal="center"/>
    </xf>
    <xf numFmtId="9" fontId="3" fillId="5" borderId="20" xfId="0" applyNumberFormat="1" applyFont="1" applyFill="1" applyBorder="1" applyAlignment="1">
      <alignment horizontal="center"/>
    </xf>
    <xf numFmtId="0" fontId="6" fillId="3" borderId="15" xfId="0" applyFont="1" applyFill="1" applyBorder="1" applyAlignment="1">
      <alignment horizontal="center"/>
    </xf>
    <xf numFmtId="0" fontId="6" fillId="3" borderId="9" xfId="0" applyFont="1" applyFill="1" applyBorder="1" applyAlignment="1">
      <alignment horizontal="center"/>
    </xf>
    <xf numFmtId="2" fontId="3" fillId="5" borderId="9" xfId="7" applyNumberFormat="1" applyFont="1" applyFill="1" applyBorder="1" applyAlignment="1">
      <alignment horizontal="center"/>
    </xf>
    <xf numFmtId="2" fontId="3" fillId="5" borderId="20" xfId="7" applyNumberFormat="1" applyFont="1" applyFill="1" applyBorder="1" applyAlignment="1">
      <alignment horizontal="center"/>
    </xf>
    <xf numFmtId="9" fontId="3" fillId="5" borderId="15" xfId="7" applyFont="1" applyFill="1" applyBorder="1" applyAlignment="1">
      <alignment horizontal="center"/>
    </xf>
    <xf numFmtId="9" fontId="3" fillId="5" borderId="9" xfId="7" applyFont="1" applyFill="1" applyBorder="1" applyAlignment="1">
      <alignment horizontal="center"/>
    </xf>
    <xf numFmtId="9" fontId="3" fillId="5" borderId="20" xfId="7" applyFont="1" applyFill="1" applyBorder="1" applyAlignment="1">
      <alignment horizontal="center"/>
    </xf>
    <xf numFmtId="0" fontId="3" fillId="7" borderId="2" xfId="0" applyFont="1" applyFill="1" applyBorder="1" applyAlignment="1">
      <alignment horizontal="center" vertical="center"/>
    </xf>
    <xf numFmtId="2" fontId="3" fillId="7" borderId="2" xfId="7" applyNumberFormat="1" applyFont="1" applyFill="1" applyBorder="1" applyAlignment="1">
      <alignment horizontal="center"/>
    </xf>
    <xf numFmtId="10" fontId="3" fillId="7" borderId="12" xfId="7" applyNumberFormat="1" applyFont="1" applyFill="1" applyBorder="1" applyAlignment="1">
      <alignment horizontal="center"/>
    </xf>
    <xf numFmtId="0" fontId="3" fillId="7" borderId="9" xfId="0" applyFont="1" applyFill="1" applyBorder="1" applyAlignment="1">
      <alignment horizontal="center" vertical="center"/>
    </xf>
    <xf numFmtId="0" fontId="3" fillId="7" borderId="21" xfId="0" applyFont="1" applyFill="1" applyBorder="1" applyAlignment="1">
      <alignment horizontal="center" vertical="center"/>
    </xf>
    <xf numFmtId="0" fontId="3" fillId="7" borderId="22" xfId="0" applyFont="1" applyFill="1" applyBorder="1" applyAlignment="1">
      <alignment horizontal="center" vertical="center"/>
    </xf>
    <xf numFmtId="2" fontId="3" fillId="7" borderId="22" xfId="7" applyNumberFormat="1" applyFont="1" applyFill="1" applyBorder="1" applyAlignment="1">
      <alignment horizontal="center"/>
    </xf>
    <xf numFmtId="2" fontId="3" fillId="7" borderId="23" xfId="7" applyNumberFormat="1" applyFont="1" applyFill="1" applyBorder="1" applyAlignment="1">
      <alignment horizontal="center"/>
    </xf>
    <xf numFmtId="9" fontId="3" fillId="7" borderId="12" xfId="7" applyFont="1" applyFill="1" applyBorder="1" applyAlignment="1">
      <alignment horizontal="center"/>
    </xf>
    <xf numFmtId="9" fontId="3" fillId="5" borderId="14" xfId="7" applyFont="1" applyFill="1" applyBorder="1" applyAlignment="1">
      <alignment horizontal="center"/>
    </xf>
    <xf numFmtId="9" fontId="3" fillId="5" borderId="2" xfId="7" applyFont="1" applyFill="1" applyBorder="1" applyAlignment="1">
      <alignment horizontal="center"/>
    </xf>
    <xf numFmtId="9" fontId="3" fillId="5" borderId="6" xfId="7" applyFont="1" applyFill="1" applyBorder="1" applyAlignment="1">
      <alignment horizontal="center"/>
    </xf>
    <xf numFmtId="165" fontId="5" fillId="0" borderId="2" xfId="10" applyNumberFormat="1" applyFont="1" applyFill="1" applyBorder="1"/>
    <xf numFmtId="9" fontId="3" fillId="5" borderId="17" xfId="7" applyFont="1" applyFill="1" applyBorder="1" applyAlignment="1">
      <alignment horizontal="center"/>
    </xf>
    <xf numFmtId="9" fontId="3" fillId="5" borderId="8" xfId="7" applyFont="1" applyFill="1" applyBorder="1" applyAlignment="1">
      <alignment horizontal="center"/>
    </xf>
    <xf numFmtId="9" fontId="3" fillId="5" borderId="18" xfId="7" applyFont="1" applyFill="1" applyBorder="1" applyAlignment="1">
      <alignment horizontal="center"/>
    </xf>
    <xf numFmtId="2" fontId="3" fillId="7" borderId="9" xfId="7" applyNumberFormat="1" applyFont="1" applyFill="1" applyBorder="1" applyAlignment="1">
      <alignment horizontal="center"/>
    </xf>
    <xf numFmtId="0" fontId="3" fillId="7" borderId="22" xfId="0" applyFont="1" applyFill="1" applyBorder="1" applyAlignment="1">
      <alignment horizontal="center"/>
    </xf>
    <xf numFmtId="9" fontId="3" fillId="7" borderId="21" xfId="7" applyFont="1" applyFill="1" applyBorder="1" applyAlignment="1">
      <alignment horizontal="center"/>
    </xf>
    <xf numFmtId="9" fontId="3" fillId="7" borderId="24" xfId="7" applyFont="1" applyFill="1" applyBorder="1" applyAlignment="1">
      <alignment horizontal="center"/>
    </xf>
    <xf numFmtId="10" fontId="6" fillId="3" borderId="19" xfId="7" applyNumberFormat="1" applyFont="1" applyFill="1" applyBorder="1" applyAlignment="1">
      <alignment horizontal="center"/>
    </xf>
    <xf numFmtId="10" fontId="6" fillId="3" borderId="2" xfId="7" applyNumberFormat="1" applyFont="1" applyFill="1" applyBorder="1" applyAlignment="1">
      <alignment horizontal="center"/>
    </xf>
    <xf numFmtId="2" fontId="3" fillId="5" borderId="8" xfId="7" applyNumberFormat="1" applyFont="1" applyFill="1" applyBorder="1" applyAlignment="1">
      <alignment horizontal="center"/>
    </xf>
    <xf numFmtId="2" fontId="3" fillId="5" borderId="18" xfId="7" applyNumberFormat="1" applyFont="1" applyFill="1" applyBorder="1" applyAlignment="1">
      <alignment horizontal="center"/>
    </xf>
    <xf numFmtId="10" fontId="3" fillId="7" borderId="10" xfId="7" applyNumberFormat="1" applyFont="1" applyFill="1" applyBorder="1" applyAlignment="1">
      <alignment horizontal="center"/>
    </xf>
    <xf numFmtId="10" fontId="3" fillId="7" borderId="13" xfId="7" applyNumberFormat="1" applyFont="1" applyFill="1" applyBorder="1" applyAlignment="1">
      <alignment horizontal="center"/>
    </xf>
    <xf numFmtId="10" fontId="3" fillId="7" borderId="14" xfId="7" applyNumberFormat="1" applyFont="1" applyFill="1" applyBorder="1" applyAlignment="1">
      <alignment horizontal="center"/>
    </xf>
    <xf numFmtId="10" fontId="3" fillId="7" borderId="2" xfId="7" applyNumberFormat="1" applyFont="1" applyFill="1" applyBorder="1" applyAlignment="1">
      <alignment horizontal="center"/>
    </xf>
    <xf numFmtId="10" fontId="3" fillId="7" borderId="6" xfId="7" applyNumberFormat="1" applyFont="1" applyFill="1" applyBorder="1" applyAlignment="1">
      <alignment horizontal="center"/>
    </xf>
    <xf numFmtId="9" fontId="3" fillId="7" borderId="14" xfId="7" applyFont="1" applyFill="1" applyBorder="1" applyAlignment="1">
      <alignment horizontal="center"/>
    </xf>
    <xf numFmtId="0" fontId="3" fillId="7" borderId="12" xfId="9" applyFont="1" applyFill="1" applyBorder="1" applyAlignment="1">
      <alignment horizontal="center"/>
    </xf>
    <xf numFmtId="0" fontId="3" fillId="7" borderId="14" xfId="9" applyFont="1" applyFill="1" applyBorder="1" applyAlignment="1">
      <alignment horizontal="center"/>
    </xf>
    <xf numFmtId="0" fontId="3" fillId="7" borderId="15" xfId="9" applyFont="1" applyFill="1" applyBorder="1" applyAlignment="1">
      <alignment horizontal="center"/>
    </xf>
    <xf numFmtId="0" fontId="0" fillId="3" borderId="12" xfId="0" applyFill="1" applyBorder="1" applyAlignment="1">
      <alignment horizontal="center"/>
    </xf>
    <xf numFmtId="0" fontId="0" fillId="3" borderId="10" xfId="0" applyFill="1" applyBorder="1" applyAlignment="1">
      <alignment horizontal="center"/>
    </xf>
    <xf numFmtId="0" fontId="6" fillId="0" borderId="10" xfId="0" applyFont="1" applyBorder="1" applyAlignment="1">
      <alignment horizontal="center"/>
    </xf>
    <xf numFmtId="0" fontId="0" fillId="3" borderId="14" xfId="0" applyFill="1" applyBorder="1" applyAlignment="1">
      <alignment horizontal="center"/>
    </xf>
    <xf numFmtId="0" fontId="0" fillId="3" borderId="2" xfId="0" applyFill="1" applyBorder="1" applyAlignment="1">
      <alignment horizontal="center"/>
    </xf>
    <xf numFmtId="0" fontId="1" fillId="5" borderId="17" xfId="0" applyFont="1" applyFill="1" applyBorder="1" applyAlignment="1">
      <alignment horizontal="center"/>
    </xf>
    <xf numFmtId="0" fontId="1" fillId="5" borderId="8" xfId="0" applyFont="1" applyFill="1" applyBorder="1" applyAlignment="1">
      <alignment horizontal="center"/>
    </xf>
    <xf numFmtId="0" fontId="0" fillId="3" borderId="19" xfId="0" applyFill="1" applyBorder="1" applyAlignment="1">
      <alignment horizontal="center"/>
    </xf>
    <xf numFmtId="0" fontId="0" fillId="3" borderId="3" xfId="0" applyFill="1" applyBorder="1" applyAlignment="1">
      <alignment horizontal="center"/>
    </xf>
    <xf numFmtId="0" fontId="1" fillId="5" borderId="15" xfId="0" applyFont="1" applyFill="1" applyBorder="1" applyAlignment="1">
      <alignment horizontal="center"/>
    </xf>
    <xf numFmtId="0" fontId="1" fillId="5" borderId="9" xfId="0" applyFont="1" applyFill="1" applyBorder="1" applyAlignment="1">
      <alignment horizontal="center"/>
    </xf>
    <xf numFmtId="0" fontId="0" fillId="3" borderId="9" xfId="0" applyFill="1" applyBorder="1" applyAlignment="1">
      <alignment horizontal="center"/>
    </xf>
    <xf numFmtId="0" fontId="6" fillId="0" borderId="9" xfId="0" applyFont="1" applyBorder="1" applyAlignment="1">
      <alignment horizontal="center"/>
    </xf>
    <xf numFmtId="0" fontId="0" fillId="0" borderId="19" xfId="0" applyBorder="1" applyAlignment="1">
      <alignment horizontal="center"/>
    </xf>
    <xf numFmtId="0" fontId="0" fillId="0" borderId="12" xfId="0" applyBorder="1" applyAlignment="1">
      <alignment horizontal="center"/>
    </xf>
    <xf numFmtId="0" fontId="0" fillId="0" borderId="10" xfId="0" applyBorder="1" applyAlignment="1">
      <alignment horizontal="center"/>
    </xf>
    <xf numFmtId="0" fontId="0" fillId="0" borderId="14" xfId="0" applyBorder="1" applyAlignment="1">
      <alignment horizontal="center"/>
    </xf>
    <xf numFmtId="0" fontId="0" fillId="3" borderId="15" xfId="0" applyFill="1" applyBorder="1" applyAlignment="1">
      <alignment horizontal="center"/>
    </xf>
    <xf numFmtId="0" fontId="1" fillId="5" borderId="21" xfId="0" applyFont="1" applyFill="1" applyBorder="1" applyAlignment="1">
      <alignment horizontal="center"/>
    </xf>
    <xf numFmtId="0" fontId="1" fillId="5" borderId="22" xfId="0" applyFont="1" applyFill="1" applyBorder="1" applyAlignment="1">
      <alignment horizontal="center"/>
    </xf>
    <xf numFmtId="0" fontId="3" fillId="5" borderId="22" xfId="0" applyFont="1" applyFill="1" applyBorder="1" applyAlignment="1">
      <alignment horizontal="center"/>
    </xf>
    <xf numFmtId="0" fontId="12" fillId="5" borderId="25" xfId="1" applyFont="1" applyFill="1" applyBorder="1" applyAlignment="1" applyProtection="1">
      <alignment horizontal="center"/>
      <protection locked="0"/>
    </xf>
    <xf numFmtId="0" fontId="12" fillId="5" borderId="26" xfId="1" applyFont="1" applyFill="1" applyBorder="1" applyAlignment="1" applyProtection="1">
      <alignment horizontal="center"/>
      <protection locked="0"/>
    </xf>
    <xf numFmtId="1" fontId="12" fillId="5" borderId="26" xfId="2" applyNumberFormat="1" applyFont="1" applyFill="1" applyBorder="1" applyAlignment="1" applyProtection="1">
      <alignment horizontal="center"/>
      <protection locked="0"/>
    </xf>
    <xf numFmtId="0" fontId="12" fillId="5" borderId="26" xfId="0" applyFont="1" applyFill="1" applyBorder="1" applyAlignment="1">
      <alignment horizontal="center"/>
    </xf>
    <xf numFmtId="10" fontId="6" fillId="0" borderId="12" xfId="0" applyNumberFormat="1" applyFont="1" applyBorder="1" applyAlignment="1">
      <alignment horizontal="center"/>
    </xf>
    <xf numFmtId="10" fontId="6" fillId="0" borderId="10" xfId="0" applyNumberFormat="1" applyFont="1" applyBorder="1" applyAlignment="1">
      <alignment horizontal="center"/>
    </xf>
    <xf numFmtId="10" fontId="6" fillId="3" borderId="10" xfId="0" applyNumberFormat="1" applyFont="1" applyFill="1" applyBorder="1" applyAlignment="1">
      <alignment horizontal="center"/>
    </xf>
    <xf numFmtId="10" fontId="6" fillId="0" borderId="14" xfId="0" applyNumberFormat="1" applyFont="1" applyBorder="1" applyAlignment="1">
      <alignment horizontal="center"/>
    </xf>
    <xf numFmtId="10" fontId="6" fillId="0" borderId="2" xfId="0" applyNumberFormat="1" applyFont="1" applyBorder="1" applyAlignment="1">
      <alignment horizontal="center"/>
    </xf>
    <xf numFmtId="10" fontId="6" fillId="3" borderId="2" xfId="0" applyNumberFormat="1" applyFont="1" applyFill="1" applyBorder="1" applyAlignment="1">
      <alignment horizontal="center"/>
    </xf>
    <xf numFmtId="10" fontId="6" fillId="0" borderId="17" xfId="0" applyNumberFormat="1" applyFont="1" applyBorder="1" applyAlignment="1">
      <alignment horizontal="center"/>
    </xf>
    <xf numFmtId="10" fontId="6" fillId="0" borderId="8" xfId="0" applyNumberFormat="1" applyFont="1" applyBorder="1" applyAlignment="1">
      <alignment horizontal="center"/>
    </xf>
    <xf numFmtId="10" fontId="3" fillId="5" borderId="19" xfId="0" applyNumberFormat="1" applyFont="1" applyFill="1" applyBorder="1" applyAlignment="1">
      <alignment horizontal="center"/>
    </xf>
    <xf numFmtId="10" fontId="6" fillId="0" borderId="2" xfId="7" applyNumberFormat="1" applyFont="1" applyBorder="1" applyAlignment="1">
      <alignment horizontal="center"/>
    </xf>
    <xf numFmtId="10" fontId="6" fillId="0" borderId="6" xfId="7" applyNumberFormat="1" applyFont="1" applyBorder="1" applyAlignment="1">
      <alignment horizontal="center"/>
    </xf>
    <xf numFmtId="10" fontId="3" fillId="5" borderId="14" xfId="0" applyNumberFormat="1" applyFont="1" applyFill="1" applyBorder="1" applyAlignment="1">
      <alignment horizontal="center"/>
    </xf>
    <xf numFmtId="10" fontId="0" fillId="3" borderId="14" xfId="7" applyNumberFormat="1" applyFont="1" applyFill="1" applyBorder="1" applyAlignment="1">
      <alignment horizontal="center"/>
    </xf>
    <xf numFmtId="10" fontId="0" fillId="3" borderId="2" xfId="7" applyNumberFormat="1" applyFont="1" applyFill="1" applyBorder="1" applyAlignment="1">
      <alignment horizontal="center"/>
    </xf>
    <xf numFmtId="10" fontId="0" fillId="3" borderId="6" xfId="7" applyNumberFormat="1" applyFont="1" applyFill="1" applyBorder="1" applyAlignment="1">
      <alignment horizontal="center"/>
    </xf>
    <xf numFmtId="10" fontId="0" fillId="3" borderId="15" xfId="7" applyNumberFormat="1" applyFont="1" applyFill="1" applyBorder="1" applyAlignment="1">
      <alignment horizontal="center"/>
    </xf>
    <xf numFmtId="10" fontId="0" fillId="3" borderId="9" xfId="7" applyNumberFormat="1" applyFont="1" applyFill="1" applyBorder="1" applyAlignment="1">
      <alignment horizontal="center"/>
    </xf>
    <xf numFmtId="10" fontId="0" fillId="3" borderId="20" xfId="7" applyNumberFormat="1" applyFont="1" applyFill="1" applyBorder="1" applyAlignment="1">
      <alignment horizontal="center"/>
    </xf>
    <xf numFmtId="10" fontId="3" fillId="5" borderId="15" xfId="0" applyNumberFormat="1" applyFont="1" applyFill="1" applyBorder="1" applyAlignment="1">
      <alignment horizontal="center"/>
    </xf>
    <xf numFmtId="10" fontId="3" fillId="5" borderId="9" xfId="0" applyNumberFormat="1" applyFont="1" applyFill="1" applyBorder="1" applyAlignment="1">
      <alignment horizontal="center"/>
    </xf>
    <xf numFmtId="10" fontId="3" fillId="5" borderId="20" xfId="0" applyNumberFormat="1" applyFont="1" applyFill="1" applyBorder="1" applyAlignment="1">
      <alignment horizontal="center"/>
    </xf>
    <xf numFmtId="10" fontId="3" fillId="5" borderId="2" xfId="0" applyNumberFormat="1" applyFont="1" applyFill="1" applyBorder="1" applyAlignment="1">
      <alignment horizontal="center"/>
    </xf>
    <xf numFmtId="10" fontId="3" fillId="5" borderId="6" xfId="0" applyNumberFormat="1" applyFont="1" applyFill="1" applyBorder="1" applyAlignment="1">
      <alignment horizontal="center"/>
    </xf>
    <xf numFmtId="10" fontId="0" fillId="0" borderId="19" xfId="7" applyNumberFormat="1" applyFont="1" applyFill="1" applyBorder="1" applyAlignment="1">
      <alignment horizontal="center"/>
    </xf>
    <xf numFmtId="10" fontId="0" fillId="0" borderId="3" xfId="7" applyNumberFormat="1" applyFont="1" applyFill="1" applyBorder="1" applyAlignment="1">
      <alignment horizontal="center"/>
    </xf>
    <xf numFmtId="10" fontId="0" fillId="0" borderId="27" xfId="7" applyNumberFormat="1" applyFont="1" applyFill="1" applyBorder="1" applyAlignment="1">
      <alignment horizontal="center"/>
    </xf>
    <xf numFmtId="10" fontId="3" fillId="5" borderId="14" xfId="7" applyNumberFormat="1" applyFont="1" applyFill="1" applyBorder="1" applyAlignment="1">
      <alignment horizontal="center"/>
    </xf>
    <xf numFmtId="10" fontId="3" fillId="5" borderId="2" xfId="7" applyNumberFormat="1" applyFont="1" applyFill="1" applyBorder="1" applyAlignment="1">
      <alignment horizontal="center"/>
    </xf>
    <xf numFmtId="10" fontId="3" fillId="5" borderId="6" xfId="7" applyNumberFormat="1" applyFont="1" applyFill="1" applyBorder="1" applyAlignment="1">
      <alignment horizontal="center"/>
    </xf>
    <xf numFmtId="10" fontId="9" fillId="3" borderId="14" xfId="7" applyNumberFormat="1" applyFont="1" applyFill="1" applyBorder="1" applyAlignment="1">
      <alignment horizontal="center"/>
    </xf>
    <xf numFmtId="10" fontId="9" fillId="3" borderId="2" xfId="7" applyNumberFormat="1" applyFont="1" applyFill="1" applyBorder="1" applyAlignment="1">
      <alignment horizontal="center"/>
    </xf>
    <xf numFmtId="10" fontId="9" fillId="3" borderId="6" xfId="7" applyNumberFormat="1" applyFont="1" applyFill="1" applyBorder="1" applyAlignment="1">
      <alignment horizontal="center"/>
    </xf>
    <xf numFmtId="10" fontId="9" fillId="3" borderId="12" xfId="7" applyNumberFormat="1" applyFont="1" applyFill="1" applyBorder="1" applyAlignment="1">
      <alignment horizontal="center"/>
    </xf>
    <xf numFmtId="10" fontId="9" fillId="3" borderId="10" xfId="7" applyNumberFormat="1" applyFont="1" applyFill="1" applyBorder="1" applyAlignment="1">
      <alignment horizontal="center"/>
    </xf>
    <xf numFmtId="10" fontId="9" fillId="3" borderId="13" xfId="7" applyNumberFormat="1" applyFont="1" applyFill="1" applyBorder="1" applyAlignment="1">
      <alignment horizontal="center"/>
    </xf>
    <xf numFmtId="10" fontId="9" fillId="3" borderId="17" xfId="7" applyNumberFormat="1" applyFont="1" applyFill="1" applyBorder="1" applyAlignment="1">
      <alignment horizontal="center"/>
    </xf>
    <xf numFmtId="10" fontId="9" fillId="3" borderId="8" xfId="7" applyNumberFormat="1" applyFont="1" applyFill="1" applyBorder="1" applyAlignment="1">
      <alignment horizontal="center"/>
    </xf>
    <xf numFmtId="10" fontId="9" fillId="3" borderId="18" xfId="7" applyNumberFormat="1" applyFont="1" applyFill="1" applyBorder="1" applyAlignment="1">
      <alignment horizontal="center"/>
    </xf>
    <xf numFmtId="10" fontId="3" fillId="5" borderId="19" xfId="7" applyNumberFormat="1" applyFont="1" applyFill="1" applyBorder="1" applyAlignment="1">
      <alignment horizontal="center"/>
    </xf>
    <xf numFmtId="10" fontId="3" fillId="5" borderId="3" xfId="7" applyNumberFormat="1" applyFont="1" applyFill="1" applyBorder="1" applyAlignment="1">
      <alignment horizontal="center"/>
    </xf>
    <xf numFmtId="10" fontId="3" fillId="5" borderId="27" xfId="7" applyNumberFormat="1" applyFont="1" applyFill="1" applyBorder="1" applyAlignment="1">
      <alignment horizontal="center"/>
    </xf>
    <xf numFmtId="10" fontId="0" fillId="0" borderId="2" xfId="7" applyNumberFormat="1" applyFont="1" applyFill="1" applyBorder="1" applyAlignment="1">
      <alignment horizontal="center"/>
    </xf>
    <xf numFmtId="10" fontId="0" fillId="0" borderId="14" xfId="7" applyNumberFormat="1" applyFont="1" applyFill="1" applyBorder="1" applyAlignment="1">
      <alignment horizontal="center"/>
    </xf>
    <xf numFmtId="10" fontId="3" fillId="5" borderId="15" xfId="7" applyNumberFormat="1" applyFont="1" applyFill="1" applyBorder="1" applyAlignment="1">
      <alignment horizontal="center"/>
    </xf>
    <xf numFmtId="10" fontId="3" fillId="5" borderId="9" xfId="7" applyNumberFormat="1" applyFont="1" applyFill="1" applyBorder="1" applyAlignment="1">
      <alignment horizontal="center"/>
    </xf>
    <xf numFmtId="10" fontId="3" fillId="5" borderId="20" xfId="7" applyNumberFormat="1" applyFont="1" applyFill="1" applyBorder="1" applyAlignment="1">
      <alignment horizontal="center"/>
    </xf>
    <xf numFmtId="10" fontId="0" fillId="3" borderId="19" xfId="7" applyNumberFormat="1" applyFont="1" applyFill="1" applyBorder="1" applyAlignment="1">
      <alignment horizontal="center"/>
    </xf>
    <xf numFmtId="10" fontId="0" fillId="3" borderId="3" xfId="7" applyNumberFormat="1" applyFont="1" applyFill="1" applyBorder="1" applyAlignment="1">
      <alignment horizontal="center"/>
    </xf>
    <xf numFmtId="10" fontId="0" fillId="3" borderId="27" xfId="7" applyNumberFormat="1" applyFont="1" applyFill="1" applyBorder="1" applyAlignment="1">
      <alignment horizontal="center"/>
    </xf>
    <xf numFmtId="0" fontId="0" fillId="5" borderId="10" xfId="0" applyFill="1" applyBorder="1" applyAlignment="1">
      <alignment horizontal="center"/>
    </xf>
    <xf numFmtId="2" fontId="6" fillId="0" borderId="28" xfId="0" applyNumberFormat="1" applyFont="1" applyBorder="1" applyAlignment="1">
      <alignment horizontal="center"/>
    </xf>
    <xf numFmtId="10" fontId="0" fillId="3" borderId="5" xfId="7" applyNumberFormat="1" applyFont="1" applyFill="1" applyBorder="1" applyAlignment="1">
      <alignment horizontal="center"/>
    </xf>
    <xf numFmtId="2" fontId="6" fillId="0" borderId="0" xfId="0" applyNumberFormat="1" applyFont="1" applyBorder="1" applyAlignment="1">
      <alignment horizontal="center"/>
    </xf>
    <xf numFmtId="0" fontId="3" fillId="5" borderId="9" xfId="2" applyFont="1" applyFill="1" applyBorder="1" applyAlignment="1">
      <alignment horizontal="center" vertical="center" wrapText="1"/>
    </xf>
    <xf numFmtId="0" fontId="7" fillId="5" borderId="9" xfId="2" applyFont="1" applyFill="1" applyBorder="1" applyAlignment="1" applyProtection="1">
      <alignment horizontal="center"/>
      <protection locked="0"/>
    </xf>
    <xf numFmtId="0" fontId="6" fillId="3" borderId="12" xfId="0" applyFont="1" applyFill="1" applyBorder="1" applyAlignment="1">
      <alignment horizontal="center" vertical="center"/>
    </xf>
    <xf numFmtId="0" fontId="6" fillId="3" borderId="10" xfId="0" applyFont="1" applyFill="1" applyBorder="1" applyAlignment="1">
      <alignment horizontal="center" vertical="center"/>
    </xf>
    <xf numFmtId="0" fontId="6" fillId="3" borderId="10" xfId="2" applyFont="1" applyFill="1" applyBorder="1" applyAlignment="1">
      <alignment horizontal="center" vertical="center"/>
    </xf>
    <xf numFmtId="0" fontId="6" fillId="3" borderId="14" xfId="0" applyFont="1" applyFill="1" applyBorder="1" applyAlignment="1">
      <alignment horizontal="center" vertical="center"/>
    </xf>
    <xf numFmtId="0" fontId="6" fillId="3" borderId="2" xfId="0" applyFont="1" applyFill="1" applyBorder="1" applyAlignment="1">
      <alignment horizontal="center" vertical="center"/>
    </xf>
    <xf numFmtId="0" fontId="6" fillId="0" borderId="2" xfId="2" applyFont="1" applyBorder="1" applyAlignment="1">
      <alignment horizontal="center" vertical="center"/>
    </xf>
    <xf numFmtId="0" fontId="6" fillId="3" borderId="2" xfId="2" applyFont="1" applyFill="1" applyBorder="1" applyAlignment="1">
      <alignment horizontal="center" vertical="center"/>
    </xf>
    <xf numFmtId="0" fontId="3" fillId="5" borderId="17" xfId="0" applyFont="1" applyFill="1" applyBorder="1" applyAlignment="1">
      <alignment horizontal="center" vertical="center"/>
    </xf>
    <xf numFmtId="0" fontId="3" fillId="5" borderId="8" xfId="0" applyFont="1" applyFill="1" applyBorder="1" applyAlignment="1">
      <alignment horizontal="center" vertical="center"/>
    </xf>
    <xf numFmtId="2" fontId="3" fillId="5" borderId="8" xfId="2" applyNumberFormat="1" applyFont="1" applyFill="1" applyBorder="1" applyAlignment="1">
      <alignment horizontal="center" vertical="center"/>
    </xf>
    <xf numFmtId="2" fontId="6" fillId="0" borderId="10" xfId="2" applyNumberFormat="1" applyFont="1" applyBorder="1" applyAlignment="1">
      <alignment horizontal="center" vertical="center"/>
    </xf>
    <xf numFmtId="0" fontId="3" fillId="7" borderId="17" xfId="0" applyFont="1" applyFill="1" applyBorder="1" applyAlignment="1">
      <alignment horizontal="center" vertical="center"/>
    </xf>
    <xf numFmtId="0" fontId="3" fillId="7" borderId="8" xfId="0" applyFont="1" applyFill="1" applyBorder="1" applyAlignment="1">
      <alignment horizontal="center" vertical="center"/>
    </xf>
    <xf numFmtId="2" fontId="3" fillId="7" borderId="8" xfId="2" applyNumberFormat="1" applyFont="1" applyFill="1" applyBorder="1" applyAlignment="1">
      <alignment horizontal="center" vertical="center"/>
    </xf>
    <xf numFmtId="0" fontId="3" fillId="0" borderId="17" xfId="0" applyFont="1" applyBorder="1" applyAlignment="1">
      <alignment horizontal="center" vertical="center"/>
    </xf>
    <xf numFmtId="2" fontId="6" fillId="0" borderId="13" xfId="2" applyNumberFormat="1" applyFont="1" applyBorder="1" applyAlignment="1">
      <alignment horizontal="center" vertical="center"/>
    </xf>
    <xf numFmtId="2" fontId="6" fillId="0" borderId="2" xfId="2" applyNumberFormat="1" applyFont="1" applyBorder="1" applyAlignment="1">
      <alignment horizontal="center" vertical="center"/>
    </xf>
    <xf numFmtId="2" fontId="6" fillId="0" borderId="6" xfId="2" applyNumberFormat="1" applyFont="1" applyBorder="1" applyAlignment="1">
      <alignment horizontal="center" vertical="center"/>
    </xf>
    <xf numFmtId="0" fontId="7" fillId="5" borderId="25" xfId="2" applyFont="1" applyFill="1" applyBorder="1" applyAlignment="1" applyProtection="1">
      <alignment horizontal="center"/>
      <protection locked="0"/>
    </xf>
    <xf numFmtId="10" fontId="5" fillId="3" borderId="12" xfId="10" applyNumberFormat="1" applyFont="1" applyFill="1" applyBorder="1" applyAlignment="1">
      <alignment horizontal="center" vertical="center"/>
    </xf>
    <xf numFmtId="10" fontId="5" fillId="3" borderId="10" xfId="10" applyNumberFormat="1" applyFont="1" applyFill="1" applyBorder="1" applyAlignment="1">
      <alignment horizontal="center" vertical="center"/>
    </xf>
    <xf numFmtId="10" fontId="5" fillId="3" borderId="13" xfId="10" applyNumberFormat="1" applyFont="1" applyFill="1" applyBorder="1" applyAlignment="1">
      <alignment horizontal="center" vertical="center"/>
    </xf>
    <xf numFmtId="10" fontId="5" fillId="3" borderId="14" xfId="10" applyNumberFormat="1" applyFont="1" applyFill="1" applyBorder="1" applyAlignment="1">
      <alignment horizontal="center" vertical="center"/>
    </xf>
    <xf numFmtId="10" fontId="5" fillId="3" borderId="2" xfId="10" applyNumberFormat="1" applyFont="1" applyFill="1" applyBorder="1" applyAlignment="1">
      <alignment horizontal="center" vertical="center"/>
    </xf>
    <xf numFmtId="10" fontId="5" fillId="3" borderId="6" xfId="10" applyNumberFormat="1" applyFont="1" applyFill="1" applyBorder="1" applyAlignment="1">
      <alignment horizontal="center" vertical="center"/>
    </xf>
    <xf numFmtId="10" fontId="7" fillId="5" borderId="17" xfId="10" applyNumberFormat="1" applyFont="1" applyFill="1" applyBorder="1" applyAlignment="1">
      <alignment horizontal="center" vertical="center"/>
    </xf>
    <xf numFmtId="10" fontId="7" fillId="5" borderId="8" xfId="10" applyNumberFormat="1" applyFont="1" applyFill="1" applyBorder="1" applyAlignment="1">
      <alignment horizontal="center" vertical="center"/>
    </xf>
    <xf numFmtId="10" fontId="7" fillId="5" borderId="18" xfId="10" applyNumberFormat="1" applyFont="1" applyFill="1" applyBorder="1" applyAlignment="1">
      <alignment horizontal="center" vertical="center"/>
    </xf>
    <xf numFmtId="10" fontId="6" fillId="3" borderId="3" xfId="7" applyNumberFormat="1" applyFont="1" applyFill="1" applyBorder="1" applyAlignment="1">
      <alignment horizontal="center" vertical="center"/>
    </xf>
    <xf numFmtId="10" fontId="6" fillId="3" borderId="2" xfId="7" applyNumberFormat="1" applyFont="1" applyFill="1" applyBorder="1" applyAlignment="1">
      <alignment horizontal="center" vertical="center"/>
    </xf>
    <xf numFmtId="10" fontId="7" fillId="7" borderId="17" xfId="10" applyNumberFormat="1" applyFont="1" applyFill="1" applyBorder="1" applyAlignment="1">
      <alignment horizontal="center" vertical="center"/>
    </xf>
    <xf numFmtId="10" fontId="7" fillId="7" borderId="8" xfId="10" applyNumberFormat="1" applyFont="1" applyFill="1" applyBorder="1" applyAlignment="1">
      <alignment horizontal="center" vertical="center"/>
    </xf>
    <xf numFmtId="10" fontId="7" fillId="7" borderId="18" xfId="10" applyNumberFormat="1" applyFont="1" applyFill="1" applyBorder="1" applyAlignment="1">
      <alignment horizontal="center" vertical="center"/>
    </xf>
    <xf numFmtId="0" fontId="3" fillId="5" borderId="10" xfId="0" applyFont="1" applyFill="1" applyBorder="1" applyAlignment="1">
      <alignment horizontal="center" vertical="center"/>
    </xf>
    <xf numFmtId="10" fontId="6" fillId="3" borderId="5" xfId="7" applyNumberFormat="1" applyFont="1" applyFill="1" applyBorder="1" applyAlignment="1">
      <alignment horizontal="center" vertical="center"/>
    </xf>
    <xf numFmtId="2" fontId="3" fillId="0" borderId="0" xfId="0" applyNumberFormat="1" applyFont="1" applyBorder="1" applyAlignment="1">
      <alignment horizontal="center"/>
    </xf>
    <xf numFmtId="2" fontId="0" fillId="0" borderId="2" xfId="0" applyNumberFormat="1" applyBorder="1"/>
    <xf numFmtId="0" fontId="0" fillId="0" borderId="2" xfId="0" applyNumberFormat="1" applyFont="1" applyBorder="1" applyAlignment="1">
      <alignment horizontal="center"/>
    </xf>
    <xf numFmtId="2" fontId="0" fillId="0" borderId="2" xfId="0" applyNumberFormat="1" applyFont="1" applyBorder="1" applyAlignment="1">
      <alignment horizontal="center" vertical="center"/>
    </xf>
    <xf numFmtId="0" fontId="6" fillId="0" borderId="2" xfId="0" applyNumberFormat="1" applyFont="1" applyBorder="1" applyAlignment="1">
      <alignment horizontal="center"/>
    </xf>
    <xf numFmtId="2" fontId="1" fillId="2" borderId="2" xfId="0" applyNumberFormat="1" applyFont="1" applyFill="1" applyBorder="1" applyAlignment="1">
      <alignment horizontal="center" vertical="center"/>
    </xf>
    <xf numFmtId="0" fontId="13" fillId="3" borderId="2" xfId="0" applyFont="1" applyFill="1" applyBorder="1" applyAlignment="1">
      <alignment horizontal="center"/>
    </xf>
    <xf numFmtId="10" fontId="14" fillId="0" borderId="0" xfId="0" applyNumberFormat="1" applyFont="1" applyBorder="1" applyAlignment="1">
      <alignment horizontal="center"/>
    </xf>
    <xf numFmtId="164" fontId="5" fillId="3" borderId="0" xfId="6" applyNumberFormat="1" applyFont="1" applyFill="1" applyBorder="1" applyAlignment="1">
      <alignment horizontal="center" vertical="center"/>
    </xf>
    <xf numFmtId="0" fontId="0" fillId="0" borderId="2" xfId="0" applyNumberFormat="1" applyBorder="1" applyAlignment="1">
      <alignment horizontal="center" wrapText="1"/>
    </xf>
    <xf numFmtId="0" fontId="0" fillId="0" borderId="2" xfId="0" applyNumberFormat="1" applyBorder="1" applyAlignment="1"/>
    <xf numFmtId="0" fontId="0" fillId="0" borderId="2" xfId="0" applyNumberFormat="1" applyFont="1" applyBorder="1" applyAlignment="1">
      <alignment horizontal="center" wrapText="1"/>
    </xf>
    <xf numFmtId="0" fontId="0" fillId="7" borderId="0" xfId="0" applyFill="1"/>
    <xf numFmtId="0" fontId="0" fillId="6" borderId="0" xfId="0" applyFill="1" applyAlignment="1">
      <alignment wrapText="1"/>
    </xf>
    <xf numFmtId="0" fontId="0" fillId="0" borderId="2" xfId="0" applyNumberFormat="1" applyFont="1" applyBorder="1" applyAlignment="1">
      <alignment horizontal="center" vertical="center"/>
    </xf>
    <xf numFmtId="10" fontId="11" fillId="0" borderId="29" xfId="7" applyNumberFormat="1" applyFont="1" applyFill="1" applyBorder="1" applyAlignment="1">
      <alignment horizontal="center" vertical="center"/>
    </xf>
    <xf numFmtId="10" fontId="0" fillId="0" borderId="0" xfId="0" applyNumberFormat="1"/>
    <xf numFmtId="2" fontId="0" fillId="0" borderId="0" xfId="0" applyNumberFormat="1"/>
    <xf numFmtId="10" fontId="11" fillId="0" borderId="29" xfId="0" applyNumberFormat="1" applyFont="1" applyFill="1" applyBorder="1" applyAlignment="1">
      <alignment horizontal="center" vertical="center"/>
    </xf>
    <xf numFmtId="10" fontId="11" fillId="0" borderId="11" xfId="0" applyNumberFormat="1" applyFont="1" applyFill="1" applyBorder="1" applyAlignment="1">
      <alignment horizontal="center" vertical="center"/>
    </xf>
    <xf numFmtId="0" fontId="0" fillId="7" borderId="2" xfId="0" applyFill="1" applyBorder="1"/>
    <xf numFmtId="0" fontId="0" fillId="7" borderId="2" xfId="0" applyFill="1" applyBorder="1" applyAlignment="1">
      <alignment wrapText="1"/>
    </xf>
    <xf numFmtId="2" fontId="12" fillId="0" borderId="0" xfId="0" applyNumberFormat="1" applyFont="1" applyBorder="1" applyAlignment="1">
      <alignment horizontal="center"/>
    </xf>
    <xf numFmtId="0" fontId="12" fillId="0" borderId="0" xfId="0" applyFont="1" applyBorder="1"/>
    <xf numFmtId="0" fontId="0" fillId="3" borderId="0" xfId="0" applyFill="1"/>
    <xf numFmtId="2" fontId="11" fillId="0" borderId="0" xfId="0" applyNumberFormat="1" applyFont="1" applyBorder="1" applyAlignment="1">
      <alignment horizontal="center" vertical="center"/>
    </xf>
    <xf numFmtId="0" fontId="17" fillId="0" borderId="0" xfId="0" applyFont="1"/>
    <xf numFmtId="3" fontId="0" fillId="0" borderId="0" xfId="0" applyNumberFormat="1"/>
    <xf numFmtId="0" fontId="5" fillId="0" borderId="0" xfId="3" applyNumberFormat="1" applyFont="1" applyBorder="1"/>
    <xf numFmtId="0" fontId="5" fillId="0" borderId="0" xfId="0" applyNumberFormat="1" applyFont="1" applyBorder="1"/>
    <xf numFmtId="0" fontId="6" fillId="0" borderId="0" xfId="0" applyNumberFormat="1" applyFont="1" applyBorder="1" applyAlignment="1">
      <alignment horizontal="left"/>
    </xf>
    <xf numFmtId="0" fontId="0" fillId="3" borderId="0" xfId="0" applyNumberFormat="1" applyFill="1" applyBorder="1" applyAlignment="1">
      <alignment horizontal="left"/>
    </xf>
  </cellXfs>
  <cellStyles count="11">
    <cellStyle name="Comma 2" xfId="4" xr:uid="{E9C4C75F-C0F3-4690-97F2-4326AD7AC41E}"/>
    <cellStyle name="Heading 1 2" xfId="1" xr:uid="{FF880CBC-0A62-4D90-82A6-0EF2F24FCE80}"/>
    <cellStyle name="Normal" xfId="0" builtinId="0"/>
    <cellStyle name="Normal 2" xfId="2" xr:uid="{70CDDECE-3903-4179-ACC1-9B8AFCBE59CC}"/>
    <cellStyle name="Normal 2 2 2" xfId="8" xr:uid="{F6F89FDE-5E25-4013-8E8C-9FB8B547EB10}"/>
    <cellStyle name="Normal 4" xfId="5" xr:uid="{79AA73E0-A717-4F06-9C65-41C23DF1E62F}"/>
    <cellStyle name="Normal 7" xfId="6" xr:uid="{2D2C509C-488B-4EE1-A270-1667A78FC97C}"/>
    <cellStyle name="Normal 8" xfId="3" xr:uid="{2E22CCF5-4D44-4EFA-9516-64497BA38DC5}"/>
    <cellStyle name="Normal 9" xfId="9" xr:uid="{26D07768-D351-4A57-87E8-26EAF4C86034}"/>
    <cellStyle name="Percent" xfId="7" builtinId="5"/>
    <cellStyle name="Percent 3" xfId="10" xr:uid="{75DAB18F-4977-4FA7-83E1-605590E33E9F}"/>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2</xdr:row>
      <xdr:rowOff>85725</xdr:rowOff>
    </xdr:from>
    <xdr:to>
      <xdr:col>5</xdr:col>
      <xdr:colOff>294857</xdr:colOff>
      <xdr:row>13</xdr:row>
      <xdr:rowOff>171177</xdr:rowOff>
    </xdr:to>
    <xdr:pic>
      <xdr:nvPicPr>
        <xdr:cNvPr id="2" name="Picture 1">
          <a:extLst>
            <a:ext uri="{FF2B5EF4-FFF2-40B4-BE49-F238E27FC236}">
              <a16:creationId xmlns:a16="http://schemas.microsoft.com/office/drawing/2014/main" id="{B2A7D04F-7AAD-43EF-900E-F9E7C8F7F3AB}"/>
            </a:ext>
          </a:extLst>
        </xdr:cNvPr>
        <xdr:cNvPicPr>
          <a:picLocks noChangeAspect="1"/>
        </xdr:cNvPicPr>
      </xdr:nvPicPr>
      <xdr:blipFill>
        <a:blip xmlns:r="http://schemas.openxmlformats.org/officeDocument/2006/relationships" r:embed="rId1"/>
        <a:stretch>
          <a:fillRect/>
        </a:stretch>
      </xdr:blipFill>
      <xdr:spPr>
        <a:xfrm>
          <a:off x="0" y="466725"/>
          <a:ext cx="3342857" cy="2180952"/>
        </a:xfrm>
        <a:prstGeom prst="rect">
          <a:avLst/>
        </a:prstGeom>
      </xdr:spPr>
    </xdr:pic>
    <xdr:clientData/>
  </xdr:twoCellAnchor>
  <xdr:twoCellAnchor editAs="oneCell">
    <xdr:from>
      <xdr:col>0</xdr:col>
      <xdr:colOff>0</xdr:colOff>
      <xdr:row>16</xdr:row>
      <xdr:rowOff>161925</xdr:rowOff>
    </xdr:from>
    <xdr:to>
      <xdr:col>5</xdr:col>
      <xdr:colOff>485333</xdr:colOff>
      <xdr:row>30</xdr:row>
      <xdr:rowOff>180639</xdr:rowOff>
    </xdr:to>
    <xdr:pic>
      <xdr:nvPicPr>
        <xdr:cNvPr id="3" name="Picture 2">
          <a:extLst>
            <a:ext uri="{FF2B5EF4-FFF2-40B4-BE49-F238E27FC236}">
              <a16:creationId xmlns:a16="http://schemas.microsoft.com/office/drawing/2014/main" id="{06D910DB-593E-439D-A36B-473CD1618DFE}"/>
            </a:ext>
          </a:extLst>
        </xdr:cNvPr>
        <xdr:cNvPicPr>
          <a:picLocks noChangeAspect="1"/>
        </xdr:cNvPicPr>
      </xdr:nvPicPr>
      <xdr:blipFill>
        <a:blip xmlns:r="http://schemas.openxmlformats.org/officeDocument/2006/relationships" r:embed="rId2"/>
        <a:stretch>
          <a:fillRect/>
        </a:stretch>
      </xdr:blipFill>
      <xdr:spPr>
        <a:xfrm>
          <a:off x="0" y="3209925"/>
          <a:ext cx="3533333" cy="2685714"/>
        </a:xfrm>
        <a:prstGeom prst="rect">
          <a:avLst/>
        </a:prstGeom>
      </xdr:spPr>
    </xdr:pic>
    <xdr:clientData/>
  </xdr:twoCellAnchor>
  <xdr:twoCellAnchor editAs="oneCell">
    <xdr:from>
      <xdr:col>0</xdr:col>
      <xdr:colOff>28575</xdr:colOff>
      <xdr:row>34</xdr:row>
      <xdr:rowOff>57150</xdr:rowOff>
    </xdr:from>
    <xdr:to>
      <xdr:col>11</xdr:col>
      <xdr:colOff>151546</xdr:colOff>
      <xdr:row>57</xdr:row>
      <xdr:rowOff>189936</xdr:rowOff>
    </xdr:to>
    <xdr:pic>
      <xdr:nvPicPr>
        <xdr:cNvPr id="4" name="Picture 3">
          <a:extLst>
            <a:ext uri="{FF2B5EF4-FFF2-40B4-BE49-F238E27FC236}">
              <a16:creationId xmlns:a16="http://schemas.microsoft.com/office/drawing/2014/main" id="{894E82DF-796C-4287-86E2-9BA198AC6B8A}"/>
            </a:ext>
          </a:extLst>
        </xdr:cNvPr>
        <xdr:cNvPicPr>
          <a:picLocks noChangeAspect="1"/>
        </xdr:cNvPicPr>
      </xdr:nvPicPr>
      <xdr:blipFill>
        <a:blip xmlns:r="http://schemas.openxmlformats.org/officeDocument/2006/relationships" r:embed="rId3"/>
        <a:stretch>
          <a:fillRect/>
        </a:stretch>
      </xdr:blipFill>
      <xdr:spPr>
        <a:xfrm>
          <a:off x="28575" y="6534150"/>
          <a:ext cx="6828571" cy="4514286"/>
        </a:xfrm>
        <a:prstGeom prst="rect">
          <a:avLst/>
        </a:prstGeom>
      </xdr:spPr>
    </xdr:pic>
    <xdr:clientData/>
  </xdr:twoCellAnchor>
  <xdr:twoCellAnchor editAs="oneCell">
    <xdr:from>
      <xdr:col>0</xdr:col>
      <xdr:colOff>0</xdr:colOff>
      <xdr:row>60</xdr:row>
      <xdr:rowOff>161925</xdr:rowOff>
    </xdr:from>
    <xdr:to>
      <xdr:col>8</xdr:col>
      <xdr:colOff>285105</xdr:colOff>
      <xdr:row>67</xdr:row>
      <xdr:rowOff>85568</xdr:rowOff>
    </xdr:to>
    <xdr:pic>
      <xdr:nvPicPr>
        <xdr:cNvPr id="5" name="Picture 4">
          <a:extLst>
            <a:ext uri="{FF2B5EF4-FFF2-40B4-BE49-F238E27FC236}">
              <a16:creationId xmlns:a16="http://schemas.microsoft.com/office/drawing/2014/main" id="{F3FFDD32-B999-4BE7-88BF-2E430EA47DC0}"/>
            </a:ext>
          </a:extLst>
        </xdr:cNvPr>
        <xdr:cNvPicPr>
          <a:picLocks noChangeAspect="1"/>
        </xdr:cNvPicPr>
      </xdr:nvPicPr>
      <xdr:blipFill>
        <a:blip xmlns:r="http://schemas.openxmlformats.org/officeDocument/2006/relationships" r:embed="rId4"/>
        <a:stretch>
          <a:fillRect/>
        </a:stretch>
      </xdr:blipFill>
      <xdr:spPr>
        <a:xfrm>
          <a:off x="0" y="11591925"/>
          <a:ext cx="5161905" cy="1257143"/>
        </a:xfrm>
        <a:prstGeom prst="rect">
          <a:avLst/>
        </a:prstGeom>
      </xdr:spPr>
    </xdr:pic>
    <xdr:clientData/>
  </xdr:twoCellAnchor>
  <xdr:twoCellAnchor editAs="oneCell">
    <xdr:from>
      <xdr:col>0</xdr:col>
      <xdr:colOff>0</xdr:colOff>
      <xdr:row>71</xdr:row>
      <xdr:rowOff>0</xdr:rowOff>
    </xdr:from>
    <xdr:to>
      <xdr:col>8</xdr:col>
      <xdr:colOff>199390</xdr:colOff>
      <xdr:row>92</xdr:row>
      <xdr:rowOff>113786</xdr:rowOff>
    </xdr:to>
    <xdr:pic>
      <xdr:nvPicPr>
        <xdr:cNvPr id="6" name="Picture 5">
          <a:extLst>
            <a:ext uri="{FF2B5EF4-FFF2-40B4-BE49-F238E27FC236}">
              <a16:creationId xmlns:a16="http://schemas.microsoft.com/office/drawing/2014/main" id="{446125DE-8C69-49EF-B241-F2C5F1B81F13}"/>
            </a:ext>
          </a:extLst>
        </xdr:cNvPr>
        <xdr:cNvPicPr>
          <a:picLocks noChangeAspect="1"/>
        </xdr:cNvPicPr>
      </xdr:nvPicPr>
      <xdr:blipFill>
        <a:blip xmlns:r="http://schemas.openxmlformats.org/officeDocument/2006/relationships" r:embed="rId5"/>
        <a:stretch>
          <a:fillRect/>
        </a:stretch>
      </xdr:blipFill>
      <xdr:spPr>
        <a:xfrm>
          <a:off x="0" y="13525500"/>
          <a:ext cx="5076190" cy="4114286"/>
        </a:xfrm>
        <a:prstGeom prst="rect">
          <a:avLst/>
        </a:prstGeom>
      </xdr:spPr>
    </xdr:pic>
    <xdr:clientData/>
  </xdr:twoCellAnchor>
  <xdr:twoCellAnchor editAs="oneCell">
    <xdr:from>
      <xdr:col>0</xdr:col>
      <xdr:colOff>0</xdr:colOff>
      <xdr:row>98</xdr:row>
      <xdr:rowOff>95250</xdr:rowOff>
    </xdr:from>
    <xdr:to>
      <xdr:col>14</xdr:col>
      <xdr:colOff>179886</xdr:colOff>
      <xdr:row>114</xdr:row>
      <xdr:rowOff>94869</xdr:rowOff>
    </xdr:to>
    <xdr:pic>
      <xdr:nvPicPr>
        <xdr:cNvPr id="7" name="Picture 6">
          <a:extLst>
            <a:ext uri="{FF2B5EF4-FFF2-40B4-BE49-F238E27FC236}">
              <a16:creationId xmlns:a16="http://schemas.microsoft.com/office/drawing/2014/main" id="{C4810BE1-8AD2-42A0-8751-D7210895076F}"/>
            </a:ext>
          </a:extLst>
        </xdr:cNvPr>
        <xdr:cNvPicPr>
          <a:picLocks noChangeAspect="1"/>
        </xdr:cNvPicPr>
      </xdr:nvPicPr>
      <xdr:blipFill>
        <a:blip xmlns:r="http://schemas.openxmlformats.org/officeDocument/2006/relationships" r:embed="rId6"/>
        <a:stretch>
          <a:fillRect/>
        </a:stretch>
      </xdr:blipFill>
      <xdr:spPr>
        <a:xfrm>
          <a:off x="0" y="18764250"/>
          <a:ext cx="8714286" cy="3047619"/>
        </a:xfrm>
        <a:prstGeom prst="rect">
          <a:avLst/>
        </a:prstGeom>
      </xdr:spPr>
    </xdr:pic>
    <xdr:clientData/>
  </xdr:twoCellAnchor>
  <xdr:twoCellAnchor editAs="oneCell">
    <xdr:from>
      <xdr:col>0</xdr:col>
      <xdr:colOff>0</xdr:colOff>
      <xdr:row>118</xdr:row>
      <xdr:rowOff>0</xdr:rowOff>
    </xdr:from>
    <xdr:to>
      <xdr:col>11</xdr:col>
      <xdr:colOff>570590</xdr:colOff>
      <xdr:row>136</xdr:row>
      <xdr:rowOff>75762</xdr:rowOff>
    </xdr:to>
    <xdr:pic>
      <xdr:nvPicPr>
        <xdr:cNvPr id="8" name="Picture 7">
          <a:extLst>
            <a:ext uri="{FF2B5EF4-FFF2-40B4-BE49-F238E27FC236}">
              <a16:creationId xmlns:a16="http://schemas.microsoft.com/office/drawing/2014/main" id="{0DAC2F75-CC3F-44DC-99E5-AF8C7397EBFA}"/>
            </a:ext>
          </a:extLst>
        </xdr:cNvPr>
        <xdr:cNvPicPr>
          <a:picLocks noChangeAspect="1"/>
        </xdr:cNvPicPr>
      </xdr:nvPicPr>
      <xdr:blipFill>
        <a:blip xmlns:r="http://schemas.openxmlformats.org/officeDocument/2006/relationships" r:embed="rId7"/>
        <a:stretch>
          <a:fillRect/>
        </a:stretch>
      </xdr:blipFill>
      <xdr:spPr>
        <a:xfrm>
          <a:off x="0" y="22459950"/>
          <a:ext cx="7276190" cy="3504762"/>
        </a:xfrm>
        <a:prstGeom prst="rect">
          <a:avLst/>
        </a:prstGeom>
      </xdr:spPr>
    </xdr:pic>
    <xdr:clientData/>
  </xdr:twoCellAnchor>
  <xdr:twoCellAnchor editAs="oneCell">
    <xdr:from>
      <xdr:col>0</xdr:col>
      <xdr:colOff>0</xdr:colOff>
      <xdr:row>141</xdr:row>
      <xdr:rowOff>0</xdr:rowOff>
    </xdr:from>
    <xdr:to>
      <xdr:col>10</xdr:col>
      <xdr:colOff>104000</xdr:colOff>
      <xdr:row>148</xdr:row>
      <xdr:rowOff>37929</xdr:rowOff>
    </xdr:to>
    <xdr:pic>
      <xdr:nvPicPr>
        <xdr:cNvPr id="9" name="Picture 8">
          <a:extLst>
            <a:ext uri="{FF2B5EF4-FFF2-40B4-BE49-F238E27FC236}">
              <a16:creationId xmlns:a16="http://schemas.microsoft.com/office/drawing/2014/main" id="{703B02BE-221D-4174-9D53-DF6A98D91FD3}"/>
            </a:ext>
          </a:extLst>
        </xdr:cNvPr>
        <xdr:cNvPicPr>
          <a:picLocks noChangeAspect="1"/>
        </xdr:cNvPicPr>
      </xdr:nvPicPr>
      <xdr:blipFill>
        <a:blip xmlns:r="http://schemas.openxmlformats.org/officeDocument/2006/relationships" r:embed="rId8"/>
        <a:stretch>
          <a:fillRect/>
        </a:stretch>
      </xdr:blipFill>
      <xdr:spPr>
        <a:xfrm>
          <a:off x="0" y="26841450"/>
          <a:ext cx="6200000" cy="1371429"/>
        </a:xfrm>
        <a:prstGeom prst="rect">
          <a:avLst/>
        </a:prstGeom>
      </xdr:spPr>
    </xdr:pic>
    <xdr:clientData/>
  </xdr:twoCellAnchor>
  <xdr:twoCellAnchor editAs="oneCell">
    <xdr:from>
      <xdr:col>0</xdr:col>
      <xdr:colOff>0</xdr:colOff>
      <xdr:row>151</xdr:row>
      <xdr:rowOff>0</xdr:rowOff>
    </xdr:from>
    <xdr:to>
      <xdr:col>11</xdr:col>
      <xdr:colOff>361067</xdr:colOff>
      <xdr:row>164</xdr:row>
      <xdr:rowOff>85405</xdr:rowOff>
    </xdr:to>
    <xdr:pic>
      <xdr:nvPicPr>
        <xdr:cNvPr id="10" name="Picture 9">
          <a:extLst>
            <a:ext uri="{FF2B5EF4-FFF2-40B4-BE49-F238E27FC236}">
              <a16:creationId xmlns:a16="http://schemas.microsoft.com/office/drawing/2014/main" id="{97FCE3D4-48F5-4088-89FD-456F8FDD9F73}"/>
            </a:ext>
          </a:extLst>
        </xdr:cNvPr>
        <xdr:cNvPicPr>
          <a:picLocks noChangeAspect="1"/>
        </xdr:cNvPicPr>
      </xdr:nvPicPr>
      <xdr:blipFill>
        <a:blip xmlns:r="http://schemas.openxmlformats.org/officeDocument/2006/relationships" r:embed="rId9"/>
        <a:stretch>
          <a:fillRect/>
        </a:stretch>
      </xdr:blipFill>
      <xdr:spPr>
        <a:xfrm>
          <a:off x="0" y="28746450"/>
          <a:ext cx="7066667" cy="256190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hardik.malhotra/Documents/Final_Global%20Hydrogen%20peroxide%20Analysis%20and%20Forecast_%20Study_2015-2030%20(003)%20(version%2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 Capacity by Location "/>
      <sheetName val=" Capacity by Process"/>
      <sheetName val=" Capacity by  TECHNOLOGY"/>
      <sheetName val="Capacity by Company"/>
      <sheetName val="Production by Company"/>
      <sheetName val="Operating Efficiency"/>
      <sheetName val="Operating Efficiency(%)"/>
      <sheetName val=" Demand-Supply Gap"/>
      <sheetName val="Demand by End Use (2)"/>
      <sheetName val="Demand by Sales Channel "/>
      <sheetName val="Demand By Region"/>
      <sheetName val="Foreign Trade"/>
      <sheetName val="Company Share"/>
      <sheetName val="Important Links"/>
      <sheetName val="Product Overview"/>
    </sheetNames>
    <sheetDataSet>
      <sheetData sheetId="0"/>
      <sheetData sheetId="1"/>
      <sheetData sheetId="2"/>
      <sheetData sheetId="3">
        <row r="94">
          <cell r="D94">
            <v>0</v>
          </cell>
          <cell r="E94">
            <v>0</v>
          </cell>
          <cell r="F94">
            <v>0</v>
          </cell>
          <cell r="G94">
            <v>0</v>
          </cell>
          <cell r="H94">
            <v>0</v>
          </cell>
          <cell r="I94">
            <v>0</v>
          </cell>
          <cell r="J94">
            <v>0</v>
          </cell>
          <cell r="K94">
            <v>0</v>
          </cell>
          <cell r="L94">
            <v>0</v>
          </cell>
          <cell r="M94">
            <v>0</v>
          </cell>
          <cell r="N94">
            <v>0</v>
          </cell>
          <cell r="O94">
            <v>0</v>
          </cell>
          <cell r="P94">
            <v>0</v>
          </cell>
          <cell r="Q94">
            <v>0</v>
          </cell>
          <cell r="R94">
            <v>0</v>
          </cell>
          <cell r="S94">
            <v>0</v>
          </cell>
        </row>
      </sheetData>
      <sheetData sheetId="4">
        <row r="94">
          <cell r="D94">
            <v>0</v>
          </cell>
          <cell r="E94">
            <v>0</v>
          </cell>
          <cell r="F94">
            <v>0</v>
          </cell>
          <cell r="G94">
            <v>0</v>
          </cell>
          <cell r="H94">
            <v>0</v>
          </cell>
          <cell r="I94">
            <v>0</v>
          </cell>
          <cell r="J94">
            <v>0</v>
          </cell>
          <cell r="K94">
            <v>0</v>
          </cell>
          <cell r="L94">
            <v>0</v>
          </cell>
          <cell r="M94">
            <v>0</v>
          </cell>
          <cell r="N94">
            <v>0</v>
          </cell>
          <cell r="O94">
            <v>0</v>
          </cell>
          <cell r="P94">
            <v>0</v>
          </cell>
          <cell r="Q94">
            <v>0</v>
          </cell>
          <cell r="R94">
            <v>0</v>
          </cell>
          <cell r="S94">
            <v>0</v>
          </cell>
        </row>
      </sheetData>
      <sheetData sheetId="5"/>
      <sheetData sheetId="6"/>
      <sheetData sheetId="7">
        <row r="35">
          <cell r="H35">
            <v>166.50632299999998</v>
          </cell>
          <cell r="I35">
            <v>156.16628034169997</v>
          </cell>
        </row>
        <row r="53">
          <cell r="E53">
            <v>55.817549</v>
          </cell>
          <cell r="F53">
            <v>50.80916999999998</v>
          </cell>
          <cell r="G53">
            <v>59.28969900000002</v>
          </cell>
          <cell r="H53">
            <v>60.260055000000008</v>
          </cell>
          <cell r="I53">
            <v>56.517905584500006</v>
          </cell>
          <cell r="J53">
            <v>60.656937882075283</v>
          </cell>
          <cell r="K53">
            <v>64.484390662434222</v>
          </cell>
          <cell r="L53">
            <v>67.865242780474986</v>
          </cell>
          <cell r="M53">
            <v>70.724337593573622</v>
          </cell>
          <cell r="N53">
            <v>73.630471349631151</v>
          </cell>
          <cell r="O53">
            <v>76.442860833301651</v>
          </cell>
          <cell r="P53">
            <v>79.217201581524662</v>
          </cell>
          <cell r="Q53">
            <v>81.940530537494325</v>
          </cell>
          <cell r="R53">
            <v>84.829851972883034</v>
          </cell>
          <cell r="S53">
            <v>87.574352173761724</v>
          </cell>
        </row>
        <row r="62">
          <cell r="D62">
            <v>69.2958</v>
          </cell>
          <cell r="E62">
            <v>71.745799999999988</v>
          </cell>
          <cell r="F62">
            <v>75.745179999999991</v>
          </cell>
          <cell r="G62">
            <v>77.723799999999997</v>
          </cell>
          <cell r="H62">
            <v>78.879220000000004</v>
          </cell>
          <cell r="I62">
            <v>74.769612637999998</v>
          </cell>
          <cell r="J62">
            <v>80.245290449931289</v>
          </cell>
          <cell r="K62">
            <v>84.506315372822641</v>
          </cell>
          <cell r="L62">
            <v>88.037834292252896</v>
          </cell>
          <cell r="M62">
            <v>91.814657383390539</v>
          </cell>
          <cell r="N62">
            <v>95.579976482683378</v>
          </cell>
          <cell r="O62">
            <v>98.600303739536173</v>
          </cell>
          <cell r="P62">
            <v>101.7850935503232</v>
          </cell>
          <cell r="Q62">
            <v>105.32517910400344</v>
          </cell>
          <cell r="R62">
            <v>109.07686198368803</v>
          </cell>
          <cell r="S62">
            <v>112.6251323040174</v>
          </cell>
        </row>
      </sheetData>
      <sheetData sheetId="8">
        <row r="48">
          <cell r="V48">
            <v>8.6900000000000005E-2</v>
          </cell>
          <cell r="W48">
            <v>8.5099999999999995E-2</v>
          </cell>
          <cell r="X48">
            <v>8.3199999999999996E-2</v>
          </cell>
          <cell r="Y48">
            <v>3.61E-2</v>
          </cell>
          <cell r="Z48">
            <v>2.5399999999999999E-2</v>
          </cell>
          <cell r="AA48">
            <v>5.3E-3</v>
          </cell>
          <cell r="AB48">
            <v>1.52E-2</v>
          </cell>
          <cell r="AC48">
            <v>5.0000000000000001E-3</v>
          </cell>
          <cell r="AD48">
            <v>1.49E-2</v>
          </cell>
          <cell r="AE48">
            <v>9.64E-2</v>
          </cell>
          <cell r="AF48">
            <v>9.4500000000000001E-2</v>
          </cell>
          <cell r="AG48">
            <v>9.2600000000000002E-2</v>
          </cell>
          <cell r="AH48">
            <v>9.0700000000000003E-2</v>
          </cell>
          <cell r="AI48">
            <v>8.8800000000000004E-2</v>
          </cell>
          <cell r="AJ48">
            <v>2.4199999999999999E-2</v>
          </cell>
        </row>
        <row r="50">
          <cell r="U50">
            <v>0.48192352941176397</v>
          </cell>
          <cell r="W50">
            <v>0.4815504575163389</v>
          </cell>
          <cell r="X50">
            <v>0.48136392156862634</v>
          </cell>
          <cell r="Y50">
            <v>0.48117738562091383</v>
          </cell>
          <cell r="Z50">
            <v>0.48099084967320127</v>
          </cell>
          <cell r="AA50">
            <v>0.48080431372548876</v>
          </cell>
          <cell r="AB50">
            <v>0.4806177777777762</v>
          </cell>
          <cell r="AC50">
            <v>0.48043124183006369</v>
          </cell>
          <cell r="AD50">
            <v>0.48024470588235113</v>
          </cell>
          <cell r="AE50">
            <v>0.48005816993463862</v>
          </cell>
          <cell r="AF50">
            <v>0.47987163398692606</v>
          </cell>
          <cell r="AG50">
            <v>0.47968509803921355</v>
          </cell>
          <cell r="AH50">
            <v>0.47949856209150099</v>
          </cell>
          <cell r="AI50">
            <v>0.47931202614378848</v>
          </cell>
          <cell r="AJ50">
            <v>0.47912549019607598</v>
          </cell>
        </row>
        <row r="51">
          <cell r="U51">
            <v>0.15829932352941317</v>
          </cell>
          <cell r="W51">
            <v>0.15920762156862903</v>
          </cell>
          <cell r="X51">
            <v>0.15966177058823694</v>
          </cell>
          <cell r="Y51">
            <v>0.16011591960784488</v>
          </cell>
          <cell r="Z51">
            <v>0.16057006862745282</v>
          </cell>
          <cell r="AA51">
            <v>0.16102421764706074</v>
          </cell>
          <cell r="AB51">
            <v>0.16147836666666868</v>
          </cell>
          <cell r="AC51">
            <v>0.16193251568627659</v>
          </cell>
          <cell r="AD51">
            <v>0.16238666470588453</v>
          </cell>
          <cell r="AE51">
            <v>0.16284081372549247</v>
          </cell>
          <cell r="AF51">
            <v>0.16329496274510039</v>
          </cell>
          <cell r="AG51">
            <v>0.16374911176470833</v>
          </cell>
          <cell r="AH51">
            <v>0.16420326078431624</v>
          </cell>
          <cell r="AI51">
            <v>0.16465740980392418</v>
          </cell>
          <cell r="AJ51">
            <v>0.16511155882353212</v>
          </cell>
        </row>
        <row r="52">
          <cell r="U52">
            <v>8.4683941176467201E-2</v>
          </cell>
          <cell r="W52">
            <v>8.5007465359473094E-2</v>
          </cell>
          <cell r="X52">
            <v>8.5169227450976048E-2</v>
          </cell>
          <cell r="Y52">
            <v>8.5330989542479002E-2</v>
          </cell>
          <cell r="Z52">
            <v>8.5492751633981956E-2</v>
          </cell>
          <cell r="AA52">
            <v>8.565451372548491E-2</v>
          </cell>
          <cell r="AB52">
            <v>8.581627581698785E-2</v>
          </cell>
          <cell r="AC52">
            <v>8.5978037908490804E-2</v>
          </cell>
          <cell r="AD52">
            <v>8.6139799999993757E-2</v>
          </cell>
          <cell r="AE52">
            <v>8.6301562091496711E-2</v>
          </cell>
          <cell r="AF52">
            <v>8.6463324182999665E-2</v>
          </cell>
          <cell r="AG52">
            <v>8.6625086274502605E-2</v>
          </cell>
          <cell r="AH52">
            <v>8.6786848366005559E-2</v>
          </cell>
          <cell r="AI52">
            <v>8.6948610457508513E-2</v>
          </cell>
          <cell r="AJ52">
            <v>8.7110372549011467E-2</v>
          </cell>
        </row>
        <row r="53">
          <cell r="U53">
            <v>5.9162176470588204E-2</v>
          </cell>
          <cell r="W53">
            <v>5.9905033986928063E-2</v>
          </cell>
          <cell r="X53">
            <v>6.0276462745097993E-2</v>
          </cell>
          <cell r="Y53">
            <v>6.0647891503267923E-2</v>
          </cell>
          <cell r="Z53">
            <v>6.1019320261437852E-2</v>
          </cell>
          <cell r="AA53">
            <v>6.1390749019607782E-2</v>
          </cell>
          <cell r="AB53">
            <v>6.1762177777777705E-2</v>
          </cell>
          <cell r="AC53">
            <v>6.2133606535947634E-2</v>
          </cell>
          <cell r="AD53">
            <v>6.2505035294117564E-2</v>
          </cell>
          <cell r="AE53">
            <v>6.2876464052287501E-2</v>
          </cell>
          <cell r="AF53">
            <v>6.3247892810457423E-2</v>
          </cell>
          <cell r="AG53">
            <v>6.361932156862736E-2</v>
          </cell>
          <cell r="AH53">
            <v>6.3990750326797283E-2</v>
          </cell>
          <cell r="AI53">
            <v>6.4362179084967219E-2</v>
          </cell>
          <cell r="AJ53">
            <v>6.4733607843137142E-2</v>
          </cell>
        </row>
        <row r="56">
          <cell r="U56">
            <v>9.4500000000000001E-2</v>
          </cell>
          <cell r="V56">
            <v>9.4E-2</v>
          </cell>
          <cell r="W56">
            <v>9.35E-2</v>
          </cell>
          <cell r="X56">
            <v>9.2999999999999999E-2</v>
          </cell>
          <cell r="Y56">
            <v>9.2499999999999999E-2</v>
          </cell>
          <cell r="Z56">
            <v>9.1999999999999998E-2</v>
          </cell>
          <cell r="AA56">
            <v>9.1499999999999998E-2</v>
          </cell>
          <cell r="AB56">
            <v>9.0999999999999998E-2</v>
          </cell>
          <cell r="AC56">
            <v>9.0499999999999997E-2</v>
          </cell>
          <cell r="AD56">
            <v>0.09</v>
          </cell>
          <cell r="AE56">
            <v>8.9499999999999996E-2</v>
          </cell>
          <cell r="AF56">
            <v>8.8999999999999996E-2</v>
          </cell>
          <cell r="AG56">
            <v>8.8499999999999995E-2</v>
          </cell>
          <cell r="AH56">
            <v>8.7999999999999995E-2</v>
          </cell>
          <cell r="AI56">
            <v>8.7499999999999994E-2</v>
          </cell>
          <cell r="AJ56">
            <v>8.6900000000000005E-2</v>
          </cell>
        </row>
      </sheetData>
      <sheetData sheetId="9"/>
      <sheetData sheetId="10"/>
      <sheetData sheetId="11"/>
      <sheetData sheetId="12"/>
      <sheetData sheetId="13"/>
      <sheetData sheetId="1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02C09D-472E-41E0-BBEA-C9C9269068F4}">
  <dimension ref="A1"/>
  <sheetViews>
    <sheetView workbookViewId="0">
      <selection activeCell="E23" sqref="E23"/>
    </sheetView>
  </sheetViews>
  <sheetFormatPr defaultRowHeight="15" x14ac:dyDescent="0.25"/>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258AB3-4D8C-44F0-BF24-5545E96A2E62}">
  <dimension ref="A1:AJ121"/>
  <sheetViews>
    <sheetView workbookViewId="0">
      <selection activeCell="C8" sqref="C8"/>
    </sheetView>
  </sheetViews>
  <sheetFormatPr defaultRowHeight="15" x14ac:dyDescent="0.25"/>
  <cols>
    <col min="1" max="1" width="14" bestFit="1" customWidth="1"/>
    <col min="2" max="2" width="15.5703125" bestFit="1" customWidth="1"/>
    <col min="3" max="3" width="30.42578125" bestFit="1" customWidth="1"/>
    <col min="4" max="19" width="9.7109375" bestFit="1" customWidth="1"/>
    <col min="21" max="36" width="10.85546875" bestFit="1" customWidth="1"/>
  </cols>
  <sheetData>
    <row r="1" spans="1:36" ht="15.75" thickBot="1" x14ac:dyDescent="0.3">
      <c r="A1" s="144" t="s">
        <v>0</v>
      </c>
      <c r="B1" s="144" t="s">
        <v>1</v>
      </c>
      <c r="C1" s="145" t="s">
        <v>0</v>
      </c>
      <c r="D1" s="3">
        <v>2015</v>
      </c>
      <c r="E1" s="3">
        <v>2016</v>
      </c>
      <c r="F1" s="3">
        <v>2017</v>
      </c>
      <c r="G1" s="3">
        <v>2018</v>
      </c>
      <c r="H1" s="3">
        <v>2019</v>
      </c>
      <c r="I1" s="3">
        <v>2020</v>
      </c>
      <c r="J1" s="3" t="s">
        <v>3</v>
      </c>
      <c r="K1" s="3" t="s">
        <v>171</v>
      </c>
      <c r="L1" s="3" t="s">
        <v>172</v>
      </c>
      <c r="M1" s="3" t="s">
        <v>173</v>
      </c>
      <c r="N1" s="3" t="s">
        <v>174</v>
      </c>
      <c r="O1" s="3" t="s">
        <v>175</v>
      </c>
      <c r="P1" s="3" t="s">
        <v>176</v>
      </c>
      <c r="Q1" s="3" t="s">
        <v>177</v>
      </c>
      <c r="R1" s="3" t="s">
        <v>178</v>
      </c>
      <c r="S1" s="3" t="s">
        <v>179</v>
      </c>
      <c r="U1" s="239">
        <v>2015</v>
      </c>
      <c r="V1" s="240">
        <v>2016</v>
      </c>
      <c r="W1" s="241">
        <v>2017</v>
      </c>
      <c r="X1" s="241">
        <v>2018</v>
      </c>
      <c r="Y1" s="241">
        <v>2019</v>
      </c>
      <c r="Z1" s="241">
        <v>2020</v>
      </c>
      <c r="AA1" s="241" t="s">
        <v>3</v>
      </c>
      <c r="AB1" s="241" t="s">
        <v>171</v>
      </c>
      <c r="AC1" s="241" t="s">
        <v>172</v>
      </c>
      <c r="AD1" s="241" t="s">
        <v>173</v>
      </c>
      <c r="AE1" s="241" t="s">
        <v>174</v>
      </c>
      <c r="AF1" s="241" t="s">
        <v>175</v>
      </c>
      <c r="AG1" s="241" t="s">
        <v>176</v>
      </c>
      <c r="AH1" s="241" t="s">
        <v>177</v>
      </c>
      <c r="AI1" s="241" t="s">
        <v>178</v>
      </c>
      <c r="AJ1" s="242" t="s">
        <v>179</v>
      </c>
    </row>
    <row r="2" spans="1:36" ht="15.75" thickBot="1" x14ac:dyDescent="0.3">
      <c r="A2" s="218" t="s">
        <v>4</v>
      </c>
      <c r="B2" s="219" t="s">
        <v>5</v>
      </c>
      <c r="C2" s="220" t="s">
        <v>186</v>
      </c>
      <c r="D2" s="151">
        <f>U2*'Demand Supply Gap '!D8</f>
        <v>75.658429607999992</v>
      </c>
      <c r="E2" s="151">
        <f>V2*'Demand Supply Gap '!E8</f>
        <v>81.083062914303596</v>
      </c>
      <c r="F2" s="151">
        <f>W2*'Demand Supply Gap '!F8</f>
        <v>87.338225510400008</v>
      </c>
      <c r="G2" s="151">
        <f>X2*'Demand Supply Gap '!G8</f>
        <v>93.175595449200003</v>
      </c>
      <c r="H2" s="151">
        <f>Y2*'Demand Supply Gap '!H8</f>
        <v>98.799836646800017</v>
      </c>
      <c r="I2" s="151">
        <f>Z2*'Demand Supply Gap '!I8</f>
        <v>105.89140514987271</v>
      </c>
      <c r="J2" s="151">
        <f>AA2*'Demand Supply Gap '!J8</f>
        <v>113.7016505224337</v>
      </c>
      <c r="K2" s="151">
        <f>AB2*'Demand Supply Gap '!K8</f>
        <v>122.11225904473346</v>
      </c>
      <c r="L2" s="151">
        <f>AC2*'Demand Supply Gap '!L8</f>
        <v>131.1299038537183</v>
      </c>
      <c r="M2" s="151">
        <f>AD2*'Demand Supply Gap '!M8</f>
        <v>140.89222328976601</v>
      </c>
      <c r="N2" s="151">
        <f>AE2*'Demand Supply Gap '!N8</f>
        <v>151.24289298223334</v>
      </c>
      <c r="O2" s="151">
        <f>AF2*'Demand Supply Gap '!O8</f>
        <v>162.52843920358384</v>
      </c>
      <c r="P2" s="151">
        <f>AG2*'Demand Supply Gap '!P8</f>
        <v>174.83699164170864</v>
      </c>
      <c r="Q2" s="151">
        <f>AH2*'Demand Supply Gap '!Q8</f>
        <v>188.08587864213135</v>
      </c>
      <c r="R2" s="151">
        <f>AI2*'Demand Supply Gap '!R8</f>
        <v>202.35981337924522</v>
      </c>
      <c r="S2" s="151">
        <f>AJ2*'Demand Supply Gap '!S8</f>
        <v>217.875202298874</v>
      </c>
      <c r="U2" s="243">
        <v>0.39280000000000004</v>
      </c>
      <c r="V2" s="244">
        <v>0.39240000000000003</v>
      </c>
      <c r="W2" s="244">
        <v>0.39180000000000004</v>
      </c>
      <c r="X2" s="244">
        <v>0.3916</v>
      </c>
      <c r="Y2" s="244">
        <v>0.39080000000000004</v>
      </c>
      <c r="Z2" s="244">
        <v>0.39</v>
      </c>
      <c r="AA2" s="244">
        <v>0.38980000000000103</v>
      </c>
      <c r="AB2" s="244">
        <v>0.38920000000000099</v>
      </c>
      <c r="AC2" s="244">
        <v>0.38880000000000103</v>
      </c>
      <c r="AD2" s="244">
        <v>0.38850000000000101</v>
      </c>
      <c r="AE2" s="244">
        <v>0.38780000000000103</v>
      </c>
      <c r="AF2" s="244">
        <v>0.38740000000000102</v>
      </c>
      <c r="AG2" s="244">
        <v>0.3871</v>
      </c>
      <c r="AH2" s="244">
        <v>0.38669999999999999</v>
      </c>
      <c r="AI2" s="244">
        <v>0.38630000000000003</v>
      </c>
      <c r="AJ2" s="245">
        <v>0.3861</v>
      </c>
    </row>
    <row r="3" spans="1:36" ht="15.75" thickBot="1" x14ac:dyDescent="0.3">
      <c r="A3" s="221" t="s">
        <v>4</v>
      </c>
      <c r="B3" s="222" t="s">
        <v>5</v>
      </c>
      <c r="C3" s="55" t="s">
        <v>187</v>
      </c>
      <c r="D3" s="151">
        <f>U3*'Demand Supply Gap '!D8</f>
        <v>58.893384513599997</v>
      </c>
      <c r="E3" s="151">
        <f>V3*'Demand Supply Gap '!E8</f>
        <v>63.097665880509034</v>
      </c>
      <c r="F3" s="151">
        <f>W3*'Demand Supply Gap '!F8</f>
        <v>67.891092295679996</v>
      </c>
      <c r="G3" s="151">
        <f>X3*'Demand Supply Gap '!G8</f>
        <v>72.346709786220003</v>
      </c>
      <c r="H3" s="151">
        <f>Y3*'Demand Supply Gap '!H8</f>
        <v>76.69375241856001</v>
      </c>
      <c r="I3" s="151">
        <f>Z3*'Demand Supply Gap '!I8</f>
        <v>82.285767294154923</v>
      </c>
      <c r="J3" s="151">
        <f>AA3*'Demand Supply Gap '!J8</f>
        <v>88.13773915304894</v>
      </c>
      <c r="K3" s="151">
        <f>AB3*'Demand Supply Gap '!K8</f>
        <v>94.646413318176272</v>
      </c>
      <c r="L3" s="151">
        <f>AC3*'Demand Supply Gap '!L8</f>
        <v>101.50425890898875</v>
      </c>
      <c r="M3" s="151">
        <f>AD3*'Demand Supply Gap '!M8</f>
        <v>108.81884303816494</v>
      </c>
      <c r="N3" s="151">
        <f>AE3*'Demand Supply Gap '!N8</f>
        <v>116.90709025362041</v>
      </c>
      <c r="O3" s="151">
        <f>AF3*'Demand Supply Gap '!O8</f>
        <v>125.63439959707046</v>
      </c>
      <c r="P3" s="151">
        <f>AG3*'Demand Supply Gap '!P8</f>
        <v>135.02781457299204</v>
      </c>
      <c r="Q3" s="151">
        <f>AH3*'Demand Supply Gap '!Q8</f>
        <v>145.2157225947627</v>
      </c>
      <c r="R3" s="151">
        <f>AI3*'Demand Supply Gap '!R8</f>
        <v>156.1884596354019</v>
      </c>
      <c r="S3" s="151">
        <f>AJ3*'Demand Supply Gap '!S8</f>
        <v>168.0251754377434</v>
      </c>
      <c r="U3" s="246">
        <v>0.30576000000000003</v>
      </c>
      <c r="V3" s="247">
        <v>0.30536000000000002</v>
      </c>
      <c r="W3" s="247">
        <v>0.30456</v>
      </c>
      <c r="X3" s="247">
        <v>0.30406</v>
      </c>
      <c r="Y3" s="247">
        <v>0.30336000000000002</v>
      </c>
      <c r="Z3" s="247">
        <v>0.30306</v>
      </c>
      <c r="AA3" s="247">
        <v>0.30216000000000004</v>
      </c>
      <c r="AB3" s="247">
        <v>0.30166000000000004</v>
      </c>
      <c r="AC3" s="247">
        <v>0.30095999999999901</v>
      </c>
      <c r="AD3" s="247">
        <v>0.30005999999999999</v>
      </c>
      <c r="AE3" s="247">
        <v>0.29975999999999903</v>
      </c>
      <c r="AF3" s="247">
        <v>0.29946</v>
      </c>
      <c r="AG3" s="247">
        <v>0.29896</v>
      </c>
      <c r="AH3" s="247">
        <v>0.29855999999999999</v>
      </c>
      <c r="AI3" s="247">
        <v>0.29816000000000004</v>
      </c>
      <c r="AJ3" s="248">
        <v>0.29776000000000002</v>
      </c>
    </row>
    <row r="4" spans="1:36" ht="15.75" thickBot="1" x14ac:dyDescent="0.3">
      <c r="A4" s="221" t="s">
        <v>4</v>
      </c>
      <c r="B4" s="222" t="s">
        <v>5</v>
      </c>
      <c r="C4" s="55" t="s">
        <v>188</v>
      </c>
      <c r="D4" s="151">
        <f>U4*'Demand Supply Gap '!D8</f>
        <v>50.984690216999994</v>
      </c>
      <c r="E4" s="151">
        <f>V4*'Demand Supply Gap '!E8</f>
        <v>54.778593217588892</v>
      </c>
      <c r="F4" s="151">
        <f>W4*'Demand Supply Gap '!F8</f>
        <v>59.206311116799995</v>
      </c>
      <c r="G4" s="151">
        <f>X4*'Demand Supply Gap '!G8</f>
        <v>63.219498750900001</v>
      </c>
      <c r="H4" s="151">
        <f>Y4*'Demand Supply Gap '!H8</f>
        <v>67.324453682300003</v>
      </c>
      <c r="I4" s="151">
        <f>Z4*'Demand Supply Gap '!I8</f>
        <v>72.304823567720774</v>
      </c>
      <c r="J4" s="151">
        <f>AA4*'Demand Supply Gap '!J8</f>
        <v>77.706823240575304</v>
      </c>
      <c r="K4" s="151">
        <f>AB4*'Demand Supply Gap '!K8</f>
        <v>83.740395526822383</v>
      </c>
      <c r="L4" s="151">
        <f>AC4*'Demand Supply Gap '!L8</f>
        <v>90.08435524518535</v>
      </c>
      <c r="M4" s="151">
        <f>AD4*'Demand Supply Gap '!M8</f>
        <v>97.010732895784571</v>
      </c>
      <c r="N4" s="151">
        <f>AE4*'Demand Supply Gap '!N8</f>
        <v>104.48161688999535</v>
      </c>
      <c r="O4" s="151">
        <f>AF4*'Demand Supply Gap '!O8</f>
        <v>112.56164232917251</v>
      </c>
      <c r="P4" s="151">
        <f>AG4*'Demand Supply Gap '!P8</f>
        <v>121.4057952810418</v>
      </c>
      <c r="Q4" s="151">
        <f>AH4*'Demand Supply Gap '!Q8</f>
        <v>130.93539832030453</v>
      </c>
      <c r="R4" s="151">
        <f>AI4*'Demand Supply Gap '!R8</f>
        <v>141.33232630007856</v>
      </c>
      <c r="S4" s="151">
        <f>AJ4*'Demand Supply Gap '!S8</f>
        <v>152.47314079553419</v>
      </c>
      <c r="U4" s="246">
        <v>0.26469999999999999</v>
      </c>
      <c r="V4" s="247">
        <v>0.2651</v>
      </c>
      <c r="W4" s="247">
        <v>0.2656</v>
      </c>
      <c r="X4" s="247">
        <v>0.26569999999999999</v>
      </c>
      <c r="Y4" s="247">
        <v>0.26629999999999998</v>
      </c>
      <c r="Z4" s="247">
        <v>0.26629999999999998</v>
      </c>
      <c r="AA4" s="247">
        <v>0.26639999999999997</v>
      </c>
      <c r="AB4" s="247">
        <v>0.26689999999999997</v>
      </c>
      <c r="AC4" s="247">
        <v>0.2671</v>
      </c>
      <c r="AD4" s="247">
        <v>0.26749999999999996</v>
      </c>
      <c r="AE4" s="247">
        <v>0.26789999999999997</v>
      </c>
      <c r="AF4" s="247">
        <v>0.26829999999999998</v>
      </c>
      <c r="AG4" s="247">
        <v>0.26879999999999998</v>
      </c>
      <c r="AH4" s="247">
        <v>0.26919999999999999</v>
      </c>
      <c r="AI4" s="247">
        <v>0.26979999999999998</v>
      </c>
      <c r="AJ4" s="248">
        <v>0.2702</v>
      </c>
    </row>
    <row r="5" spans="1:36" ht="15.75" thickBot="1" x14ac:dyDescent="0.3">
      <c r="A5" s="221" t="s">
        <v>4</v>
      </c>
      <c r="B5" s="222" t="s">
        <v>5</v>
      </c>
      <c r="C5" s="55" t="s">
        <v>189</v>
      </c>
      <c r="D5" s="151">
        <f>U5*'Demand Supply Gap '!D8</f>
        <v>7.0689011370000001</v>
      </c>
      <c r="E5" s="151">
        <f>V5*'Demand Supply Gap '!E8</f>
        <v>7.6661101786968988</v>
      </c>
      <c r="F5" s="151">
        <f>W5*'Demand Supply Gap '!F8</f>
        <v>8.4707824639999991</v>
      </c>
      <c r="G5" s="151">
        <f>X5*'Demand Supply Gap '!G8</f>
        <v>9.1843155882000005</v>
      </c>
      <c r="H5" s="151">
        <f>Y5*'Demand Supply Gap '!H8</f>
        <v>9.9861656795000009</v>
      </c>
      <c r="I5" s="151">
        <f>Z5*'Demand Supply Gap '!I8</f>
        <v>11.023566792525209</v>
      </c>
      <c r="J5" s="151">
        <f>AA5*'Demand Supply Gap '!J8</f>
        <v>12.134398824354101</v>
      </c>
      <c r="K5" s="151">
        <f>AB5*'Demand Supply Gap '!K8</f>
        <v>13.240332301355958</v>
      </c>
      <c r="L5" s="151">
        <f>AC5*'Demand Supply Gap '!L8</f>
        <v>14.536262489956902</v>
      </c>
      <c r="M5" s="151">
        <f>AD5*'Demand Supply Gap '!M8</f>
        <v>15.920639903270816</v>
      </c>
      <c r="N5" s="151">
        <f>AE5*'Demand Supply Gap '!N8</f>
        <v>17.355102469596094</v>
      </c>
      <c r="O5" s="151">
        <f>AF5*'Demand Supply Gap '!O8</f>
        <v>18.795235096335926</v>
      </c>
      <c r="P5" s="151">
        <f>AG5*'Demand Supply Gap '!P8</f>
        <v>20.369796752883129</v>
      </c>
      <c r="Q5" s="151">
        <f>AH5*'Demand Supply Gap '!Q8</f>
        <v>22.130611528877619</v>
      </c>
      <c r="R5" s="151">
        <f>AI5*'Demand Supply Gap '!R8</f>
        <v>23.939537849939178</v>
      </c>
      <c r="S5" s="151">
        <f>AJ5*'Demand Supply Gap '!S8</f>
        <v>25.901247825740267</v>
      </c>
      <c r="U5" s="249">
        <v>3.6700000000000003E-2</v>
      </c>
      <c r="V5" s="250">
        <v>3.7100000000000001E-2</v>
      </c>
      <c r="W5" s="250">
        <v>3.7999999999999999E-2</v>
      </c>
      <c r="X5" s="250">
        <v>3.8600000000000002E-2</v>
      </c>
      <c r="Y5" s="250">
        <v>3.95E-2</v>
      </c>
      <c r="Z5" s="250">
        <v>4.0599999999999997E-2</v>
      </c>
      <c r="AA5" s="250">
        <v>4.1599999999999998E-2</v>
      </c>
      <c r="AB5" s="250">
        <v>4.2200000000000001E-2</v>
      </c>
      <c r="AC5" s="250">
        <v>4.3099999999999999E-2</v>
      </c>
      <c r="AD5" s="250">
        <v>4.3900000000000002E-2</v>
      </c>
      <c r="AE5" s="250">
        <v>4.4499999999999998E-2</v>
      </c>
      <c r="AF5" s="250">
        <v>4.48E-2</v>
      </c>
      <c r="AG5" s="250">
        <v>4.5100000000000001E-2</v>
      </c>
      <c r="AH5" s="250">
        <v>4.5499999999999999E-2</v>
      </c>
      <c r="AI5" s="250">
        <v>4.5699999999999998E-2</v>
      </c>
      <c r="AJ5" s="250">
        <v>4.5900000000000003E-2</v>
      </c>
    </row>
    <row r="6" spans="1:36" ht="15.75" thickBot="1" x14ac:dyDescent="0.3">
      <c r="A6" s="223" t="s">
        <v>4</v>
      </c>
      <c r="B6" s="224" t="s">
        <v>5</v>
      </c>
      <c r="C6" s="161" t="s">
        <v>15</v>
      </c>
      <c r="D6" s="162">
        <f>SUM(D2:D5)</f>
        <v>192.60540547559998</v>
      </c>
      <c r="E6" s="162">
        <f t="shared" ref="E6:S6" si="0">SUM(E2:E5)</f>
        <v>206.62543219109841</v>
      </c>
      <c r="F6" s="162">
        <f t="shared" si="0"/>
        <v>222.90641138688002</v>
      </c>
      <c r="G6" s="162">
        <f t="shared" si="0"/>
        <v>237.92611957452002</v>
      </c>
      <c r="H6" s="162">
        <f t="shared" si="0"/>
        <v>252.80420842716003</v>
      </c>
      <c r="I6" s="162">
        <f t="shared" si="0"/>
        <v>271.50556280427361</v>
      </c>
      <c r="J6" s="162">
        <f t="shared" si="0"/>
        <v>291.68061174041202</v>
      </c>
      <c r="K6" s="162">
        <f t="shared" si="0"/>
        <v>313.73940019108812</v>
      </c>
      <c r="L6" s="162">
        <f t="shared" si="0"/>
        <v>337.25478049784931</v>
      </c>
      <c r="M6" s="162">
        <f t="shared" si="0"/>
        <v>362.64243912698629</v>
      </c>
      <c r="N6" s="162">
        <f t="shared" si="0"/>
        <v>389.98670259544519</v>
      </c>
      <c r="O6" s="162">
        <f t="shared" si="0"/>
        <v>419.51971622616276</v>
      </c>
      <c r="P6" s="162">
        <f t="shared" si="0"/>
        <v>451.64039824862567</v>
      </c>
      <c r="Q6" s="162">
        <f t="shared" si="0"/>
        <v>486.36761108607624</v>
      </c>
      <c r="R6" s="162">
        <f t="shared" si="0"/>
        <v>523.82013716466486</v>
      </c>
      <c r="S6" s="162">
        <f t="shared" si="0"/>
        <v>564.27476635789185</v>
      </c>
      <c r="U6" s="251">
        <v>0.99995999999999996</v>
      </c>
      <c r="V6" s="251">
        <v>0.99996000000000007</v>
      </c>
      <c r="W6" s="251">
        <v>0.99996000000000018</v>
      </c>
      <c r="X6" s="251">
        <v>0.99995999999999996</v>
      </c>
      <c r="Y6" s="251">
        <v>0.99996000000000007</v>
      </c>
      <c r="Z6" s="251">
        <v>0.99995999999999996</v>
      </c>
      <c r="AA6" s="251">
        <v>0.99996000000000096</v>
      </c>
      <c r="AB6" s="251">
        <v>0.99996000000000107</v>
      </c>
      <c r="AC6" s="251">
        <v>0.99996000000000007</v>
      </c>
      <c r="AD6" s="251">
        <v>0.99996000000000096</v>
      </c>
      <c r="AE6" s="251">
        <v>0.99995999999999996</v>
      </c>
      <c r="AF6" s="251">
        <v>0.99996000000000096</v>
      </c>
      <c r="AG6" s="251">
        <v>0.99996000000000007</v>
      </c>
      <c r="AH6" s="251">
        <v>0.99995999999999996</v>
      </c>
      <c r="AI6" s="251">
        <v>0.99996000000000007</v>
      </c>
      <c r="AJ6" s="251">
        <v>0.99996000000000007</v>
      </c>
    </row>
    <row r="7" spans="1:36" ht="15.75" thickBot="1" x14ac:dyDescent="0.3">
      <c r="A7" s="225" t="s">
        <v>4</v>
      </c>
      <c r="B7" s="226" t="s">
        <v>8</v>
      </c>
      <c r="C7" s="63" t="s">
        <v>190</v>
      </c>
      <c r="D7" s="151">
        <f>U7*'Demand Supply Gap '!D17</f>
        <v>1530.8034120358798</v>
      </c>
      <c r="E7" s="151">
        <f>V7*'Demand Supply Gap '!E17</f>
        <v>1573.9742297385521</v>
      </c>
      <c r="F7" s="151">
        <f>W7*'Demand Supply Gap '!F17</f>
        <v>1623.8522351164499</v>
      </c>
      <c r="G7" s="151">
        <f>X7*'Demand Supply Gap '!G17</f>
        <v>1687.2804917426392</v>
      </c>
      <c r="H7" s="151">
        <f>Y7*'Demand Supply Gap '!H17</f>
        <v>1612.0679758633901</v>
      </c>
      <c r="I7" s="151">
        <f>Z7*'Demand Supply Gap '!I17</f>
        <v>1687.3246734871686</v>
      </c>
      <c r="J7" s="151">
        <f>AA7*'Demand Supply Gap '!J17</f>
        <v>1744.7898494771591</v>
      </c>
      <c r="K7" s="151">
        <f>AB7*'Demand Supply Gap '!K17</f>
        <v>1805.8566924073305</v>
      </c>
      <c r="L7" s="151">
        <f>AC7*'Demand Supply Gap '!L17</f>
        <v>1872.0088058602544</v>
      </c>
      <c r="M7" s="151">
        <f>AD7*'Demand Supply Gap '!M17</f>
        <v>1940.3980112988675</v>
      </c>
      <c r="N7" s="151">
        <f>AE7*'Demand Supply Gap '!N17</f>
        <v>2013.7718672460271</v>
      </c>
      <c r="O7" s="151">
        <f>AF7*'Demand Supply Gap '!O17</f>
        <v>2095.3138661540711</v>
      </c>
      <c r="P7" s="151">
        <f>AG7*'Demand Supply Gap '!P17</f>
        <v>2180.6552402921216</v>
      </c>
      <c r="Q7" s="151">
        <f>AH7*'Demand Supply Gap '!Q17</f>
        <v>2273.8023579707774</v>
      </c>
      <c r="R7" s="151">
        <f>AI7*'Demand Supply Gap '!R17</f>
        <v>2372.2519728480902</v>
      </c>
      <c r="S7" s="151">
        <f>AJ7*'Demand Supply Gap '!S17</f>
        <v>2477.1700404256376</v>
      </c>
      <c r="U7" s="159">
        <v>0.31799999999999995</v>
      </c>
      <c r="V7" s="252">
        <v>0.31730000000000003</v>
      </c>
      <c r="W7" s="252">
        <v>0.3165</v>
      </c>
      <c r="X7" s="252">
        <v>0.31619999999999993</v>
      </c>
      <c r="Y7" s="252">
        <v>0.29689999999999994</v>
      </c>
      <c r="Z7" s="252">
        <v>0.30059999999999998</v>
      </c>
      <c r="AA7" s="252">
        <v>0.30030000000000001</v>
      </c>
      <c r="AB7" s="252">
        <v>0.2999</v>
      </c>
      <c r="AC7" s="252">
        <v>0.29959999999999998</v>
      </c>
      <c r="AD7" s="252">
        <v>0.2989</v>
      </c>
      <c r="AE7" s="252">
        <v>0.29820000000000002</v>
      </c>
      <c r="AF7" s="252">
        <v>0.2979</v>
      </c>
      <c r="AG7" s="252">
        <v>0.29730000000000001</v>
      </c>
      <c r="AH7" s="252">
        <v>0.2969</v>
      </c>
      <c r="AI7" s="252">
        <v>0.29630000000000001</v>
      </c>
      <c r="AJ7" s="253">
        <v>0.29559999999999997</v>
      </c>
    </row>
    <row r="8" spans="1:36" ht="15.75" thickBot="1" x14ac:dyDescent="0.3">
      <c r="A8" s="221" t="s">
        <v>4</v>
      </c>
      <c r="B8" s="222" t="s">
        <v>8</v>
      </c>
      <c r="C8" s="55" t="s">
        <v>191</v>
      </c>
      <c r="D8" s="151">
        <f>U8*'Demand Supply Gap '!D17</f>
        <v>1141.844557656952</v>
      </c>
      <c r="E8" s="151">
        <f>V8*'Demand Supply Gap '!E17</f>
        <v>1157.290223126392</v>
      </c>
      <c r="F8" s="151">
        <f>W8*'Demand Supply Gap '!F17</f>
        <v>1200.5732164842</v>
      </c>
      <c r="G8" s="151">
        <f>X8*'Demand Supply Gap '!G17</f>
        <v>1240.6474203989997</v>
      </c>
      <c r="H8" s="151">
        <f>Y8*'Demand Supply Gap '!H17</f>
        <v>1269.4560214107803</v>
      </c>
      <c r="I8" s="151">
        <f>Z8*'Demand Supply Gap '!I17</f>
        <v>1301.137256534683</v>
      </c>
      <c r="J8" s="151">
        <f>AA8*'Demand Supply Gap '!J17</f>
        <v>1348.5372096691597</v>
      </c>
      <c r="K8" s="151">
        <f>AB8*'Demand Supply Gap '!K17</f>
        <v>1403.016369892991</v>
      </c>
      <c r="L8" s="151">
        <f>AC8*'Demand Supply Gap '!L17</f>
        <v>1459.6170128469807</v>
      </c>
      <c r="M8" s="151">
        <f>AD8*'Demand Supply Gap '!M17</f>
        <v>1519.7295899801434</v>
      </c>
      <c r="N8" s="151">
        <f>AE8*'Demand Supply Gap '!N17</f>
        <v>1582.9246334086811</v>
      </c>
      <c r="O8" s="151">
        <f>AF8*'Demand Supply Gap '!O17</f>
        <v>1650.789407137833</v>
      </c>
      <c r="P8" s="151">
        <f>AG8*'Demand Supply Gap '!P17</f>
        <v>1724.4266632784318</v>
      </c>
      <c r="Q8" s="151">
        <f>AH8*'Demand Supply Gap '!Q17</f>
        <v>1802.8059113045504</v>
      </c>
      <c r="R8" s="151">
        <f>AI8*'Demand Supply Gap '!R17</f>
        <v>1887.0732028359598</v>
      </c>
      <c r="S8" s="151">
        <f>AJ8*'Demand Supply Gap '!S17</f>
        <v>1978.5515782966613</v>
      </c>
      <c r="U8" s="159">
        <v>0.23719999999999999</v>
      </c>
      <c r="V8" s="252">
        <v>0.23330000000000001</v>
      </c>
      <c r="W8" s="252">
        <v>0.23399999999999999</v>
      </c>
      <c r="X8" s="252">
        <v>0.23249999999999998</v>
      </c>
      <c r="Y8" s="252">
        <v>0.23380000000000001</v>
      </c>
      <c r="Z8" s="252">
        <v>0.23180000000000001</v>
      </c>
      <c r="AA8" s="252">
        <v>0.2321</v>
      </c>
      <c r="AB8" s="252">
        <v>0.23299999999999998</v>
      </c>
      <c r="AC8" s="252">
        <v>0.2336</v>
      </c>
      <c r="AD8" s="252">
        <v>0.2341</v>
      </c>
      <c r="AE8" s="252">
        <v>0.2344</v>
      </c>
      <c r="AF8" s="252">
        <v>0.23469999999999999</v>
      </c>
      <c r="AG8" s="252">
        <v>0.2351</v>
      </c>
      <c r="AH8" s="252">
        <v>0.2354</v>
      </c>
      <c r="AI8" s="252">
        <v>0.23569999999999999</v>
      </c>
      <c r="AJ8" s="253">
        <v>0.2361</v>
      </c>
    </row>
    <row r="9" spans="1:36" ht="15.75" thickBot="1" x14ac:dyDescent="0.3">
      <c r="A9" s="221" t="s">
        <v>4</v>
      </c>
      <c r="B9" s="222" t="s">
        <v>8</v>
      </c>
      <c r="C9" s="55" t="s">
        <v>188</v>
      </c>
      <c r="D9" s="151">
        <f>U9*'Demand Supply Gap '!D17</f>
        <v>801.02417535462371</v>
      </c>
      <c r="E9" s="151">
        <f>V9*'Demand Supply Gap '!E17</f>
        <v>852.21800399963206</v>
      </c>
      <c r="F9" s="151">
        <f>W9*'Demand Supply Gap '!F17</f>
        <v>862.4630670555299</v>
      </c>
      <c r="G9" s="151">
        <f>X9*'Demand Supply Gap '!G17</f>
        <v>887.9300247500795</v>
      </c>
      <c r="H9" s="151">
        <f>Y9*'Demand Supply Gap '!H17</f>
        <v>1063.1286954329803</v>
      </c>
      <c r="I9" s="151">
        <f>Z9*'Demand Supply Gap '!I17</f>
        <v>1094.0105750587134</v>
      </c>
      <c r="J9" s="151">
        <f>AA9*'Demand Supply Gap '!J17</f>
        <v>1144.6007337562451</v>
      </c>
      <c r="K9" s="151">
        <f>AB9*'Demand Supply Gap '!K17</f>
        <v>1192.8649908832683</v>
      </c>
      <c r="L9" s="151">
        <f>AC9*'Demand Supply Gap '!L17</f>
        <v>1269.0420175908469</v>
      </c>
      <c r="M9" s="151">
        <f>AD9*'Demand Supply Gap '!M17</f>
        <v>1317.1855352711284</v>
      </c>
      <c r="N9" s="151">
        <f>AE9*'Demand Supply Gap '!N17</f>
        <v>1372.9034896415735</v>
      </c>
      <c r="O9" s="151">
        <f>AF9*'Demand Supply Gap '!O17</f>
        <v>1432.7473465444248</v>
      </c>
      <c r="P9" s="151">
        <f>AG9*'Demand Supply Gap '!P17</f>
        <v>1497.0458612298082</v>
      </c>
      <c r="Q9" s="151">
        <f>AH9*'Demand Supply Gap '!Q17</f>
        <v>1566.9247640310573</v>
      </c>
      <c r="R9" s="151">
        <f>AI9*'Demand Supply Gap '!R17</f>
        <v>1642.0819427308247</v>
      </c>
      <c r="S9" s="151">
        <f>AJ9*'Demand Supply Gap '!S17</f>
        <v>1724.6332690108131</v>
      </c>
      <c r="U9" s="159">
        <v>0.16639999999999994</v>
      </c>
      <c r="V9" s="252">
        <v>0.17180000000000001</v>
      </c>
      <c r="W9" s="252">
        <v>0.16809999999999997</v>
      </c>
      <c r="X9" s="252">
        <v>0.16639999999999994</v>
      </c>
      <c r="Y9" s="252">
        <v>0.19580000000000003</v>
      </c>
      <c r="Z9" s="252">
        <v>0.19490000000000002</v>
      </c>
      <c r="AA9" s="252">
        <v>0.19700000000000001</v>
      </c>
      <c r="AB9" s="252">
        <v>0.1981</v>
      </c>
      <c r="AC9" s="252">
        <v>0.2031</v>
      </c>
      <c r="AD9" s="252">
        <v>0.20290000000000002</v>
      </c>
      <c r="AE9" s="252">
        <v>0.20329999999999998</v>
      </c>
      <c r="AF9" s="252">
        <v>0.20369999999999994</v>
      </c>
      <c r="AG9" s="252">
        <v>0.2041</v>
      </c>
      <c r="AH9" s="252">
        <v>0.20459999999999995</v>
      </c>
      <c r="AI9" s="252">
        <v>0.2051</v>
      </c>
      <c r="AJ9" s="253">
        <v>0.20580000000000004</v>
      </c>
    </row>
    <row r="10" spans="1:36" ht="15.75" thickBot="1" x14ac:dyDescent="0.3">
      <c r="A10" s="221" t="s">
        <v>4</v>
      </c>
      <c r="B10" s="222" t="s">
        <v>8</v>
      </c>
      <c r="C10" s="55" t="s">
        <v>186</v>
      </c>
      <c r="D10" s="151">
        <f>U10*'Demand Supply Gap '!D17</f>
        <v>830.87002804211591</v>
      </c>
      <c r="E10" s="151">
        <f>V10*'Demand Supply Gap '!E17</f>
        <v>864.61931372023184</v>
      </c>
      <c r="F10" s="151">
        <f>W10*'Demand Supply Gap '!F17</f>
        <v>895.29925759184994</v>
      </c>
      <c r="G10" s="151">
        <f>X10*'Demand Supply Gap '!G17</f>
        <v>935.42147439115968</v>
      </c>
      <c r="H10" s="151">
        <f>Y10*'Demand Supply Gap '!H17</f>
        <v>942.04713308285011</v>
      </c>
      <c r="I10" s="151">
        <f>Z10*'Demand Supply Gap '!I17</f>
        <v>968.27513698115968</v>
      </c>
      <c r="J10" s="151">
        <f>AA10*'Demand Supply Gap '!J17</f>
        <v>1000.5088647351541</v>
      </c>
      <c r="K10" s="151">
        <f>AB10*'Demand Supply Gap '!K17</f>
        <v>1035.7030713373151</v>
      </c>
      <c r="L10" s="151">
        <f>AC10*'Demand Supply Gap '!L17</f>
        <v>1072.8434978845316</v>
      </c>
      <c r="M10" s="151">
        <f>AD10*'Demand Supply Gap '!M17</f>
        <v>1111.3955822494684</v>
      </c>
      <c r="N10" s="151">
        <f>AE10*'Demand Supply Gap '!N17</f>
        <v>1152.752708715281</v>
      </c>
      <c r="O10" s="151">
        <f>AF10*'Demand Supply Gap '!O17</f>
        <v>1197.824610292173</v>
      </c>
      <c r="P10" s="151">
        <f>AG10*'Demand Supply Gap '!P17</f>
        <v>1245.4600060598798</v>
      </c>
      <c r="Q10" s="151">
        <f>AH10*'Demand Supply Gap '!Q17</f>
        <v>1295.8146142426929</v>
      </c>
      <c r="R10" s="151">
        <f>AI10*'Demand Supply Gap '!R17</f>
        <v>1358.6606810405701</v>
      </c>
      <c r="S10" s="151">
        <f>AJ10*'Demand Supply Gap '!S17</f>
        <v>1417.9200637348372</v>
      </c>
      <c r="U10" s="159">
        <v>0.17259999999999998</v>
      </c>
      <c r="V10" s="252">
        <v>0.17429999999999998</v>
      </c>
      <c r="W10" s="252">
        <v>0.17449999999999999</v>
      </c>
      <c r="X10" s="252">
        <v>0.17529999999999998</v>
      </c>
      <c r="Y10" s="252">
        <v>0.17349999999999999</v>
      </c>
      <c r="Z10" s="252">
        <v>0.17249999999999999</v>
      </c>
      <c r="AA10" s="252">
        <v>0.17219999999999999</v>
      </c>
      <c r="AB10" s="252">
        <v>0.17199999999999999</v>
      </c>
      <c r="AC10" s="252">
        <v>0.17169999999999999</v>
      </c>
      <c r="AD10" s="252">
        <v>0.17119999999999999</v>
      </c>
      <c r="AE10" s="252">
        <v>0.17069999999999999</v>
      </c>
      <c r="AF10" s="252">
        <v>0.17030000000000001</v>
      </c>
      <c r="AG10" s="252">
        <v>0.16980000000000001</v>
      </c>
      <c r="AH10" s="252">
        <v>0.16919999999999999</v>
      </c>
      <c r="AI10" s="252">
        <v>0.16969999999999999</v>
      </c>
      <c r="AJ10" s="253">
        <v>0.16919999999999999</v>
      </c>
    </row>
    <row r="11" spans="1:36" x14ac:dyDescent="0.25">
      <c r="A11" s="221" t="s">
        <v>4</v>
      </c>
      <c r="B11" s="222" t="s">
        <v>8</v>
      </c>
      <c r="C11" s="55" t="s">
        <v>192</v>
      </c>
      <c r="D11" s="151">
        <f>U11*'Demand Supply Gap '!D17</f>
        <v>509.30503457042806</v>
      </c>
      <c r="E11" s="151">
        <f>V11*'Demand Supply Gap '!E17</f>
        <v>512.42211765519198</v>
      </c>
      <c r="F11" s="151">
        <f>W11*'Demand Supply Gap '!F17</f>
        <v>548.46699505197</v>
      </c>
      <c r="G11" s="151">
        <f>X11*'Demand Supply Gap '!G17</f>
        <v>584.83852591711991</v>
      </c>
      <c r="H11" s="151">
        <f>Y11*'Demand Supply Gap '!H17</f>
        <v>542.9666473100001</v>
      </c>
      <c r="I11" s="151">
        <f>Z11*'Demand Supply Gap '!I17</f>
        <v>562.44155782905625</v>
      </c>
      <c r="J11" s="151">
        <f>AA11*'Demand Supply Gap '!J17</f>
        <v>571.719351277231</v>
      </c>
      <c r="K11" s="151">
        <f>AB11*'Demand Supply Gap '!K17</f>
        <v>584.0883599983697</v>
      </c>
      <c r="L11" s="151">
        <f>AC11*'Demand Supply Gap '!L17</f>
        <v>574.84916601850273</v>
      </c>
      <c r="M11" s="151">
        <f>AD11*'Demand Supply Gap '!M17</f>
        <v>603.08790648934348</v>
      </c>
      <c r="N11" s="151">
        <f>AE11*'Demand Supply Gap '!N17</f>
        <v>630.73874044526792</v>
      </c>
      <c r="O11" s="151">
        <f>AF11*'Demand Supply Gap '!O17</f>
        <v>656.93962772336431</v>
      </c>
      <c r="P11" s="151">
        <f>AG11*'Demand Supply Gap '!P17</f>
        <v>687.27681135342016</v>
      </c>
      <c r="Q11" s="151">
        <f>AH11*'Demand Supply Gap '!Q17</f>
        <v>719.13116003184905</v>
      </c>
      <c r="R11" s="151">
        <f>AI11*'Demand Supply Gap '!R17</f>
        <v>746.18253077773215</v>
      </c>
      <c r="S11" s="151">
        <f>AJ11*'Demand Supply Gap '!S17</f>
        <v>781.8672691871177</v>
      </c>
      <c r="U11" s="159">
        <v>0.10580000000000001</v>
      </c>
      <c r="V11" s="252">
        <v>0.1033</v>
      </c>
      <c r="W11" s="252">
        <v>0.1069</v>
      </c>
      <c r="X11" s="252">
        <v>0.1096</v>
      </c>
      <c r="Y11" s="252">
        <v>0.1</v>
      </c>
      <c r="Z11" s="252">
        <v>0.1002</v>
      </c>
      <c r="AA11" s="252">
        <v>9.8400000000000001E-2</v>
      </c>
      <c r="AB11" s="252">
        <v>9.7000000000000003E-2</v>
      </c>
      <c r="AC11" s="252">
        <v>9.1999999999999998E-2</v>
      </c>
      <c r="AD11" s="252">
        <v>9.2899999999999996E-2</v>
      </c>
      <c r="AE11" s="252">
        <v>9.3399999999999997E-2</v>
      </c>
      <c r="AF11" s="252">
        <v>9.3399999999999997E-2</v>
      </c>
      <c r="AG11" s="252">
        <v>9.3700000000000006E-2</v>
      </c>
      <c r="AH11" s="252">
        <v>9.3899999999999997E-2</v>
      </c>
      <c r="AI11" s="252">
        <v>9.3200000000000005E-2</v>
      </c>
      <c r="AJ11" s="253">
        <v>9.3299999999999994E-2</v>
      </c>
    </row>
    <row r="12" spans="1:36" ht="15.75" thickBot="1" x14ac:dyDescent="0.3">
      <c r="A12" s="227" t="s">
        <v>4</v>
      </c>
      <c r="B12" s="228" t="s">
        <v>8</v>
      </c>
      <c r="C12" s="146" t="s">
        <v>15</v>
      </c>
      <c r="D12" s="162">
        <f>SUM(D7:D11)</f>
        <v>4813.8472076599992</v>
      </c>
      <c r="E12" s="162">
        <f t="shared" ref="E12:S12" si="1">SUM(E7:E11)</f>
        <v>4960.5238882399999</v>
      </c>
      <c r="F12" s="162">
        <f t="shared" si="1"/>
        <v>5130.6547713</v>
      </c>
      <c r="G12" s="162">
        <f t="shared" si="1"/>
        <v>5336.1179371999979</v>
      </c>
      <c r="H12" s="162">
        <f t="shared" si="1"/>
        <v>5429.6664731000001</v>
      </c>
      <c r="I12" s="162">
        <f t="shared" si="1"/>
        <v>5613.1891998907813</v>
      </c>
      <c r="J12" s="162">
        <f t="shared" si="1"/>
        <v>5810.1560089149489</v>
      </c>
      <c r="K12" s="162">
        <f t="shared" si="1"/>
        <v>6021.5294845192748</v>
      </c>
      <c r="L12" s="162">
        <f t="shared" si="1"/>
        <v>6248.3605002011163</v>
      </c>
      <c r="M12" s="162">
        <f t="shared" si="1"/>
        <v>6491.796625288951</v>
      </c>
      <c r="N12" s="162">
        <f t="shared" si="1"/>
        <v>6753.0914394568299</v>
      </c>
      <c r="O12" s="162">
        <f t="shared" si="1"/>
        <v>7033.614857851866</v>
      </c>
      <c r="P12" s="162">
        <f t="shared" si="1"/>
        <v>7334.8645822136614</v>
      </c>
      <c r="Q12" s="162">
        <f t="shared" si="1"/>
        <v>7658.4788075809265</v>
      </c>
      <c r="R12" s="162">
        <f t="shared" si="1"/>
        <v>8006.250330233177</v>
      </c>
      <c r="S12" s="162">
        <f t="shared" si="1"/>
        <v>8380.1422206550669</v>
      </c>
      <c r="U12" s="254">
        <v>0.99999999999999978</v>
      </c>
      <c r="V12" s="254">
        <v>1</v>
      </c>
      <c r="W12" s="254">
        <v>0.99999999999999989</v>
      </c>
      <c r="X12" s="254">
        <v>0.99999999999999989</v>
      </c>
      <c r="Y12" s="254">
        <v>0.99999999999999989</v>
      </c>
      <c r="Z12" s="254">
        <v>1</v>
      </c>
      <c r="AA12" s="254">
        <v>1</v>
      </c>
      <c r="AB12" s="254">
        <v>0.99999999999999978</v>
      </c>
      <c r="AC12" s="254">
        <v>0.99999999999999989</v>
      </c>
      <c r="AD12" s="254">
        <v>1</v>
      </c>
      <c r="AE12" s="254">
        <v>1</v>
      </c>
      <c r="AF12" s="254">
        <v>1</v>
      </c>
      <c r="AG12" s="254">
        <v>0.99999999999999989</v>
      </c>
      <c r="AH12" s="254">
        <v>0.99999999999999989</v>
      </c>
      <c r="AI12" s="254">
        <v>1</v>
      </c>
      <c r="AJ12" s="254">
        <v>1</v>
      </c>
    </row>
    <row r="13" spans="1:36" ht="15.75" thickBot="1" x14ac:dyDescent="0.3">
      <c r="A13" s="218" t="s">
        <v>4</v>
      </c>
      <c r="B13" s="219" t="s">
        <v>9</v>
      </c>
      <c r="C13" s="220" t="s">
        <v>193</v>
      </c>
      <c r="D13" s="151">
        <f>U13*'Demand Supply Gap '!D26</f>
        <v>321.55784882920005</v>
      </c>
      <c r="E13" s="151">
        <f>V13*'Demand Supply Gap '!E26</f>
        <v>327.79846985319</v>
      </c>
      <c r="F13" s="151">
        <f>W13*'Demand Supply Gap '!F26</f>
        <v>333.30803951640007</v>
      </c>
      <c r="G13" s="151">
        <f>X13*'Demand Supply Gap '!G26</f>
        <v>342.54792859465005</v>
      </c>
      <c r="H13" s="151">
        <f>Y13*'Demand Supply Gap '!H26</f>
        <v>344.24637793644013</v>
      </c>
      <c r="I13" s="151">
        <f>Z13*'Demand Supply Gap '!I26</f>
        <v>369.97578541668412</v>
      </c>
      <c r="J13" s="151">
        <f>AA13*'Demand Supply Gap '!J26</f>
        <v>398.53743594584785</v>
      </c>
      <c r="K13" s="151">
        <f>AB13*'Demand Supply Gap '!K26</f>
        <v>428.19047969990834</v>
      </c>
      <c r="L13" s="151">
        <f>AC13*'Demand Supply Gap '!L26</f>
        <v>460.3568191783844</v>
      </c>
      <c r="M13" s="151">
        <f>AD13*'Demand Supply Gap '!M26</f>
        <v>494.87258777988512</v>
      </c>
      <c r="N13" s="151">
        <f>AE13*'Demand Supply Gap '!N26</f>
        <v>532.32882296379591</v>
      </c>
      <c r="O13" s="151">
        <f>AF13*'Demand Supply Gap '!O26</f>
        <v>572.77077613130643</v>
      </c>
      <c r="P13" s="151">
        <f>AG13*'Demand Supply Gap '!P26</f>
        <v>616.20798025825172</v>
      </c>
      <c r="Q13" s="151">
        <f>AH13*'Demand Supply Gap '!Q26</f>
        <v>663.37442313141412</v>
      </c>
      <c r="R13" s="151">
        <f>AI13*'Demand Supply Gap '!R26</f>
        <v>714.34033485464886</v>
      </c>
      <c r="S13" s="151">
        <f>AJ13*'Demand Supply Gap '!S26</f>
        <v>769.13287549533118</v>
      </c>
      <c r="U13" s="255">
        <v>0.2356</v>
      </c>
      <c r="V13" s="256">
        <v>0.23730000000000001</v>
      </c>
      <c r="W13" s="256">
        <v>0.23900000000000002</v>
      </c>
      <c r="X13" s="256">
        <v>0.24349999999999999</v>
      </c>
      <c r="Y13" s="256">
        <v>0.2422</v>
      </c>
      <c r="Z13" s="256">
        <v>0.24410000000000001</v>
      </c>
      <c r="AA13" s="256">
        <v>0.2465</v>
      </c>
      <c r="AB13" s="256">
        <v>0.24820000000000003</v>
      </c>
      <c r="AC13" s="256">
        <v>0.25</v>
      </c>
      <c r="AD13" s="256">
        <v>0.25169999999999998</v>
      </c>
      <c r="AE13" s="256">
        <v>0.2535</v>
      </c>
      <c r="AF13" s="256">
        <v>0.25530000000000003</v>
      </c>
      <c r="AG13" s="256">
        <v>0.25700000000000001</v>
      </c>
      <c r="AH13" s="256">
        <v>0.25880000000000003</v>
      </c>
      <c r="AI13" s="256">
        <v>0.2606</v>
      </c>
      <c r="AJ13" s="257">
        <v>0.26230000000000003</v>
      </c>
    </row>
    <row r="14" spans="1:36" ht="15.75" thickBot="1" x14ac:dyDescent="0.3">
      <c r="A14" s="221" t="s">
        <v>4</v>
      </c>
      <c r="B14" s="222" t="s">
        <v>9</v>
      </c>
      <c r="C14" s="55" t="s">
        <v>194</v>
      </c>
      <c r="D14" s="151">
        <f>U14*'Demand Supply Gap '!D26</f>
        <v>361.27488363790007</v>
      </c>
      <c r="E14" s="151">
        <f>V14*'Demand Supply Gap '!E26</f>
        <v>364.54284110517006</v>
      </c>
      <c r="F14" s="151">
        <f>W14*'Demand Supply Gap '!F26</f>
        <v>319.50155587116001</v>
      </c>
      <c r="G14" s="151">
        <f>X14*'Demand Supply Gap '!G26</f>
        <v>322.00912055571007</v>
      </c>
      <c r="H14" s="151">
        <f>Y14*'Demand Supply Gap '!H26</f>
        <v>334.58132686308011</v>
      </c>
      <c r="I14" s="151">
        <f>Z14*'Demand Supply Gap '!I26</f>
        <v>344.96718050322528</v>
      </c>
      <c r="J14" s="151">
        <f>AA14*'Demand Supply Gap '!J26</f>
        <v>346.80032458573777</v>
      </c>
      <c r="K14" s="151">
        <f>AB14*'Demand Supply Gap '!K26</f>
        <v>356.595375318175</v>
      </c>
      <c r="L14" s="151">
        <f>AC14*'Demand Supply Gap '!L26</f>
        <v>374.17802262819083</v>
      </c>
      <c r="M14" s="151">
        <f>AD14*'Demand Supply Gap '!M26</f>
        <v>393.22414603089805</v>
      </c>
      <c r="N14" s="151">
        <f>AE14*'Demand Supply Gap '!N26</f>
        <v>403.60394388024292</v>
      </c>
      <c r="O14" s="151">
        <f>AF14*'Demand Supply Gap '!O26</f>
        <v>423.80101688681464</v>
      </c>
      <c r="P14" s="151">
        <f>AG14*'Demand Supply Gap '!P26</f>
        <v>434.46259152838604</v>
      </c>
      <c r="Q14" s="151">
        <f>AH14*'Demand Supply Gap '!Q26</f>
        <v>444.47111658032145</v>
      </c>
      <c r="R14" s="151">
        <f>AI14*'Demand Supply Gap '!R26</f>
        <v>466.54153872701937</v>
      </c>
      <c r="S14" s="151">
        <f>AJ14*'Demand Supply Gap '!S26</f>
        <v>476.19969111872581</v>
      </c>
      <c r="U14" s="255">
        <v>0.26469999999999999</v>
      </c>
      <c r="V14" s="256">
        <v>0.26390000000000002</v>
      </c>
      <c r="W14" s="256">
        <v>0.2291</v>
      </c>
      <c r="X14" s="256">
        <v>0.22889999999999999</v>
      </c>
      <c r="Y14" s="256">
        <v>0.2354</v>
      </c>
      <c r="Z14" s="256">
        <v>0.2276</v>
      </c>
      <c r="AA14" s="256">
        <v>0.2145</v>
      </c>
      <c r="AB14" s="256">
        <v>0.20669999999999999</v>
      </c>
      <c r="AC14" s="256">
        <v>0.20319999999999999</v>
      </c>
      <c r="AD14" s="256">
        <v>0.2</v>
      </c>
      <c r="AE14" s="256">
        <v>0.19220000000000001</v>
      </c>
      <c r="AF14" s="256">
        <v>0.18890000000000001</v>
      </c>
      <c r="AG14" s="256">
        <v>0.1812</v>
      </c>
      <c r="AH14" s="256">
        <v>0.1734</v>
      </c>
      <c r="AI14" s="256">
        <v>0.17020000000000002</v>
      </c>
      <c r="AJ14" s="257">
        <v>0.16240000000000002</v>
      </c>
    </row>
    <row r="15" spans="1:36" ht="15.75" thickBot="1" x14ac:dyDescent="0.3">
      <c r="A15" s="221" t="s">
        <v>4</v>
      </c>
      <c r="B15" s="222" t="s">
        <v>9</v>
      </c>
      <c r="C15" s="55" t="s">
        <v>195</v>
      </c>
      <c r="D15" s="151">
        <f>U15*'Demand Supply Gap '!D26</f>
        <v>279.79354418500009</v>
      </c>
      <c r="E15" s="151">
        <f>V15*'Demand Supply Gap '!E26</f>
        <v>289.12018432479005</v>
      </c>
      <c r="F15" s="151">
        <f>W15*'Demand Supply Gap '!F26</f>
        <v>297.88534410336001</v>
      </c>
      <c r="G15" s="151">
        <f>X15*'Demand Supply Gap '!G26</f>
        <v>297.81271656463008</v>
      </c>
      <c r="H15" s="151">
        <f>Y15*'Demand Supply Gap '!H26</f>
        <v>312.4085626359601</v>
      </c>
      <c r="I15" s="151">
        <f>Z15*'Demand Supply Gap '!I26</f>
        <v>330.26515216016168</v>
      </c>
      <c r="J15" s="151">
        <f>AA15*'Demand Supply Gap '!J26</f>
        <v>359.4112454797646</v>
      </c>
      <c r="K15" s="151">
        <f>AB15*'Demand Supply Gap '!K26</f>
        <v>388.16622857566222</v>
      </c>
      <c r="L15" s="151">
        <f>AC15*'Demand Supply Gap '!L26</f>
        <v>419.29299090767256</v>
      </c>
      <c r="M15" s="151">
        <f>AD15*'Demand Supply Gap '!M26</f>
        <v>452.99421622759451</v>
      </c>
      <c r="N15" s="151">
        <f>AE15*'Demand Supply Gap '!N26</f>
        <v>489.28053550518518</v>
      </c>
      <c r="O15" s="151">
        <f>AF15*'Demand Supply Gap '!O26</f>
        <v>528.79777490853462</v>
      </c>
      <c r="P15" s="151">
        <f>AG15*'Demand Supply Gap '!P26</f>
        <v>571.61082682321876</v>
      </c>
      <c r="Q15" s="151">
        <f>AH15*'Demand Supply Gap '!Q26</f>
        <v>618.00453406871691</v>
      </c>
      <c r="R15" s="151">
        <f>AI15*'Demand Supply Gap '!R26</f>
        <v>668.28923114951419</v>
      </c>
      <c r="S15" s="151">
        <f>AJ15*'Demand Supply Gap '!S26</f>
        <v>722.803102590923</v>
      </c>
      <c r="U15" s="255">
        <v>0.20500000000000002</v>
      </c>
      <c r="V15" s="256">
        <v>0.20930000000000001</v>
      </c>
      <c r="W15" s="256">
        <v>0.21360000000000001</v>
      </c>
      <c r="X15" s="256">
        <v>0.2117</v>
      </c>
      <c r="Y15" s="256">
        <v>0.2198</v>
      </c>
      <c r="Z15" s="256">
        <v>0.21790000000000001</v>
      </c>
      <c r="AA15" s="256">
        <v>0.2223</v>
      </c>
      <c r="AB15" s="256">
        <v>0.22500000000000001</v>
      </c>
      <c r="AC15" s="256">
        <v>0.22770000000000001</v>
      </c>
      <c r="AD15" s="256">
        <v>0.23039999999999999</v>
      </c>
      <c r="AE15" s="256">
        <v>0.23300000000000001</v>
      </c>
      <c r="AF15" s="256">
        <v>0.23569999999999999</v>
      </c>
      <c r="AG15" s="256">
        <v>0.2384</v>
      </c>
      <c r="AH15" s="256">
        <v>0.24110000000000001</v>
      </c>
      <c r="AI15" s="256">
        <v>0.24380000000000002</v>
      </c>
      <c r="AJ15" s="257">
        <v>0.2465</v>
      </c>
    </row>
    <row r="16" spans="1:36" x14ac:dyDescent="0.25">
      <c r="A16" s="221" t="s">
        <v>4</v>
      </c>
      <c r="B16" s="229" t="s">
        <v>9</v>
      </c>
      <c r="C16" s="230" t="s">
        <v>196</v>
      </c>
      <c r="D16" s="151">
        <f>U16*'Demand Supply Gap '!D26</f>
        <v>402.22028034790009</v>
      </c>
      <c r="E16" s="151">
        <f>V16*'Demand Supply Gap '!E26</f>
        <v>399.90584501684998</v>
      </c>
      <c r="F16" s="151">
        <f>W16*'Demand Supply Gap '!F26</f>
        <v>443.89936810908006</v>
      </c>
      <c r="G16" s="151">
        <f>X16*'Demand Supply Gap '!G26</f>
        <v>444.39790818501012</v>
      </c>
      <c r="H16" s="151">
        <f>Y16*'Demand Supply Gap '!H26</f>
        <v>430.09477276452009</v>
      </c>
      <c r="I16" s="151">
        <f>Z16*'Demand Supply Gap '!I26</f>
        <v>470.46490697803665</v>
      </c>
      <c r="J16" s="151">
        <f>AA16*'Demand Supply Gap '!J26</f>
        <v>512.03572399208929</v>
      </c>
      <c r="K16" s="151">
        <f>AB16*'Demand Supply Gap '!K26</f>
        <v>552.23115452030879</v>
      </c>
      <c r="L16" s="151">
        <f>AC16*'Demand Supply Gap '!L26</f>
        <v>587.59944399928986</v>
      </c>
      <c r="M16" s="151">
        <f>AD16*'Demand Supply Gap '!M26</f>
        <v>625.02978011611242</v>
      </c>
      <c r="N16" s="151">
        <f>AE16*'Demand Supply Gap '!N26</f>
        <v>674.70315904642052</v>
      </c>
      <c r="O16" s="151">
        <f>AF16*'Demand Supply Gap '!O26</f>
        <v>718.15090262291881</v>
      </c>
      <c r="P16" s="151">
        <f>AG16*'Demand Supply Gap '!P26</f>
        <v>775.41502262847712</v>
      </c>
      <c r="Q16" s="151">
        <f>AH16*'Demand Supply Gap '!Q26</f>
        <v>837.42049473351221</v>
      </c>
      <c r="R16" s="151">
        <f>AI16*'Demand Supply Gap '!R26</f>
        <v>891.96602057445409</v>
      </c>
      <c r="S16" s="151">
        <f>AJ16*'Demand Supply Gap '!S26</f>
        <v>964.12843866894718</v>
      </c>
      <c r="U16" s="258">
        <v>0.29470000000000002</v>
      </c>
      <c r="V16" s="259">
        <v>0.28949999999999998</v>
      </c>
      <c r="W16" s="259">
        <v>0.31830000000000003</v>
      </c>
      <c r="X16" s="259">
        <v>0.31590000000000001</v>
      </c>
      <c r="Y16" s="259">
        <v>0.30259999999999998</v>
      </c>
      <c r="Z16" s="259">
        <v>0.31040000000000001</v>
      </c>
      <c r="AA16" s="259">
        <v>0.31669999999999998</v>
      </c>
      <c r="AB16" s="259">
        <v>0.3201</v>
      </c>
      <c r="AC16" s="259">
        <v>0.31909999999999999</v>
      </c>
      <c r="AD16" s="259">
        <v>0.31790000000000002</v>
      </c>
      <c r="AE16" s="259">
        <v>0.32129999999999997</v>
      </c>
      <c r="AF16" s="259">
        <v>0.3201</v>
      </c>
      <c r="AG16" s="259">
        <v>0.32340000000000002</v>
      </c>
      <c r="AH16" s="259">
        <v>0.32669999999999999</v>
      </c>
      <c r="AI16" s="259">
        <v>0.32540000000000002</v>
      </c>
      <c r="AJ16" s="260">
        <v>0.32879999999999998</v>
      </c>
    </row>
    <row r="17" spans="1:36" ht="15.75" thickBot="1" x14ac:dyDescent="0.3">
      <c r="A17" s="223" t="s">
        <v>4</v>
      </c>
      <c r="B17" s="224" t="s">
        <v>9</v>
      </c>
      <c r="C17" s="161" t="s">
        <v>15</v>
      </c>
      <c r="D17" s="162">
        <f>SUM(D13:D16)</f>
        <v>1364.8465570000003</v>
      </c>
      <c r="E17" s="162">
        <f t="shared" ref="E17:S17" si="2">SUM(E13:E16)</f>
        <v>1381.3673403</v>
      </c>
      <c r="F17" s="162">
        <f t="shared" si="2"/>
        <v>1394.5943076000001</v>
      </c>
      <c r="G17" s="162">
        <f t="shared" si="2"/>
        <v>1406.7676739000003</v>
      </c>
      <c r="H17" s="162">
        <f t="shared" si="2"/>
        <v>1421.3310402000004</v>
      </c>
      <c r="I17" s="162">
        <f t="shared" si="2"/>
        <v>1515.6730250581077</v>
      </c>
      <c r="J17" s="162">
        <f t="shared" si="2"/>
        <v>1616.7847300034396</v>
      </c>
      <c r="K17" s="162">
        <f t="shared" si="2"/>
        <v>1725.1832381140543</v>
      </c>
      <c r="L17" s="162">
        <f t="shared" si="2"/>
        <v>1841.4272767135378</v>
      </c>
      <c r="M17" s="162">
        <f t="shared" si="2"/>
        <v>1966.12073015449</v>
      </c>
      <c r="N17" s="162">
        <f t="shared" si="2"/>
        <v>2099.9164613956445</v>
      </c>
      <c r="O17" s="162">
        <f t="shared" si="2"/>
        <v>2243.5204705495744</v>
      </c>
      <c r="P17" s="162">
        <f t="shared" si="2"/>
        <v>2397.6964212383336</v>
      </c>
      <c r="Q17" s="162">
        <f t="shared" si="2"/>
        <v>2563.2705685139645</v>
      </c>
      <c r="R17" s="162">
        <f t="shared" si="2"/>
        <v>2741.1371253056363</v>
      </c>
      <c r="S17" s="162">
        <f t="shared" si="2"/>
        <v>2932.2641078739271</v>
      </c>
      <c r="U17" s="261">
        <v>1</v>
      </c>
      <c r="V17" s="262">
        <v>1</v>
      </c>
      <c r="W17" s="262">
        <v>1</v>
      </c>
      <c r="X17" s="262">
        <v>1</v>
      </c>
      <c r="Y17" s="262">
        <v>1</v>
      </c>
      <c r="Z17" s="262">
        <v>1</v>
      </c>
      <c r="AA17" s="262">
        <v>1</v>
      </c>
      <c r="AB17" s="262">
        <v>1</v>
      </c>
      <c r="AC17" s="262">
        <v>1</v>
      </c>
      <c r="AD17" s="262">
        <v>1</v>
      </c>
      <c r="AE17" s="262">
        <v>1</v>
      </c>
      <c r="AF17" s="262">
        <v>1</v>
      </c>
      <c r="AG17" s="262">
        <v>1</v>
      </c>
      <c r="AH17" s="262">
        <v>1</v>
      </c>
      <c r="AI17" s="262">
        <v>1</v>
      </c>
      <c r="AJ17" s="263">
        <v>1</v>
      </c>
    </row>
    <row r="18" spans="1:36" ht="15.75" thickBot="1" x14ac:dyDescent="0.3">
      <c r="A18" s="218" t="s">
        <v>4</v>
      </c>
      <c r="B18" s="219" t="s">
        <v>11</v>
      </c>
      <c r="C18" s="220" t="s">
        <v>197</v>
      </c>
      <c r="D18" s="151">
        <f>U18*'Demand Supply Gap '!D35</f>
        <v>18.076343300000001</v>
      </c>
      <c r="E18" s="151">
        <f>V18*'Demand Supply Gap '!E35</f>
        <v>18.898619347499999</v>
      </c>
      <c r="F18" s="151">
        <f>W18*'Demand Supply Gap '!F35</f>
        <v>19.563246280000001</v>
      </c>
      <c r="G18" s="151">
        <f>X18*'Demand Supply Gap '!G35</f>
        <v>20.503468665</v>
      </c>
      <c r="H18" s="151">
        <f>Y18*'Demand Supply Gap '!H35</f>
        <v>20.866299600000001</v>
      </c>
      <c r="I18" s="151">
        <f>Z18*'Demand Supply Gap '!I35</f>
        <v>21.680938704609598</v>
      </c>
      <c r="J18" s="151">
        <f>AA18*'Demand Supply Gap '!J35</f>
        <v>22.531719393910802</v>
      </c>
      <c r="K18" s="151">
        <f>AB18*'Demand Supply Gap '!K35</f>
        <v>23.738916239876602</v>
      </c>
      <c r="L18" s="151">
        <f>AC18*'Demand Supply Gap '!L35</f>
        <v>25.024653591936989</v>
      </c>
      <c r="M18" s="151">
        <f>AD18*'Demand Supply Gap '!M35</f>
        <v>26.394615028968079</v>
      </c>
      <c r="N18" s="151">
        <f>AE18*'Demand Supply Gap '!N35</f>
        <v>27.85493127566739</v>
      </c>
      <c r="O18" s="151">
        <f>AF18*'Demand Supply Gap '!O35</f>
        <v>29.470459768402147</v>
      </c>
      <c r="P18" s="151">
        <f>AG18*'Demand Supply Gap '!P35</f>
        <v>31.13563864140837</v>
      </c>
      <c r="Q18" s="151">
        <f>AH18*'Demand Supply Gap '!Q35</f>
        <v>32.912925684478537</v>
      </c>
      <c r="R18" s="151">
        <f>AI18*'Demand Supply Gap '!R35</f>
        <v>34.810674414925138</v>
      </c>
      <c r="S18" s="151">
        <f>AJ18*'Demand Supply Gap '!S35</f>
        <v>36.837911915465142</v>
      </c>
      <c r="U18" s="255">
        <v>5.9000000000000004E-2</v>
      </c>
      <c r="V18" s="256">
        <v>5.79E-2</v>
      </c>
      <c r="W18" s="256">
        <v>5.6800000000000003E-2</v>
      </c>
      <c r="X18" s="256">
        <v>5.5800000000000002E-2</v>
      </c>
      <c r="Y18" s="256">
        <v>5.4699999999999999E-2</v>
      </c>
      <c r="Z18" s="256">
        <v>5.3600000000000002E-2</v>
      </c>
      <c r="AA18" s="256">
        <v>5.2499999999999998E-2</v>
      </c>
      <c r="AB18" s="256">
        <v>5.21E-2</v>
      </c>
      <c r="AC18" s="256">
        <v>5.1700000000000003E-2</v>
      </c>
      <c r="AD18" s="256">
        <v>5.1299999999999998E-2</v>
      </c>
      <c r="AE18" s="256">
        <v>5.0900000000000001E-2</v>
      </c>
      <c r="AF18" s="256">
        <v>5.0599999999999999E-2</v>
      </c>
      <c r="AG18" s="256">
        <v>5.0200000000000002E-2</v>
      </c>
      <c r="AH18" s="256">
        <v>4.9800000000000004E-2</v>
      </c>
      <c r="AI18" s="256">
        <v>4.9399999999999999E-2</v>
      </c>
      <c r="AJ18" s="257">
        <v>4.9000000000000002E-2</v>
      </c>
    </row>
    <row r="19" spans="1:36" ht="15.75" thickBot="1" x14ac:dyDescent="0.3">
      <c r="A19" s="221" t="s">
        <v>4</v>
      </c>
      <c r="B19" s="222" t="s">
        <v>11</v>
      </c>
      <c r="C19" s="55" t="s">
        <v>198</v>
      </c>
      <c r="D19" s="151">
        <f>U19*'Demand Supply Gap '!D35</f>
        <v>23.009040369999997</v>
      </c>
      <c r="E19" s="151">
        <f>V19*'Demand Supply Gap '!E35</f>
        <v>24.284236259999993</v>
      </c>
      <c r="F19" s="151">
        <f>W19*'Demand Supply Gap '!F35</f>
        <v>25.418443229999998</v>
      </c>
      <c r="G19" s="151">
        <f>X19*'Demand Supply Gap '!G35</f>
        <v>26.860278842499998</v>
      </c>
      <c r="H19" s="151">
        <f>Y19*'Demand Supply Gap '!H35</f>
        <v>27.618283199999997</v>
      </c>
      <c r="I19" s="151">
        <f>Z19*'Demand Supply Gap '!I35</f>
        <v>29.042749981174794</v>
      </c>
      <c r="J19" s="151">
        <f>AA19*'Demand Supply Gap '!J35</f>
        <v>30.514385693467773</v>
      </c>
      <c r="K19" s="151">
        <f>AB19*'Demand Supply Gap '!K35</f>
        <v>32.077153613959929</v>
      </c>
      <c r="L19" s="151">
        <f>AC19*'Demand Supply Gap '!L35</f>
        <v>33.737298943094927</v>
      </c>
      <c r="M19" s="151">
        <f>AD19*'Demand Supply Gap '!M35</f>
        <v>35.450077495046791</v>
      </c>
      <c r="N19" s="151">
        <f>AE19*'Demand Supply Gap '!N35</f>
        <v>37.322324420442357</v>
      </c>
      <c r="O19" s="151">
        <f>AF19*'Demand Supply Gap '!O35</f>
        <v>39.313360362987048</v>
      </c>
      <c r="P19" s="151">
        <f>AG19*'Demand Supply Gap '!P35</f>
        <v>41.431487275818306</v>
      </c>
      <c r="Q19" s="151">
        <f>AH19*'Demand Supply Gap '!Q35</f>
        <v>43.619540063766735</v>
      </c>
      <c r="R19" s="151">
        <f>AI19*'Demand Supply Gap '!R35</f>
        <v>46.014919823777561</v>
      </c>
      <c r="S19" s="151">
        <f>AJ19*'Demand Supply Gap '!S35</f>
        <v>48.565900198756076</v>
      </c>
      <c r="U19" s="255">
        <v>7.51E-2</v>
      </c>
      <c r="V19" s="256">
        <v>7.4399999999999994E-2</v>
      </c>
      <c r="W19" s="256">
        <v>7.3799999999999991E-2</v>
      </c>
      <c r="X19" s="256">
        <v>7.3099999999999998E-2</v>
      </c>
      <c r="Y19" s="256">
        <v>7.2399999999999992E-2</v>
      </c>
      <c r="Z19" s="256">
        <v>7.1799999999999989E-2</v>
      </c>
      <c r="AA19" s="256">
        <v>7.1099999999999997E-2</v>
      </c>
      <c r="AB19" s="256">
        <v>7.039999999999999E-2</v>
      </c>
      <c r="AC19" s="256">
        <v>6.9699999999999998E-2</v>
      </c>
      <c r="AD19" s="256">
        <v>6.8899999999999989E-2</v>
      </c>
      <c r="AE19" s="256">
        <v>6.8199999999999997E-2</v>
      </c>
      <c r="AF19" s="256">
        <v>6.7499999999999991E-2</v>
      </c>
      <c r="AG19" s="256">
        <v>6.6799999999999998E-2</v>
      </c>
      <c r="AH19" s="256">
        <v>6.6000000000000003E-2</v>
      </c>
      <c r="AI19" s="256">
        <v>6.5299999999999997E-2</v>
      </c>
      <c r="AJ19" s="257">
        <v>6.4599999999999991E-2</v>
      </c>
    </row>
    <row r="20" spans="1:36" ht="15.75" thickBot="1" x14ac:dyDescent="0.3">
      <c r="A20" s="221" t="s">
        <v>4</v>
      </c>
      <c r="B20" s="222" t="s">
        <v>11</v>
      </c>
      <c r="C20" s="55" t="s">
        <v>199</v>
      </c>
      <c r="D20" s="151">
        <f>U20*'Demand Supply Gap '!D35</f>
        <v>76.839777960000006</v>
      </c>
      <c r="E20" s="151">
        <f>V20*'Demand Supply Gap '!E35</f>
        <v>82.08985778749998</v>
      </c>
      <c r="F20" s="151">
        <f>W20*'Demand Supply Gap '!F35</f>
        <v>86.863568870000023</v>
      </c>
      <c r="G20" s="151">
        <f>X20*'Demand Supply Gap '!G35</f>
        <v>92.927011207500001</v>
      </c>
      <c r="H20" s="151">
        <f>Y20*'Demand Supply Gap '!H35</f>
        <v>96.740284799999998</v>
      </c>
      <c r="I20" s="151">
        <f>Z20*'Demand Supply Gap '!I35</f>
        <v>102.8631103093698</v>
      </c>
      <c r="J20" s="151">
        <f>AA20*'Demand Supply Gap '!J35</f>
        <v>109.43977991328104</v>
      </c>
      <c r="K20" s="151">
        <f>AB20*'Demand Supply Gap '!K35</f>
        <v>116.46193840522955</v>
      </c>
      <c r="L20" s="151">
        <f>AC20*'Demand Supply Gap '!L35</f>
        <v>123.96158191286386</v>
      </c>
      <c r="M20" s="151">
        <f>AD20*'Demand Supply Gap '!M35</f>
        <v>132.07597812740946</v>
      </c>
      <c r="N20" s="151">
        <f>AE20*'Demand Supply Gap '!N35</f>
        <v>140.80695122257796</v>
      </c>
      <c r="O20" s="151">
        <f>AF20*'Demand Supply Gap '!O35</f>
        <v>150.14791557893423</v>
      </c>
      <c r="P20" s="151">
        <f>AG20*'Demand Supply Gap '!P35</f>
        <v>160.26790886334507</v>
      </c>
      <c r="Q20" s="151">
        <f>AH20*'Demand Supply Gap '!Q35</f>
        <v>171.1736496441755</v>
      </c>
      <c r="R20" s="151">
        <f>AI20*'Demand Supply Gap '!R35</f>
        <v>182.86174110674239</v>
      </c>
      <c r="S20" s="151">
        <f>AJ20*'Demand Supply Gap '!S35</f>
        <v>195.54165080025476</v>
      </c>
      <c r="U20" s="255">
        <v>0.25080000000000002</v>
      </c>
      <c r="V20" s="256">
        <v>0.2515</v>
      </c>
      <c r="W20" s="256">
        <v>0.25220000000000004</v>
      </c>
      <c r="X20" s="256">
        <v>0.25290000000000001</v>
      </c>
      <c r="Y20" s="256">
        <v>0.25359999999999999</v>
      </c>
      <c r="Z20" s="256">
        <v>0.25430000000000003</v>
      </c>
      <c r="AA20" s="256">
        <v>0.255</v>
      </c>
      <c r="AB20" s="256">
        <v>0.25559999999999999</v>
      </c>
      <c r="AC20" s="256">
        <v>0.25609999999999999</v>
      </c>
      <c r="AD20" s="256">
        <v>0.25669999999999998</v>
      </c>
      <c r="AE20" s="256">
        <v>0.25729999999999997</v>
      </c>
      <c r="AF20" s="256">
        <v>0.25779999999999997</v>
      </c>
      <c r="AG20" s="256">
        <v>0.25840000000000002</v>
      </c>
      <c r="AH20" s="256">
        <v>0.25900000000000001</v>
      </c>
      <c r="AI20" s="256">
        <v>0.25950000000000001</v>
      </c>
      <c r="AJ20" s="257">
        <v>0.2601</v>
      </c>
    </row>
    <row r="21" spans="1:36" ht="15.75" thickBot="1" x14ac:dyDescent="0.3">
      <c r="A21" s="221" t="s">
        <v>4</v>
      </c>
      <c r="B21" s="222" t="s">
        <v>11</v>
      </c>
      <c r="C21" s="55" t="s">
        <v>200</v>
      </c>
      <c r="D21" s="151">
        <f>U21*'Demand Supply Gap '!D35</f>
        <v>66.116523459999996</v>
      </c>
      <c r="E21" s="151">
        <f>V21*'Demand Supply Gap '!E35</f>
        <v>70.926942732499981</v>
      </c>
      <c r="F21" s="151">
        <f>W21*'Demand Supply Gap '!F35</f>
        <v>75.359828980000003</v>
      </c>
      <c r="G21" s="151">
        <f>X21*'Demand Supply Gap '!G35</f>
        <v>80.98502676999999</v>
      </c>
      <c r="H21" s="151">
        <f>Y21*'Demand Supply Gap '!H35</f>
        <v>84.647749199999993</v>
      </c>
      <c r="I21" s="151">
        <f>Z21*'Demand Supply Gap '!I35</f>
        <v>90.364210944212388</v>
      </c>
      <c r="J21" s="151">
        <f>AA21*'Demand Supply Gap '!J35</f>
        <v>96.521594127438846</v>
      </c>
      <c r="K21" s="151">
        <f>AB21*'Demand Supply Gap '!K35</f>
        <v>102.88382508568399</v>
      </c>
      <c r="L21" s="151">
        <f>AC21*'Demand Supply Gap '!L35</f>
        <v>109.68252425402169</v>
      </c>
      <c r="M21" s="151">
        <f>AD21*'Demand Supply Gap '!M35</f>
        <v>117.05214267232432</v>
      </c>
      <c r="N21" s="151">
        <f>AE21*'Demand Supply Gap '!N35</f>
        <v>124.99147943737587</v>
      </c>
      <c r="O21" s="151">
        <f>AF21*'Demand Supply Gap '!O35</f>
        <v>133.49069918809826</v>
      </c>
      <c r="P21" s="151">
        <f>AG21*'Demand Supply Gap '!P35</f>
        <v>142.71534763721246</v>
      </c>
      <c r="Q21" s="151">
        <f>AH21*'Demand Supply Gap '!Q35</f>
        <v>152.66839022318354</v>
      </c>
      <c r="R21" s="151">
        <f>AI21*'Demand Supply Gap '!R35</f>
        <v>163.34239533157179</v>
      </c>
      <c r="S21" s="151">
        <f>AJ21*'Demand Supply Gap '!S35</f>
        <v>174.94249189242322</v>
      </c>
      <c r="U21" s="255">
        <v>0.21579999999999999</v>
      </c>
      <c r="V21" s="256">
        <v>0.21729999999999999</v>
      </c>
      <c r="W21" s="256">
        <v>0.21879999999999999</v>
      </c>
      <c r="X21" s="256">
        <v>0.22039999999999998</v>
      </c>
      <c r="Y21" s="256">
        <v>0.22189999999999999</v>
      </c>
      <c r="Z21" s="256">
        <v>0.22339999999999999</v>
      </c>
      <c r="AA21" s="256">
        <v>0.22489999999999999</v>
      </c>
      <c r="AB21" s="256">
        <v>0.2258</v>
      </c>
      <c r="AC21" s="256">
        <v>0.2266</v>
      </c>
      <c r="AD21" s="256">
        <v>0.22749999999999998</v>
      </c>
      <c r="AE21" s="256">
        <v>0.22839999999999999</v>
      </c>
      <c r="AF21" s="256">
        <v>0.22919999999999999</v>
      </c>
      <c r="AG21" s="256">
        <v>0.2301</v>
      </c>
      <c r="AH21" s="256">
        <v>0.23099999999999998</v>
      </c>
      <c r="AI21" s="256">
        <v>0.23179999999999998</v>
      </c>
      <c r="AJ21" s="257">
        <v>0.23269999999999999</v>
      </c>
    </row>
    <row r="22" spans="1:36" ht="15.75" thickBot="1" x14ac:dyDescent="0.3">
      <c r="A22" s="221" t="s">
        <v>4</v>
      </c>
      <c r="B22" s="222" t="s">
        <v>11</v>
      </c>
      <c r="C22" s="55" t="s">
        <v>201</v>
      </c>
      <c r="D22" s="151">
        <f>U22*'Demand Supply Gap '!D35</f>
        <v>68.628828799999994</v>
      </c>
      <c r="E22" s="151">
        <f>V22*'Demand Supply Gap '!E35</f>
        <v>73.179109804999982</v>
      </c>
      <c r="F22" s="151">
        <f>W22*'Demand Supply Gap '!F35</f>
        <v>77.254157405000001</v>
      </c>
      <c r="G22" s="151">
        <f>X22*'Demand Supply Gap '!G35</f>
        <v>82.491554037499995</v>
      </c>
      <c r="H22" s="151">
        <f>Y22*'Demand Supply Gap '!H35</f>
        <v>85.715859600000002</v>
      </c>
      <c r="I22" s="151">
        <f>Z22*'Demand Supply Gap '!I35</f>
        <v>90.930504119332795</v>
      </c>
      <c r="J22" s="151">
        <f>AA22*'Demand Supply Gap '!J35</f>
        <v>96.564511688189143</v>
      </c>
      <c r="K22" s="151">
        <f>AB22*'Demand Supply Gap '!K35</f>
        <v>102.79269680837162</v>
      </c>
      <c r="L22" s="151">
        <f>AC22*'Demand Supply Gap '!L35</f>
        <v>109.44050632760063</v>
      </c>
      <c r="M22" s="151">
        <f>AD22*'Demand Supply Gap '!M35</f>
        <v>116.64053074204801</v>
      </c>
      <c r="N22" s="151">
        <f>AE22*'Demand Supply Gap '!N35</f>
        <v>124.33478164698685</v>
      </c>
      <c r="O22" s="151">
        <f>AF22*'Demand Supply Gap '!O35</f>
        <v>132.67531097316223</v>
      </c>
      <c r="P22" s="151">
        <f>AG22*'Demand Supply Gap '!P35</f>
        <v>141.59893031540895</v>
      </c>
      <c r="Q22" s="151">
        <f>AH22*'Demand Supply Gap '!Q35</f>
        <v>151.28049576660916</v>
      </c>
      <c r="R22" s="151">
        <f>AI22*'Demand Supply Gap '!R35</f>
        <v>161.65118847740541</v>
      </c>
      <c r="S22" s="151">
        <f>AJ22*'Demand Supply Gap '!S35</f>
        <v>172.91264776646901</v>
      </c>
      <c r="U22" s="255">
        <v>0.22399999999999998</v>
      </c>
      <c r="V22" s="256">
        <v>0.22419999999999998</v>
      </c>
      <c r="W22" s="256">
        <v>0.2243</v>
      </c>
      <c r="X22" s="256">
        <v>0.22449999999999998</v>
      </c>
      <c r="Y22" s="256">
        <v>0.22469999999999998</v>
      </c>
      <c r="Z22" s="256">
        <v>0.2248</v>
      </c>
      <c r="AA22" s="256">
        <v>0.22499999999999998</v>
      </c>
      <c r="AB22" s="256">
        <v>0.22559999999999999</v>
      </c>
      <c r="AC22" s="256">
        <v>0.2261</v>
      </c>
      <c r="AD22" s="256">
        <v>0.22669999999999998</v>
      </c>
      <c r="AE22" s="256">
        <v>0.22719999999999999</v>
      </c>
      <c r="AF22" s="256">
        <v>0.22779999999999997</v>
      </c>
      <c r="AG22" s="256">
        <v>0.22829999999999998</v>
      </c>
      <c r="AH22" s="256">
        <v>0.22889999999999999</v>
      </c>
      <c r="AI22" s="256">
        <v>0.22939999999999999</v>
      </c>
      <c r="AJ22" s="257">
        <v>0.22999999999999998</v>
      </c>
    </row>
    <row r="23" spans="1:36" ht="15.75" thickBot="1" x14ac:dyDescent="0.3">
      <c r="A23" s="221" t="s">
        <v>4</v>
      </c>
      <c r="B23" s="222" t="s">
        <v>11</v>
      </c>
      <c r="C23" s="55" t="s">
        <v>202</v>
      </c>
      <c r="D23" s="151">
        <f>U23*'Demand Supply Gap '!D35</f>
        <v>21.569060480000001</v>
      </c>
      <c r="E23" s="151">
        <f>V23*'Demand Supply Gap '!E35</f>
        <v>22.978632159999997</v>
      </c>
      <c r="F23" s="151">
        <f>W23*'Demand Supply Gap '!F35</f>
        <v>24.281846175000005</v>
      </c>
      <c r="G23" s="151">
        <f>X23*'Demand Supply Gap '!G35</f>
        <v>25.904920087500003</v>
      </c>
      <c r="H23" s="151">
        <f>Y23*'Demand Supply Gap '!H35</f>
        <v>26.893494000000004</v>
      </c>
      <c r="I23" s="151">
        <f>Z23*'Demand Supply Gap '!I35</f>
        <v>28.557355831071597</v>
      </c>
      <c r="J23" s="151">
        <f>AA23*'Demand Supply Gap '!J35</f>
        <v>30.299797889716238</v>
      </c>
      <c r="K23" s="151">
        <f>AB23*'Demand Supply Gap '!K35</f>
        <v>32.350538445897101</v>
      </c>
      <c r="L23" s="151">
        <f>AC23*'Demand Supply Gap '!L35</f>
        <v>34.608563478210733</v>
      </c>
      <c r="M23" s="151">
        <f>AD23*'Demand Supply Gap '!M35</f>
        <v>36.993622233582947</v>
      </c>
      <c r="N23" s="151">
        <f>AE23*'Demand Supply Gap '!N35</f>
        <v>39.566041870938164</v>
      </c>
      <c r="O23" s="151">
        <f>AF23*'Demand Supply Gap '!O35</f>
        <v>42.400187176673448</v>
      </c>
      <c r="P23" s="151">
        <f>AG23*'Demand Supply Gap '!P35</f>
        <v>45.400971086675149</v>
      </c>
      <c r="Q23" s="151">
        <f>AH23*'Demand Supply Gap '!Q35</f>
        <v>48.642396192321684</v>
      </c>
      <c r="R23" s="151">
        <f>AI23*'Demand Supply Gap '!R35</f>
        <v>52.216011622387711</v>
      </c>
      <c r="S23" s="151">
        <f>AJ23*'Demand Supply Gap '!S35</f>
        <v>56.008661993921486</v>
      </c>
      <c r="U23" s="255">
        <v>7.0400000000000004E-2</v>
      </c>
      <c r="V23" s="256">
        <v>7.0400000000000004E-2</v>
      </c>
      <c r="W23" s="256">
        <v>7.0500000000000007E-2</v>
      </c>
      <c r="X23" s="256">
        <v>7.0500000000000007E-2</v>
      </c>
      <c r="Y23" s="256">
        <v>7.0500000000000007E-2</v>
      </c>
      <c r="Z23" s="256">
        <v>7.0599999999999996E-2</v>
      </c>
      <c r="AA23" s="256">
        <v>7.0599999999999996E-2</v>
      </c>
      <c r="AB23" s="256">
        <v>7.1000000000000008E-2</v>
      </c>
      <c r="AC23" s="256">
        <v>7.1500000000000008E-2</v>
      </c>
      <c r="AD23" s="256">
        <v>7.1900000000000006E-2</v>
      </c>
      <c r="AE23" s="256">
        <v>7.2300000000000003E-2</v>
      </c>
      <c r="AF23" s="256">
        <v>7.2800000000000004E-2</v>
      </c>
      <c r="AG23" s="256">
        <v>7.3200000000000001E-2</v>
      </c>
      <c r="AH23" s="256">
        <v>7.3599999999999999E-2</v>
      </c>
      <c r="AI23" s="256">
        <v>7.4099999999999999E-2</v>
      </c>
      <c r="AJ23" s="257">
        <v>7.4499999999999997E-2</v>
      </c>
    </row>
    <row r="24" spans="1:36" ht="15.75" thickBot="1" x14ac:dyDescent="0.3">
      <c r="A24" s="221" t="s">
        <v>4</v>
      </c>
      <c r="B24" s="222" t="s">
        <v>11</v>
      </c>
      <c r="C24" s="55" t="s">
        <v>203</v>
      </c>
      <c r="D24" s="151">
        <f>U24*'Demand Supply Gap '!D35</f>
        <v>16.084881750000001</v>
      </c>
      <c r="E24" s="151">
        <f>V24*'Demand Supply Gap '!E35</f>
        <v>16.8749329925</v>
      </c>
      <c r="F24" s="151">
        <f>W24*'Demand Supply Gap '!F35</f>
        <v>17.496706180000004</v>
      </c>
      <c r="G24" s="151">
        <f>X24*'Demand Supply Gap '!G35</f>
        <v>18.372283750000001</v>
      </c>
      <c r="H24" s="151">
        <f>Y24*'Demand Supply Gap '!H35</f>
        <v>18.768225600000001</v>
      </c>
      <c r="I24" s="151">
        <f>Z24*'Demand Supply Gap '!I35</f>
        <v>19.5371145416538</v>
      </c>
      <c r="J24" s="151">
        <f>AA24*'Demand Supply Gap '!J35</f>
        <v>20.385841356395488</v>
      </c>
      <c r="K24" s="151">
        <f>AB24*'Demand Supply Gap '!K35</f>
        <v>21.369581029754563</v>
      </c>
      <c r="L24" s="151">
        <f>AC24*'Demand Supply Gap '!L35</f>
        <v>22.459263571873816</v>
      </c>
      <c r="M24" s="151">
        <f>AD24*'Demand Supply Gap '!M35</f>
        <v>23.564783008318482</v>
      </c>
      <c r="N24" s="151">
        <f>AE24*'Demand Supply Gap '!N35</f>
        <v>24.790341587185321</v>
      </c>
      <c r="O24" s="151">
        <f>AF24*'Demand Supply Gap '!O35</f>
        <v>26.034180862600316</v>
      </c>
      <c r="P24" s="151">
        <f>AG24*'Demand Supply Gap '!P35</f>
        <v>27.41424756873008</v>
      </c>
      <c r="Q24" s="151">
        <f>AH24*'Demand Supply Gap '!Q35</f>
        <v>28.815332526973172</v>
      </c>
      <c r="R24" s="151">
        <f>AI24*'Demand Supply Gap '!R35</f>
        <v>30.37125642273833</v>
      </c>
      <c r="S24" s="151">
        <f>AJ24*'Demand Supply Gap '!S35</f>
        <v>31.951250130760585</v>
      </c>
      <c r="U24" s="255">
        <v>5.2500000000000005E-2</v>
      </c>
      <c r="V24" s="256">
        <v>5.1700000000000003E-2</v>
      </c>
      <c r="W24" s="256">
        <v>5.0800000000000005E-2</v>
      </c>
      <c r="X24" s="256">
        <v>0.05</v>
      </c>
      <c r="Y24" s="256">
        <v>4.9200000000000001E-2</v>
      </c>
      <c r="Z24" s="256">
        <v>4.8300000000000003E-2</v>
      </c>
      <c r="AA24" s="256">
        <v>4.7500000000000001E-2</v>
      </c>
      <c r="AB24" s="256">
        <v>4.6900000000000004E-2</v>
      </c>
      <c r="AC24" s="256">
        <v>4.6400000000000004E-2</v>
      </c>
      <c r="AD24" s="256">
        <v>4.58E-2</v>
      </c>
      <c r="AE24" s="256">
        <v>4.53E-2</v>
      </c>
      <c r="AF24" s="256">
        <v>4.4700000000000004E-2</v>
      </c>
      <c r="AG24" s="256">
        <v>4.4200000000000003E-2</v>
      </c>
      <c r="AH24" s="256">
        <v>4.36E-2</v>
      </c>
      <c r="AI24" s="256">
        <v>4.3099999999999999E-2</v>
      </c>
      <c r="AJ24" s="257">
        <v>4.2500000000000003E-2</v>
      </c>
    </row>
    <row r="25" spans="1:36" x14ac:dyDescent="0.25">
      <c r="A25" s="221" t="s">
        <v>4</v>
      </c>
      <c r="B25" s="222" t="s">
        <v>11</v>
      </c>
      <c r="C25" s="55" t="s">
        <v>204</v>
      </c>
      <c r="D25" s="151">
        <f>U25*'Demand Supply Gap '!D35</f>
        <v>16.054243880000001</v>
      </c>
      <c r="E25" s="151">
        <f>V25*'Demand Supply Gap '!E35</f>
        <v>17.168693914999999</v>
      </c>
      <c r="F25" s="151">
        <f>W25*'Demand Supply Gap '!F35</f>
        <v>18.185552880000003</v>
      </c>
      <c r="G25" s="151">
        <f>X25*'Demand Supply Gap '!G35</f>
        <v>19.401131639999999</v>
      </c>
      <c r="H25" s="151">
        <f>Y25*'Demand Supply Gap '!H35</f>
        <v>20.217804000000001</v>
      </c>
      <c r="I25" s="151">
        <f>Z25*'Demand Supply Gap '!I35</f>
        <v>21.519140654575196</v>
      </c>
      <c r="J25" s="151">
        <f>AA25*'Demand Supply Gap '!J35</f>
        <v>22.917977440663559</v>
      </c>
      <c r="K25" s="151">
        <f>AB25*'Demand Supply Gap '!K35</f>
        <v>23.966736933157566</v>
      </c>
      <c r="L25" s="151">
        <f>AC25*'Demand Supply Gap '!L35</f>
        <v>25.121460762505411</v>
      </c>
      <c r="M25" s="151">
        <f>AD25*'Demand Supply Gap '!M35</f>
        <v>26.343163537683544</v>
      </c>
      <c r="N25" s="151">
        <f>AE25*'Demand Supply Gap '!N35</f>
        <v>27.581307196338635</v>
      </c>
      <c r="O25" s="151">
        <f>AF25*'Demand Supply Gap '!O35</f>
        <v>28.888039614876412</v>
      </c>
      <c r="P25" s="151">
        <f>AG25*'Demand Supply Gap '!P35</f>
        <v>30.267314057783437</v>
      </c>
      <c r="Q25" s="151">
        <f>AH25*'Demand Supply Gap '!Q35</f>
        <v>31.789392076775446</v>
      </c>
      <c r="R25" s="151">
        <f>AI25*'Demand Supply Gap '!R35</f>
        <v>33.401335369786473</v>
      </c>
      <c r="S25" s="151">
        <f>AJ25*'Demand Supply Gap '!S35</f>
        <v>35.033606025728076</v>
      </c>
      <c r="U25" s="255">
        <v>5.2400000000000002E-2</v>
      </c>
      <c r="V25" s="256">
        <v>5.2600000000000001E-2</v>
      </c>
      <c r="W25" s="256">
        <v>5.28E-2</v>
      </c>
      <c r="X25" s="256">
        <v>5.28E-2</v>
      </c>
      <c r="Y25" s="256">
        <v>5.2999999999999999E-2</v>
      </c>
      <c r="Z25" s="256">
        <v>5.3199999999999997E-2</v>
      </c>
      <c r="AA25" s="256">
        <v>5.3400000000000003E-2</v>
      </c>
      <c r="AB25" s="256">
        <v>5.2600000000000001E-2</v>
      </c>
      <c r="AC25" s="256">
        <v>5.1900000000000002E-2</v>
      </c>
      <c r="AD25" s="256">
        <v>5.1200000000000002E-2</v>
      </c>
      <c r="AE25" s="256">
        <v>5.04E-2</v>
      </c>
      <c r="AF25" s="256">
        <v>4.9599999999999998E-2</v>
      </c>
      <c r="AG25" s="256">
        <v>4.8800000000000003E-2</v>
      </c>
      <c r="AH25" s="256">
        <v>4.8099999999999997E-2</v>
      </c>
      <c r="AI25" s="256">
        <v>4.7399999999999998E-2</v>
      </c>
      <c r="AJ25" s="257">
        <v>4.6600000000000003E-2</v>
      </c>
    </row>
    <row r="26" spans="1:36" ht="15.75" thickBot="1" x14ac:dyDescent="0.3">
      <c r="A26" s="227" t="s">
        <v>4</v>
      </c>
      <c r="B26" s="228" t="s">
        <v>11</v>
      </c>
      <c r="C26" s="146" t="s">
        <v>7</v>
      </c>
      <c r="D26" s="162">
        <f>SUM(D18:D25)</f>
        <v>306.37870000000004</v>
      </c>
      <c r="E26" s="162">
        <f t="shared" ref="E26:S26" si="3">SUM(E18:E25)</f>
        <v>326.401025</v>
      </c>
      <c r="F26" s="162">
        <f t="shared" si="3"/>
        <v>344.42334999999997</v>
      </c>
      <c r="G26" s="162">
        <f t="shared" si="3"/>
        <v>367.44567499999999</v>
      </c>
      <c r="H26" s="162">
        <f t="shared" si="3"/>
        <v>381.46800000000002</v>
      </c>
      <c r="I26" s="162">
        <f t="shared" si="3"/>
        <v>404.49512508600003</v>
      </c>
      <c r="J26" s="162">
        <f t="shared" si="3"/>
        <v>429.17560750306285</v>
      </c>
      <c r="K26" s="162">
        <f t="shared" si="3"/>
        <v>455.64138656193086</v>
      </c>
      <c r="L26" s="162">
        <f t="shared" si="3"/>
        <v>484.03585284210806</v>
      </c>
      <c r="M26" s="162">
        <f t="shared" si="3"/>
        <v>514.51491284538167</v>
      </c>
      <c r="N26" s="162">
        <f t="shared" si="3"/>
        <v>547.2481586575127</v>
      </c>
      <c r="O26" s="162">
        <f t="shared" si="3"/>
        <v>582.42015352573412</v>
      </c>
      <c r="P26" s="162">
        <f t="shared" si="3"/>
        <v>620.23184544638173</v>
      </c>
      <c r="Q26" s="162">
        <f t="shared" si="3"/>
        <v>660.90212217828389</v>
      </c>
      <c r="R26" s="162">
        <f t="shared" si="3"/>
        <v>704.66952256933484</v>
      </c>
      <c r="S26" s="162">
        <f t="shared" si="3"/>
        <v>751.79412072377841</v>
      </c>
      <c r="U26" s="254">
        <v>1</v>
      </c>
      <c r="V26" s="264">
        <v>0.99999999999999989</v>
      </c>
      <c r="W26" s="264">
        <v>1</v>
      </c>
      <c r="X26" s="264">
        <v>1</v>
      </c>
      <c r="Y26" s="264">
        <v>1</v>
      </c>
      <c r="Z26" s="264">
        <v>1</v>
      </c>
      <c r="AA26" s="264">
        <v>0.99999999999999989</v>
      </c>
      <c r="AB26" s="264">
        <v>1.0000000000000002</v>
      </c>
      <c r="AC26" s="264">
        <v>1</v>
      </c>
      <c r="AD26" s="264">
        <v>0.99999999999999989</v>
      </c>
      <c r="AE26" s="264">
        <v>1</v>
      </c>
      <c r="AF26" s="264">
        <v>0.99999999999999989</v>
      </c>
      <c r="AG26" s="264">
        <v>1</v>
      </c>
      <c r="AH26" s="264">
        <v>1</v>
      </c>
      <c r="AI26" s="264">
        <v>1</v>
      </c>
      <c r="AJ26" s="265">
        <v>0.99999999999999989</v>
      </c>
    </row>
    <row r="27" spans="1:36" ht="15.75" thickBot="1" x14ac:dyDescent="0.3">
      <c r="A27" s="218" t="s">
        <v>4</v>
      </c>
      <c r="B27" s="219" t="s">
        <v>102</v>
      </c>
      <c r="C27" s="220" t="s">
        <v>205</v>
      </c>
      <c r="D27" s="151">
        <f>U27*'Demand Supply Gap '!D44</f>
        <v>27.673871205086861</v>
      </c>
      <c r="E27" s="151">
        <f>V27*'Demand Supply Gap '!E44</f>
        <v>29.416045782046204</v>
      </c>
      <c r="F27" s="151">
        <f>W27*'Demand Supply Gap '!F44</f>
        <v>31.299725798071115</v>
      </c>
      <c r="G27" s="151">
        <f>X27*'Demand Supply Gap '!G44</f>
        <v>33.318739178890588</v>
      </c>
      <c r="H27" s="151">
        <f>Y27*'Demand Supply Gap '!H44</f>
        <v>35.477180144799995</v>
      </c>
      <c r="I27" s="151">
        <f>Z27*'Demand Supply Gap '!I44</f>
        <v>37.793751338831804</v>
      </c>
      <c r="J27" s="151">
        <f>AA27*'Demand Supply Gap '!T44</f>
        <v>0</v>
      </c>
      <c r="K27" s="151">
        <f>AB27*'Demand Supply Gap '!U44</f>
        <v>0</v>
      </c>
      <c r="L27" s="151">
        <f>AC27*'Demand Supply Gap '!V44</f>
        <v>0</v>
      </c>
      <c r="M27" s="151">
        <f>AD27*'Demand Supply Gap '!W44</f>
        <v>0</v>
      </c>
      <c r="N27" s="151">
        <f>AE27*'Demand Supply Gap '!X44</f>
        <v>0</v>
      </c>
      <c r="O27" s="151">
        <f>AF27*'Demand Supply Gap '!Y44</f>
        <v>0</v>
      </c>
      <c r="P27" s="151">
        <f>AG27*'Demand Supply Gap '!Z44</f>
        <v>0</v>
      </c>
      <c r="Q27" s="151">
        <f>AH27*'Demand Supply Gap '!AA44</f>
        <v>0</v>
      </c>
      <c r="R27" s="151">
        <f>AI27*'Demand Supply Gap '!AB44</f>
        <v>0</v>
      </c>
      <c r="S27" s="151">
        <f>AJ27*'Demand Supply Gap '!AC44</f>
        <v>0</v>
      </c>
      <c r="U27" s="255">
        <v>0.3473</v>
      </c>
      <c r="V27" s="256">
        <v>0.34749999999999998</v>
      </c>
      <c r="W27" s="256">
        <v>0.3478</v>
      </c>
      <c r="X27" s="256">
        <v>0.34799999999999998</v>
      </c>
      <c r="Y27" s="256">
        <v>0.34819999999999995</v>
      </c>
      <c r="Z27" s="256">
        <v>0.34839999999999999</v>
      </c>
      <c r="AA27" s="256">
        <v>0.34869999999999995</v>
      </c>
      <c r="AB27" s="256">
        <v>0.34889999999999999</v>
      </c>
      <c r="AC27" s="256">
        <v>0.34909999999999997</v>
      </c>
      <c r="AD27" s="256">
        <v>0.3493</v>
      </c>
      <c r="AE27" s="256">
        <v>0.34959999999999997</v>
      </c>
      <c r="AF27" s="256">
        <v>0.3498</v>
      </c>
      <c r="AG27" s="256">
        <v>0.35</v>
      </c>
      <c r="AH27" s="256">
        <v>0.35019999999999996</v>
      </c>
      <c r="AI27" s="256">
        <v>0.35049999999999998</v>
      </c>
      <c r="AJ27" s="257">
        <v>0.35069999999999996</v>
      </c>
    </row>
    <row r="28" spans="1:36" ht="15.75" thickBot="1" x14ac:dyDescent="0.3">
      <c r="A28" s="221" t="s">
        <v>4</v>
      </c>
      <c r="B28" s="219" t="s">
        <v>102</v>
      </c>
      <c r="C28" s="55" t="s">
        <v>206</v>
      </c>
      <c r="D28" s="151">
        <f>U28*'Demand Supply Gap '!D44</f>
        <v>23.028358129196953</v>
      </c>
      <c r="E28" s="151">
        <f>V28*'Demand Supply Gap '!E44</f>
        <v>24.506317277416908</v>
      </c>
      <c r="F28" s="151">
        <f>W28*'Demand Supply Gap '!F44</f>
        <v>26.107103088040343</v>
      </c>
      <c r="G28" s="151">
        <f>X28*'Demand Supply Gap '!G44</f>
        <v>27.8230620844414</v>
      </c>
      <c r="H28" s="151">
        <f>Y28*'Demand Supply Gap '!H44</f>
        <v>29.659411660400004</v>
      </c>
      <c r="I28" s="151">
        <f>Z28*'Demand Supply Gap '!I44</f>
        <v>31.643046112334208</v>
      </c>
      <c r="J28" s="151">
        <f>AA28*'Demand Supply Gap '!T44</f>
        <v>0</v>
      </c>
      <c r="K28" s="151">
        <f>AB28*'Demand Supply Gap '!U44</f>
        <v>0</v>
      </c>
      <c r="L28" s="151">
        <f>AC28*'Demand Supply Gap '!V44</f>
        <v>0</v>
      </c>
      <c r="M28" s="151">
        <f>AD28*'Demand Supply Gap '!W44</f>
        <v>0</v>
      </c>
      <c r="N28" s="151">
        <f>AE28*'Demand Supply Gap '!X44</f>
        <v>0</v>
      </c>
      <c r="O28" s="151">
        <f>AF28*'Demand Supply Gap '!Y44</f>
        <v>0</v>
      </c>
      <c r="P28" s="151">
        <f>AG28*'Demand Supply Gap '!Z44</f>
        <v>0</v>
      </c>
      <c r="Q28" s="151">
        <f>AH28*'Demand Supply Gap '!AA44</f>
        <v>0</v>
      </c>
      <c r="R28" s="151">
        <f>AI28*'Demand Supply Gap '!AB44</f>
        <v>0</v>
      </c>
      <c r="S28" s="151">
        <f>AJ28*'Demand Supply Gap '!AC44</f>
        <v>0</v>
      </c>
      <c r="U28" s="255">
        <v>0.28899999999999998</v>
      </c>
      <c r="V28" s="256">
        <v>0.28949999999999998</v>
      </c>
      <c r="W28" s="256">
        <v>0.29010000000000002</v>
      </c>
      <c r="X28" s="256">
        <v>0.29060000000000002</v>
      </c>
      <c r="Y28" s="256">
        <v>0.29110000000000003</v>
      </c>
      <c r="Z28" s="256">
        <v>0.29170000000000001</v>
      </c>
      <c r="AA28" s="256">
        <v>0.29220000000000002</v>
      </c>
      <c r="AB28" s="256">
        <v>0.29270000000000002</v>
      </c>
      <c r="AC28" s="256">
        <v>0.29330000000000001</v>
      </c>
      <c r="AD28" s="256">
        <v>0.29380000000000001</v>
      </c>
      <c r="AE28" s="256">
        <v>0.29430000000000001</v>
      </c>
      <c r="AF28" s="256">
        <v>0.2949</v>
      </c>
      <c r="AG28" s="256">
        <v>0.2954</v>
      </c>
      <c r="AH28" s="256">
        <v>0.2959</v>
      </c>
      <c r="AI28" s="256">
        <v>0.29649999999999999</v>
      </c>
      <c r="AJ28" s="257">
        <v>0.29699999999999999</v>
      </c>
    </row>
    <row r="29" spans="1:36" ht="15.75" thickBot="1" x14ac:dyDescent="0.3">
      <c r="A29" s="221" t="s">
        <v>4</v>
      </c>
      <c r="B29" s="219" t="s">
        <v>102</v>
      </c>
      <c r="C29" s="55" t="s">
        <v>207</v>
      </c>
      <c r="D29" s="151">
        <f>U29*'Demand Supply Gap '!D44</f>
        <v>12.621771376002764</v>
      </c>
      <c r="E29" s="151">
        <f>V29*'Demand Supply Gap '!E44</f>
        <v>13.484823289438738</v>
      </c>
      <c r="F29" s="151">
        <f>W29*'Demand Supply Gap '!F44</f>
        <v>14.416952480882673</v>
      </c>
      <c r="G29" s="151">
        <f>X29*'Demand Supply Gap '!G44</f>
        <v>15.414704045406282</v>
      </c>
      <c r="H29" s="151">
        <f>Y29*'Demand Supply Gap '!H44</f>
        <v>16.495564231600007</v>
      </c>
      <c r="I29" s="151">
        <f>Z29*'Demand Supply Gap '!I44</f>
        <v>17.660225941337021</v>
      </c>
      <c r="J29" s="151">
        <f>AA29*'Demand Supply Gap '!T44</f>
        <v>0</v>
      </c>
      <c r="K29" s="151">
        <f>AB29*'Demand Supply Gap '!U44</f>
        <v>0</v>
      </c>
      <c r="L29" s="151">
        <f>AC29*'Demand Supply Gap '!V44</f>
        <v>0</v>
      </c>
      <c r="M29" s="151">
        <f>AD29*'Demand Supply Gap '!W44</f>
        <v>0</v>
      </c>
      <c r="N29" s="151">
        <f>AE29*'Demand Supply Gap '!X44</f>
        <v>0</v>
      </c>
      <c r="O29" s="151">
        <f>AF29*'Demand Supply Gap '!Y44</f>
        <v>0</v>
      </c>
      <c r="P29" s="151">
        <f>AG29*'Demand Supply Gap '!Z44</f>
        <v>0</v>
      </c>
      <c r="Q29" s="151">
        <f>AH29*'Demand Supply Gap '!AA44</f>
        <v>0</v>
      </c>
      <c r="R29" s="151">
        <f>AI29*'Demand Supply Gap '!AB44</f>
        <v>0</v>
      </c>
      <c r="S29" s="151">
        <f>AJ29*'Demand Supply Gap '!AC44</f>
        <v>0</v>
      </c>
      <c r="U29" s="255">
        <v>0.15840000000000004</v>
      </c>
      <c r="V29" s="256">
        <v>0.15930000000000002</v>
      </c>
      <c r="W29" s="256">
        <v>0.16020000000000004</v>
      </c>
      <c r="X29" s="256">
        <v>0.16100000000000003</v>
      </c>
      <c r="Y29" s="256">
        <v>0.16190000000000004</v>
      </c>
      <c r="Z29" s="256">
        <v>0.16280000000000003</v>
      </c>
      <c r="AA29" s="256">
        <v>0.16370000000000004</v>
      </c>
      <c r="AB29" s="256">
        <v>0.16460000000000002</v>
      </c>
      <c r="AC29" s="256">
        <v>0.16540000000000005</v>
      </c>
      <c r="AD29" s="256">
        <v>0.16630000000000003</v>
      </c>
      <c r="AE29" s="256">
        <v>0.16720000000000004</v>
      </c>
      <c r="AF29" s="256">
        <v>0.16810000000000003</v>
      </c>
      <c r="AG29" s="256">
        <v>0.16900000000000004</v>
      </c>
      <c r="AH29" s="256">
        <v>0.16980000000000003</v>
      </c>
      <c r="AI29" s="256">
        <v>0.17070000000000005</v>
      </c>
      <c r="AJ29" s="257">
        <v>0.17160000000000003</v>
      </c>
    </row>
    <row r="30" spans="1:36" x14ac:dyDescent="0.25">
      <c r="A30" s="221" t="s">
        <v>4</v>
      </c>
      <c r="B30" s="219" t="s">
        <v>102</v>
      </c>
      <c r="C30" s="55" t="s">
        <v>6</v>
      </c>
      <c r="D30" s="151">
        <f>U30*'Demand Supply Gap '!D44</f>
        <v>16.358899390740952</v>
      </c>
      <c r="E30" s="151">
        <f>V30*'Demand Supply Gap '!E44</f>
        <v>17.243305110223918</v>
      </c>
      <c r="F30" s="151">
        <f>W30*'Demand Supply Gap '!F44</f>
        <v>18.169679812048756</v>
      </c>
      <c r="G30" s="151">
        <f>X30*'Demand Supply Gap '!G44</f>
        <v>19.186998078878375</v>
      </c>
      <c r="H30" s="151">
        <f>Y30*'Demand Supply Gap '!H44</f>
        <v>20.2552079632</v>
      </c>
      <c r="I30" s="151">
        <f>Z30*'Demand Supply Gap '!I44</f>
        <v>21.381022930205937</v>
      </c>
      <c r="J30" s="151">
        <f>AA30*'Demand Supply Gap '!T44</f>
        <v>0</v>
      </c>
      <c r="K30" s="151">
        <f>AB30*'Demand Supply Gap '!U44</f>
        <v>0</v>
      </c>
      <c r="L30" s="151">
        <f>AC30*'Demand Supply Gap '!V44</f>
        <v>0</v>
      </c>
      <c r="M30" s="151">
        <f>AD30*'Demand Supply Gap '!W44</f>
        <v>0</v>
      </c>
      <c r="N30" s="151">
        <f>AE30*'Demand Supply Gap '!X44</f>
        <v>0</v>
      </c>
      <c r="O30" s="151">
        <f>AF30*'Demand Supply Gap '!Y44</f>
        <v>0</v>
      </c>
      <c r="P30" s="151">
        <f>AG30*'Demand Supply Gap '!Z44</f>
        <v>0</v>
      </c>
      <c r="Q30" s="151">
        <f>AH30*'Demand Supply Gap '!AA44</f>
        <v>0</v>
      </c>
      <c r="R30" s="151">
        <f>AI30*'Demand Supply Gap '!AB44</f>
        <v>0</v>
      </c>
      <c r="S30" s="151">
        <f>AJ30*'Demand Supply Gap '!AC44</f>
        <v>0</v>
      </c>
      <c r="U30" s="255">
        <v>0.20530000000000001</v>
      </c>
      <c r="V30" s="256">
        <v>0.20369999999999999</v>
      </c>
      <c r="W30" s="256">
        <v>0.2019</v>
      </c>
      <c r="X30" s="256">
        <v>0.20039999999999999</v>
      </c>
      <c r="Y30" s="256">
        <v>0.1988</v>
      </c>
      <c r="Z30" s="256">
        <v>0.1971</v>
      </c>
      <c r="AA30" s="256">
        <v>0.19539999999999999</v>
      </c>
      <c r="AB30" s="256">
        <v>0.1938</v>
      </c>
      <c r="AC30" s="256">
        <v>0.19220000000000001</v>
      </c>
      <c r="AD30" s="256">
        <v>0.19059999999999999</v>
      </c>
      <c r="AE30" s="256">
        <v>0.18890000000000001</v>
      </c>
      <c r="AF30" s="256">
        <v>0.18720000000000001</v>
      </c>
      <c r="AG30" s="256">
        <v>0.18559999999999999</v>
      </c>
      <c r="AH30" s="256">
        <v>0.18410000000000001</v>
      </c>
      <c r="AI30" s="256">
        <v>0.18229999999999999</v>
      </c>
      <c r="AJ30" s="257">
        <v>0.1807</v>
      </c>
    </row>
    <row r="31" spans="1:36" ht="15.75" thickBot="1" x14ac:dyDescent="0.3">
      <c r="A31" s="223" t="s">
        <v>4</v>
      </c>
      <c r="B31" s="224" t="s">
        <v>12</v>
      </c>
      <c r="C31" s="161" t="s">
        <v>15</v>
      </c>
      <c r="D31" s="162">
        <f>SUM(D27:D30)</f>
        <v>79.682900101027528</v>
      </c>
      <c r="E31" s="162">
        <f t="shared" ref="E31:S31" si="4">SUM(E27:E30)</f>
        <v>84.65049145912576</v>
      </c>
      <c r="F31" s="162">
        <f t="shared" si="4"/>
        <v>89.993461179042882</v>
      </c>
      <c r="G31" s="162">
        <f>SUM(G27:G30)</f>
        <v>95.743503387616641</v>
      </c>
      <c r="H31" s="162">
        <f t="shared" si="4"/>
        <v>101.88736400000002</v>
      </c>
      <c r="I31" s="162">
        <f t="shared" si="4"/>
        <v>108.47804632270896</v>
      </c>
      <c r="J31" s="162">
        <f t="shared" si="4"/>
        <v>0</v>
      </c>
      <c r="K31" s="162">
        <f t="shared" si="4"/>
        <v>0</v>
      </c>
      <c r="L31" s="162">
        <f t="shared" si="4"/>
        <v>0</v>
      </c>
      <c r="M31" s="162">
        <f t="shared" si="4"/>
        <v>0</v>
      </c>
      <c r="N31" s="162">
        <f t="shared" si="4"/>
        <v>0</v>
      </c>
      <c r="O31" s="162">
        <f t="shared" si="4"/>
        <v>0</v>
      </c>
      <c r="P31" s="162">
        <f t="shared" si="4"/>
        <v>0</v>
      </c>
      <c r="Q31" s="162">
        <f t="shared" si="4"/>
        <v>0</v>
      </c>
      <c r="R31" s="162">
        <f t="shared" si="4"/>
        <v>0</v>
      </c>
      <c r="S31" s="162">
        <f t="shared" si="4"/>
        <v>0</v>
      </c>
      <c r="U31" s="261">
        <v>1</v>
      </c>
      <c r="V31" s="262">
        <v>1</v>
      </c>
      <c r="W31" s="262">
        <v>1</v>
      </c>
      <c r="X31" s="262">
        <v>1</v>
      </c>
      <c r="Y31" s="262">
        <v>1</v>
      </c>
      <c r="Z31" s="262">
        <v>1</v>
      </c>
      <c r="AA31" s="262">
        <v>1</v>
      </c>
      <c r="AB31" s="262">
        <v>1</v>
      </c>
      <c r="AC31" s="262">
        <v>1</v>
      </c>
      <c r="AD31" s="262">
        <v>1</v>
      </c>
      <c r="AE31" s="262">
        <v>1</v>
      </c>
      <c r="AF31" s="262">
        <v>1</v>
      </c>
      <c r="AG31" s="262">
        <v>1</v>
      </c>
      <c r="AH31" s="262">
        <v>1</v>
      </c>
      <c r="AI31" s="262">
        <v>1</v>
      </c>
      <c r="AJ31" s="263">
        <v>0.99999999999999989</v>
      </c>
    </row>
    <row r="32" spans="1:36" ht="15.75" thickBot="1" x14ac:dyDescent="0.3">
      <c r="A32" s="218" t="s">
        <v>4</v>
      </c>
      <c r="B32" s="219" t="s">
        <v>13</v>
      </c>
      <c r="C32" s="220" t="s">
        <v>208</v>
      </c>
      <c r="D32" s="151">
        <f>U32*'Demand Supply Gap '!D53</f>
        <v>1358.8748616120322</v>
      </c>
      <c r="E32" s="151">
        <f>V32*'Demand Supply Gap '!E53</f>
        <v>1375.848975346933</v>
      </c>
      <c r="F32" s="151">
        <f>W32*'Demand Supply Gap '!F53</f>
        <v>1376.3096180560663</v>
      </c>
      <c r="G32" s="151">
        <f>X32*'Demand Supply Gap '!G53</f>
        <v>1369.2419497396861</v>
      </c>
      <c r="H32" s="151">
        <f>Y32*'Demand Supply Gap '!H53</f>
        <v>1376.1228555405999</v>
      </c>
      <c r="I32" s="151">
        <f>Z32*'Demand Supply Gap '!I53</f>
        <v>1471.8400317398182</v>
      </c>
      <c r="J32" s="151">
        <f>AA32*'Demand Supply Gap '!J53</f>
        <v>1574.7416735561335</v>
      </c>
      <c r="K32" s="151">
        <f>AB32*'Demand Supply Gap '!K53</f>
        <v>1685.8348774988508</v>
      </c>
      <c r="L32" s="151">
        <f>AC32*'Demand Supply Gap '!L53</f>
        <v>1806.3043966435869</v>
      </c>
      <c r="M32" s="151">
        <f>AD32*'Demand Supply Gap '!M53</f>
        <v>1936.0228232123141</v>
      </c>
      <c r="N32" s="151">
        <f>AE32*'Demand Supply Gap '!N53</f>
        <v>2076.2824768840028</v>
      </c>
      <c r="O32" s="151">
        <f>AF32*'Demand Supply Gap '!O53</f>
        <v>2228.6052998915175</v>
      </c>
      <c r="P32" s="151">
        <f>AG32*'Demand Supply Gap '!P53</f>
        <v>2392.8848912752273</v>
      </c>
      <c r="Q32" s="151">
        <f>AH32*'Demand Supply Gap '!Q53</f>
        <v>2570.7883025950782</v>
      </c>
      <c r="R32" s="151">
        <f>AI32*'Demand Supply Gap '!R53</f>
        <v>2764.2808335656682</v>
      </c>
      <c r="S32" s="151">
        <f>AJ32*'Demand Supply Gap '!S53</f>
        <v>2973.2964550653282</v>
      </c>
      <c r="U32" s="255">
        <v>0.39319999999999999</v>
      </c>
      <c r="V32" s="256">
        <v>0.39190000000000003</v>
      </c>
      <c r="W32" s="256">
        <v>0.39070000000000005</v>
      </c>
      <c r="X32" s="256">
        <v>0.38940000000000002</v>
      </c>
      <c r="Y32" s="256">
        <v>0.3881</v>
      </c>
      <c r="Z32" s="256">
        <v>0.38690000000000002</v>
      </c>
      <c r="AA32" s="256">
        <v>0.3856</v>
      </c>
      <c r="AB32" s="256">
        <v>0.38430000000000003</v>
      </c>
      <c r="AC32" s="256">
        <v>0.3831</v>
      </c>
      <c r="AD32" s="256">
        <v>0.38180000000000003</v>
      </c>
      <c r="AE32" s="256">
        <v>0.3805</v>
      </c>
      <c r="AF32" s="256">
        <v>0.37930000000000003</v>
      </c>
      <c r="AG32" s="256">
        <v>0.378</v>
      </c>
      <c r="AH32" s="256">
        <v>0.37670000000000003</v>
      </c>
      <c r="AI32" s="256">
        <v>0.3755</v>
      </c>
      <c r="AJ32" s="257">
        <v>0.37420000000000003</v>
      </c>
    </row>
    <row r="33" spans="1:36" ht="15.75" thickBot="1" x14ac:dyDescent="0.3">
      <c r="A33" s="221" t="s">
        <v>4</v>
      </c>
      <c r="B33" s="222" t="s">
        <v>13</v>
      </c>
      <c r="C33" s="55" t="s">
        <v>209</v>
      </c>
      <c r="D33" s="151">
        <f>U33*'Demand Supply Gap '!D53</f>
        <v>694.64355845376019</v>
      </c>
      <c r="E33" s="151">
        <f>V33*'Demand Supply Gap '!E53</f>
        <v>708.81323838363301</v>
      </c>
      <c r="F33" s="151">
        <f>W33*'Demand Supply Gap '!F53</f>
        <v>714.39874722746413</v>
      </c>
      <c r="G33" s="151">
        <f>X33*'Demand Supply Gap '!G53</f>
        <v>716.26755306105304</v>
      </c>
      <c r="H33" s="151">
        <f>Y33*'Demand Supply Gap '!H53</f>
        <v>725.46956001959995</v>
      </c>
      <c r="I33" s="151">
        <f>Z33*'Demand Supply Gap '!I53</f>
        <v>781.7604717563521</v>
      </c>
      <c r="J33" s="151">
        <f>AA33*'Demand Supply Gap '!J53</f>
        <v>842.9115182105445</v>
      </c>
      <c r="K33" s="151">
        <f>AB33*'Demand Supply Gap '!K53</f>
        <v>909.37697139087118</v>
      </c>
      <c r="L33" s="151">
        <f>AC33*'Demand Supply Gap '!L53</f>
        <v>981.65642229494847</v>
      </c>
      <c r="M33" s="151">
        <f>AD33*'Demand Supply Gap '!M53</f>
        <v>1060.2995608530509</v>
      </c>
      <c r="N33" s="151">
        <f>AE33*'Demand Supply Gap '!N53</f>
        <v>1145.9114852710659</v>
      </c>
      <c r="O33" s="151">
        <f>AF33*'Demand Supply Gap '!O53</f>
        <v>1239.1586020224652</v>
      </c>
      <c r="P33" s="151">
        <f>AG33*'Demand Supply Gap '!P53</f>
        <v>1340.7751851113574</v>
      </c>
      <c r="Q33" s="151">
        <f>AH33*'Demand Supply Gap '!Q53</f>
        <v>1451.5706715210329</v>
      </c>
      <c r="R33" s="151">
        <f>AI33*'Demand Supply Gap '!R53</f>
        <v>1572.4377790935466</v>
      </c>
      <c r="S33" s="151">
        <f>AJ33*'Demand Supply Gap '!S53</f>
        <v>1704.3615435903603</v>
      </c>
      <c r="U33" s="255">
        <v>0.20100000000000001</v>
      </c>
      <c r="V33" s="256">
        <v>0.2019</v>
      </c>
      <c r="W33" s="256">
        <v>0.20280000000000001</v>
      </c>
      <c r="X33" s="256">
        <v>0.20369999999999999</v>
      </c>
      <c r="Y33" s="256">
        <v>0.2046</v>
      </c>
      <c r="Z33" s="256">
        <v>0.20549999999999999</v>
      </c>
      <c r="AA33" s="256">
        <v>0.2064</v>
      </c>
      <c r="AB33" s="256">
        <v>0.20730000000000001</v>
      </c>
      <c r="AC33" s="256">
        <v>0.2082</v>
      </c>
      <c r="AD33" s="256">
        <v>0.20910000000000001</v>
      </c>
      <c r="AE33" s="256">
        <v>0.21</v>
      </c>
      <c r="AF33" s="256">
        <v>0.2109</v>
      </c>
      <c r="AG33" s="256">
        <v>0.21179999999999999</v>
      </c>
      <c r="AH33" s="256">
        <v>0.2127</v>
      </c>
      <c r="AI33" s="256">
        <v>0.21360000000000001</v>
      </c>
      <c r="AJ33" s="257">
        <v>0.2145</v>
      </c>
    </row>
    <row r="34" spans="1:36" x14ac:dyDescent="0.25">
      <c r="A34" s="221" t="s">
        <v>4</v>
      </c>
      <c r="B34" s="222" t="s">
        <v>13</v>
      </c>
      <c r="C34" s="55" t="s">
        <v>210</v>
      </c>
      <c r="D34" s="151">
        <f>U34*'Demand Supply Gap '!D53</f>
        <v>1402.4196816942083</v>
      </c>
      <c r="E34" s="151">
        <f>V34*'Demand Supply Gap '!E53</f>
        <v>1426.0521913394339</v>
      </c>
      <c r="F34" s="151">
        <f>W34*'Demand Supply Gap '!F53</f>
        <v>1431.9679030964701</v>
      </c>
      <c r="G34" s="151">
        <f>X34*'Demand Supply Gap '!G53</f>
        <v>1430.7769628892611</v>
      </c>
      <c r="H34" s="151">
        <f>Y34*'Demand Supply Gap '!H53</f>
        <v>1444.2021104397998</v>
      </c>
      <c r="I34" s="151">
        <f>Z34*'Demand Supply Gap '!I53</f>
        <v>1550.5867069970275</v>
      </c>
      <c r="J34" s="151">
        <f>AA34*'Demand Supply Gap '!J53</f>
        <v>1666.2204429743319</v>
      </c>
      <c r="K34" s="151">
        <f>AB34*'Demand Supply Gap '!K53</f>
        <v>1791.5559822288071</v>
      </c>
      <c r="L34" s="151">
        <f>AC34*'Demand Supply Gap '!L53</f>
        <v>1927.0075878575672</v>
      </c>
      <c r="M34" s="151">
        <f>AD34*'Demand Supply Gap '!M53</f>
        <v>2074.4550470826548</v>
      </c>
      <c r="N34" s="151">
        <f>AE34*'Demand Supply Gap '!N53</f>
        <v>2234.5273962785782</v>
      </c>
      <c r="O34" s="151">
        <f>AF34*'Demand Supply Gap '!O53</f>
        <v>2407.8103134604371</v>
      </c>
      <c r="P34" s="151">
        <f>AG34*'Demand Supply Gap '!P53</f>
        <v>2596.7232338653394</v>
      </c>
      <c r="Q34" s="151">
        <f>AH34*'Demand Supply Gap '!Q53</f>
        <v>2802.1387763353837</v>
      </c>
      <c r="R34" s="151">
        <f>AI34*'Demand Supply Gap '!R53</f>
        <v>3024.8814767300478</v>
      </c>
      <c r="S34" s="151">
        <f>AJ34*'Demand Supply Gap '!S53</f>
        <v>3268.0834633040336</v>
      </c>
      <c r="U34" s="255">
        <v>0.40579999999999999</v>
      </c>
      <c r="V34" s="256">
        <v>0.40620000000000001</v>
      </c>
      <c r="W34" s="256">
        <v>0.40649999999999997</v>
      </c>
      <c r="X34" s="256">
        <v>0.40689999999999998</v>
      </c>
      <c r="Y34" s="256">
        <v>0.4073</v>
      </c>
      <c r="Z34" s="256">
        <v>0.40760000000000002</v>
      </c>
      <c r="AA34" s="256">
        <v>0.40799999999999997</v>
      </c>
      <c r="AB34" s="256">
        <v>0.40839999999999999</v>
      </c>
      <c r="AC34" s="256">
        <v>0.40870000000000001</v>
      </c>
      <c r="AD34" s="256">
        <v>0.40910000000000002</v>
      </c>
      <c r="AE34" s="256">
        <v>0.40949999999999998</v>
      </c>
      <c r="AF34" s="256">
        <v>0.4098</v>
      </c>
      <c r="AG34" s="256">
        <v>0.41020000000000001</v>
      </c>
      <c r="AH34" s="256">
        <v>0.41060000000000002</v>
      </c>
      <c r="AI34" s="256">
        <v>0.41089999999999999</v>
      </c>
      <c r="AJ34" s="257">
        <v>0.4113</v>
      </c>
    </row>
    <row r="35" spans="1:36" ht="15.75" thickBot="1" x14ac:dyDescent="0.3">
      <c r="A35" s="227" t="s">
        <v>4</v>
      </c>
      <c r="B35" s="228" t="s">
        <v>13</v>
      </c>
      <c r="C35" s="146" t="s">
        <v>15</v>
      </c>
      <c r="D35" s="162">
        <f>SUM(D32:D34)</f>
        <v>3455.9381017600008</v>
      </c>
      <c r="E35" s="162">
        <f t="shared" ref="E35:S35" si="5">SUM(E32:E34)</f>
        <v>3510.7144050699999</v>
      </c>
      <c r="F35" s="162">
        <f t="shared" si="5"/>
        <v>3522.6762683800007</v>
      </c>
      <c r="G35" s="162">
        <f t="shared" si="5"/>
        <v>3516.2864656900001</v>
      </c>
      <c r="H35" s="162">
        <f t="shared" si="5"/>
        <v>3545.7945259999997</v>
      </c>
      <c r="I35" s="162">
        <f t="shared" si="5"/>
        <v>3804.1872104931981</v>
      </c>
      <c r="J35" s="162">
        <f t="shared" si="5"/>
        <v>4083.8736347410099</v>
      </c>
      <c r="K35" s="162">
        <f t="shared" si="5"/>
        <v>4386.7678311185291</v>
      </c>
      <c r="L35" s="162">
        <f t="shared" si="5"/>
        <v>4714.9684067961025</v>
      </c>
      <c r="M35" s="162">
        <f t="shared" si="5"/>
        <v>5070.7774311480198</v>
      </c>
      <c r="N35" s="162">
        <f t="shared" si="5"/>
        <v>5456.7213584336469</v>
      </c>
      <c r="O35" s="162">
        <f t="shared" si="5"/>
        <v>5875.5742153744195</v>
      </c>
      <c r="P35" s="162">
        <f t="shared" si="5"/>
        <v>6330.3833102519238</v>
      </c>
      <c r="Q35" s="162">
        <f t="shared" si="5"/>
        <v>6824.4977504514954</v>
      </c>
      <c r="R35" s="162">
        <f t="shared" si="5"/>
        <v>7361.6000893892633</v>
      </c>
      <c r="S35" s="162">
        <f t="shared" si="5"/>
        <v>7945.7414619597221</v>
      </c>
      <c r="U35" s="254">
        <v>1</v>
      </c>
      <c r="V35" s="264">
        <v>1</v>
      </c>
      <c r="W35" s="264">
        <v>1</v>
      </c>
      <c r="X35" s="264">
        <v>1</v>
      </c>
      <c r="Y35" s="264">
        <v>1</v>
      </c>
      <c r="Z35" s="264">
        <v>1</v>
      </c>
      <c r="AA35" s="264">
        <v>1</v>
      </c>
      <c r="AB35" s="264">
        <v>1</v>
      </c>
      <c r="AC35" s="264">
        <v>1</v>
      </c>
      <c r="AD35" s="264">
        <v>1</v>
      </c>
      <c r="AE35" s="264">
        <v>1</v>
      </c>
      <c r="AF35" s="264">
        <v>1</v>
      </c>
      <c r="AG35" s="264">
        <v>1</v>
      </c>
      <c r="AH35" s="264">
        <v>1</v>
      </c>
      <c r="AI35" s="264">
        <v>1</v>
      </c>
      <c r="AJ35" s="265">
        <v>1</v>
      </c>
    </row>
    <row r="36" spans="1:36" ht="15.75" thickBot="1" x14ac:dyDescent="0.3">
      <c r="A36" s="231" t="s">
        <v>16</v>
      </c>
      <c r="B36" s="68" t="s">
        <v>17</v>
      </c>
      <c r="C36" s="63" t="s">
        <v>211</v>
      </c>
      <c r="D36" s="151">
        <f>U36*'Demand Supply Gap '!D80</f>
        <v>147.06863064519999</v>
      </c>
      <c r="E36" s="151">
        <f>V36*'Demand Supply Gap '!E80</f>
        <v>281.55280570479999</v>
      </c>
      <c r="F36" s="151">
        <f>W36*'Demand Supply Gap '!F80</f>
        <v>167.8123764515</v>
      </c>
      <c r="G36" s="151">
        <f>X36*'Demand Supply Gap '!G80</f>
        <v>159.13400373600001</v>
      </c>
      <c r="H36" s="151">
        <f>Y36*'Demand Supply Gap '!H80</f>
        <v>192.28441494937499</v>
      </c>
      <c r="I36" s="151">
        <f>Z36*'Demand Supply Gap '!I80</f>
        <v>212.6109815469319</v>
      </c>
      <c r="J36" s="151">
        <f>AA36*'Demand Supply Gap '!J80</f>
        <v>226.36955863780565</v>
      </c>
      <c r="K36" s="151">
        <f>AB36*'Demand Supply Gap '!K80</f>
        <v>241.11943835136421</v>
      </c>
      <c r="L36" s="151">
        <f>AC36*'Demand Supply Gap '!L80</f>
        <v>256.88575597069178</v>
      </c>
      <c r="M36" s="151">
        <f>AD36*'Demand Supply Gap '!M80</f>
        <v>273.85318878324642</v>
      </c>
      <c r="N36" s="151">
        <f>AE36*'Demand Supply Gap '!N80</f>
        <v>292.0042385135373</v>
      </c>
      <c r="O36" s="151">
        <f>AF36*'Demand Supply Gap '!O80</f>
        <v>311.61489146422315</v>
      </c>
      <c r="P36" s="151">
        <f>AG36*'Demand Supply Gap '!P80</f>
        <v>332.61411483538541</v>
      </c>
      <c r="Q36" s="151">
        <f>AH36*'Demand Supply Gap '!Q80</f>
        <v>355.17677500188222</v>
      </c>
      <c r="R36" s="151">
        <f>AI36*'Demand Supply Gap '!R80</f>
        <v>379.42835379229814</v>
      </c>
      <c r="S36" s="151">
        <f>AJ36*'Demand Supply Gap '!S80</f>
        <v>154.81566131640002</v>
      </c>
      <c r="U36" s="266">
        <v>0.47079999999999994</v>
      </c>
      <c r="V36" s="267">
        <v>0.47110000000000002</v>
      </c>
      <c r="W36" s="267">
        <v>0.47149999999999997</v>
      </c>
      <c r="X36" s="267">
        <v>0.47200000000000003</v>
      </c>
      <c r="Y36" s="267">
        <v>0.47249999999999998</v>
      </c>
      <c r="Z36" s="267">
        <v>0.49129999999999996</v>
      </c>
      <c r="AA36" s="267">
        <v>0.49170000000000003</v>
      </c>
      <c r="AB36" s="267">
        <v>0.49209999999999998</v>
      </c>
      <c r="AC36" s="267">
        <v>0.49240000000000006</v>
      </c>
      <c r="AD36" s="267">
        <v>0.49279999999999996</v>
      </c>
      <c r="AE36" s="267">
        <v>0.49309999999999993</v>
      </c>
      <c r="AF36" s="267">
        <v>0.49360000000000009</v>
      </c>
      <c r="AG36" s="267">
        <v>0.49400000000000005</v>
      </c>
      <c r="AH36" s="267">
        <v>0.49440000000000001</v>
      </c>
      <c r="AI36" s="267">
        <v>0.49479999999999996</v>
      </c>
      <c r="AJ36" s="268">
        <v>0.4956000000000001</v>
      </c>
    </row>
    <row r="37" spans="1:36" ht="15.75" thickBot="1" x14ac:dyDescent="0.3">
      <c r="A37" s="221" t="s">
        <v>16</v>
      </c>
      <c r="B37" s="222" t="s">
        <v>17</v>
      </c>
      <c r="C37" s="55" t="s">
        <v>212</v>
      </c>
      <c r="D37" s="151">
        <f>U37*'Demand Supply Gap '!D80</f>
        <v>79.250874245299997</v>
      </c>
      <c r="E37" s="151">
        <f>V37*'Demand Supply Gap '!E80</f>
        <v>151.92257102559998</v>
      </c>
      <c r="F37" s="151">
        <f>W37*'Demand Supply Gap '!F80</f>
        <v>90.615124166599998</v>
      </c>
      <c r="G37" s="151">
        <f>X37*'Demand Supply Gap '!G80</f>
        <v>86.006534646300011</v>
      </c>
      <c r="H37" s="151">
        <f>Y37*'Demand Supply Gap '!H80</f>
        <v>104.01671208689999</v>
      </c>
      <c r="I37" s="151">
        <f>Z37*'Demand Supply Gap '!I80</f>
        <v>110.82774755580961</v>
      </c>
      <c r="J37" s="151">
        <f>AA37*'Demand Supply Gap '!J80</f>
        <v>115.50970563804238</v>
      </c>
      <c r="K37" s="151">
        <f>AB37*'Demand Supply Gap '!K80</f>
        <v>123.32810939450999</v>
      </c>
      <c r="L37" s="151">
        <f>AC37*'Demand Supply Gap '!L80</f>
        <v>131.57308622219426</v>
      </c>
      <c r="M37" s="151">
        <f>AD37*'Demand Supply Gap '!M80</f>
        <v>140.42755845277267</v>
      </c>
      <c r="N37" s="151">
        <f>AE37*'Demand Supply Gap '!N80</f>
        <v>149.94012003980461</v>
      </c>
      <c r="O37" s="151">
        <f>AF37*'Demand Supply Gap '!O80</f>
        <v>160.10035752699952</v>
      </c>
      <c r="P37" s="151">
        <f>AG37*'Demand Supply Gap '!P80</f>
        <v>171.08754368354539</v>
      </c>
      <c r="Q37" s="151">
        <f>AH37*'Demand Supply Gap '!Q80</f>
        <v>182.90454473195632</v>
      </c>
      <c r="R37" s="151">
        <f>AI37*'Demand Supply Gap '!R80</f>
        <v>195.61878143172041</v>
      </c>
      <c r="S37" s="151">
        <f>AJ37*'Demand Supply Gap '!S80</f>
        <v>79.844396756400002</v>
      </c>
      <c r="U37" s="255">
        <v>0.25369999999999998</v>
      </c>
      <c r="V37" s="256">
        <v>0.25419999999999998</v>
      </c>
      <c r="W37" s="256">
        <v>0.25459999999999999</v>
      </c>
      <c r="X37" s="256">
        <v>0.25509999999999999</v>
      </c>
      <c r="Y37" s="256">
        <v>0.25559999999999999</v>
      </c>
      <c r="Z37" s="256">
        <v>0.25609999999999999</v>
      </c>
      <c r="AA37" s="256">
        <v>0.25090000000000001</v>
      </c>
      <c r="AB37" s="256">
        <v>0.25169999999999998</v>
      </c>
      <c r="AC37" s="256">
        <v>0.25219999999999998</v>
      </c>
      <c r="AD37" s="256">
        <v>0.25269999999999998</v>
      </c>
      <c r="AE37" s="256">
        <v>0.25319999999999998</v>
      </c>
      <c r="AF37" s="256">
        <v>0.25359999999999999</v>
      </c>
      <c r="AG37" s="256">
        <v>0.25409999999999999</v>
      </c>
      <c r="AH37" s="256">
        <v>0.25459999999999999</v>
      </c>
      <c r="AI37" s="256">
        <v>0.25509999999999999</v>
      </c>
      <c r="AJ37" s="257">
        <v>0.25559999999999999</v>
      </c>
    </row>
    <row r="38" spans="1:36" ht="15.75" thickBot="1" x14ac:dyDescent="0.3">
      <c r="A38" s="221" t="s">
        <v>16</v>
      </c>
      <c r="B38" s="222" t="s">
        <v>17</v>
      </c>
      <c r="C38" s="55" t="s">
        <v>213</v>
      </c>
      <c r="D38" s="151">
        <f>U38*'Demand Supply Gap '!D80</f>
        <v>39.266199813299991</v>
      </c>
      <c r="E38" s="151">
        <f>V38*'Demand Supply Gap '!E80</f>
        <v>75.064810860799994</v>
      </c>
      <c r="F38" s="151">
        <f>W38*'Demand Supply Gap '!F80</f>
        <v>44.631329813400001</v>
      </c>
      <c r="G38" s="151">
        <f>X38*'Demand Supply Gap '!G80</f>
        <v>42.244683618900012</v>
      </c>
      <c r="H38" s="151">
        <f>Y38*'Demand Supply Gap '!H80</f>
        <v>50.909587958025014</v>
      </c>
      <c r="I38" s="151">
        <f>Z38*'Demand Supply Gap '!I80</f>
        <v>51.454194394321625</v>
      </c>
      <c r="J38" s="151">
        <f>AA38*'Demand Supply Gap '!J80</f>
        <v>54.094820296811385</v>
      </c>
      <c r="K38" s="151">
        <f>AB38*'Demand Supply Gap '!K80</f>
        <v>57.523718883255754</v>
      </c>
      <c r="L38" s="151">
        <f>AC38*'Demand Supply Gap '!L80</f>
        <v>61.195571030386162</v>
      </c>
      <c r="M38" s="151">
        <f>AD38*'Demand Supply Gap '!M80</f>
        <v>65.073474850889127</v>
      </c>
      <c r="N38" s="151">
        <f>AE38*'Demand Supply Gap '!N80</f>
        <v>69.285126558677518</v>
      </c>
      <c r="O38" s="151">
        <f>AF38*'Demand Supply Gap '!O80</f>
        <v>73.737073182782154</v>
      </c>
      <c r="P38" s="151">
        <f>AG38*'Demand Supply Gap '!P80</f>
        <v>78.575034820424008</v>
      </c>
      <c r="Q38" s="151">
        <f>AH38*'Demand Supply Gap '!Q80</f>
        <v>83.693556407199168</v>
      </c>
      <c r="R38" s="151">
        <f>AI38*'Demand Supply Gap '!R80</f>
        <v>89.259216615649763</v>
      </c>
      <c r="S38" s="151">
        <f>AJ38*'Demand Supply Gap '!S80</f>
        <v>36.142397123299986</v>
      </c>
      <c r="U38" s="255">
        <v>0.12569999999999998</v>
      </c>
      <c r="V38" s="256">
        <v>0.12559999999999999</v>
      </c>
      <c r="W38" s="256">
        <v>0.12540000000000001</v>
      </c>
      <c r="X38" s="256">
        <v>0.12530000000000002</v>
      </c>
      <c r="Y38" s="256">
        <v>0.12510000000000004</v>
      </c>
      <c r="Z38" s="256">
        <v>0.11890000000000005</v>
      </c>
      <c r="AA38" s="256">
        <v>0.11749999999999998</v>
      </c>
      <c r="AB38" s="256">
        <v>0.11739999999999999</v>
      </c>
      <c r="AC38" s="256">
        <v>0.1173</v>
      </c>
      <c r="AD38" s="256">
        <v>0.11710000000000002</v>
      </c>
      <c r="AE38" s="256">
        <v>0.11700000000000003</v>
      </c>
      <c r="AF38" s="256">
        <v>0.11680000000000006</v>
      </c>
      <c r="AG38" s="256">
        <v>0.11669999999999996</v>
      </c>
      <c r="AH38" s="256">
        <v>0.11649999999999998</v>
      </c>
      <c r="AI38" s="256">
        <v>0.11639999999999999</v>
      </c>
      <c r="AJ38" s="257">
        <v>0.11569999999999996</v>
      </c>
    </row>
    <row r="39" spans="1:36" x14ac:dyDescent="0.25">
      <c r="A39" s="221" t="s">
        <v>16</v>
      </c>
      <c r="B39" s="222" t="s">
        <v>17</v>
      </c>
      <c r="C39" s="55" t="s">
        <v>214</v>
      </c>
      <c r="D39" s="151">
        <f>U39*'Demand Supply Gap '!D80</f>
        <v>46.794564296199994</v>
      </c>
      <c r="E39" s="151">
        <f>V39*'Demand Supply Gap '!E80</f>
        <v>89.109580408799999</v>
      </c>
      <c r="F39" s="151">
        <f>W39*'Demand Supply Gap '!F80</f>
        <v>52.852890568499994</v>
      </c>
      <c r="G39" s="151">
        <f>X39*'Demand Supply Gap '!G80</f>
        <v>49.76309099880001</v>
      </c>
      <c r="H39" s="151">
        <f>Y39*'Demand Supply Gap '!H80</f>
        <v>59.740427755700004</v>
      </c>
      <c r="I39" s="151">
        <f>Z39*'Demand Supply Gap '!I80</f>
        <v>57.858921703286789</v>
      </c>
      <c r="J39" s="151">
        <f>AA39*'Demand Supply Gap '!J80</f>
        <v>64.407364761905654</v>
      </c>
      <c r="K39" s="151">
        <f>AB39*'Demand Supply Gap '!K80</f>
        <v>68.009303074922485</v>
      </c>
      <c r="L39" s="151">
        <f>AC39*'Demand Supply Gap '!L80</f>
        <v>72.046959584793939</v>
      </c>
      <c r="M39" s="151">
        <f>AD39*'Demand Supply Gap '!M80</f>
        <v>76.354359047926252</v>
      </c>
      <c r="N39" s="151">
        <f>AE39*'Demand Supply Gap '!N80</f>
        <v>80.951083765565926</v>
      </c>
      <c r="O39" s="151">
        <f>AF39*'Demand Supply Gap '!O80</f>
        <v>85.858235897760011</v>
      </c>
      <c r="P39" s="151">
        <f>AG39*'Demand Supply Gap '!P80</f>
        <v>91.031231428631784</v>
      </c>
      <c r="Q39" s="151">
        <f>AH39*'Demand Supply Gap '!Q80</f>
        <v>96.624749671830827</v>
      </c>
      <c r="R39" s="151">
        <f>AI39*'Demand Supply Gap '!R80</f>
        <v>102.52540602673862</v>
      </c>
      <c r="S39" s="151">
        <f>AJ39*'Demand Supply Gap '!S80</f>
        <v>41.5778138039</v>
      </c>
      <c r="U39" s="255">
        <v>0.14979999999999999</v>
      </c>
      <c r="V39" s="256">
        <v>0.14910000000000001</v>
      </c>
      <c r="W39" s="256">
        <v>0.14849999999999999</v>
      </c>
      <c r="X39" s="256">
        <v>0.14760000000000001</v>
      </c>
      <c r="Y39" s="256">
        <v>0.14680000000000001</v>
      </c>
      <c r="Z39" s="256">
        <v>0.13370000000000001</v>
      </c>
      <c r="AA39" s="256">
        <v>0.1399</v>
      </c>
      <c r="AB39" s="256">
        <v>0.13880000000000001</v>
      </c>
      <c r="AC39" s="256">
        <v>0.1381</v>
      </c>
      <c r="AD39" s="256">
        <v>0.13739999999999999</v>
      </c>
      <c r="AE39" s="256">
        <v>0.13669999999999999</v>
      </c>
      <c r="AF39" s="256">
        <v>0.13600000000000001</v>
      </c>
      <c r="AG39" s="256">
        <v>0.13519999999999999</v>
      </c>
      <c r="AH39" s="256">
        <v>0.13450000000000001</v>
      </c>
      <c r="AI39" s="256">
        <v>0.13370000000000001</v>
      </c>
      <c r="AJ39" s="257">
        <v>0.1331</v>
      </c>
    </row>
    <row r="40" spans="1:36" ht="15.75" thickBot="1" x14ac:dyDescent="0.3">
      <c r="A40" s="227" t="s">
        <v>16</v>
      </c>
      <c r="B40" s="228" t="s">
        <v>17</v>
      </c>
      <c r="C40" s="146" t="s">
        <v>15</v>
      </c>
      <c r="D40" s="162">
        <f>SUM(D36:D39)</f>
        <v>312.380269</v>
      </c>
      <c r="E40" s="162">
        <f t="shared" ref="E40:S40" si="6">SUM(E36:E39)</f>
        <v>597.64976799999988</v>
      </c>
      <c r="F40" s="162">
        <f t="shared" si="6"/>
        <v>355.911721</v>
      </c>
      <c r="G40" s="162">
        <f t="shared" si="6"/>
        <v>337.14831300000003</v>
      </c>
      <c r="H40" s="162">
        <f t="shared" si="6"/>
        <v>406.95114275000003</v>
      </c>
      <c r="I40" s="162">
        <f t="shared" si="6"/>
        <v>432.75184520034992</v>
      </c>
      <c r="J40" s="162">
        <f t="shared" si="6"/>
        <v>460.3814493345651</v>
      </c>
      <c r="K40" s="162">
        <f t="shared" si="6"/>
        <v>489.98056970405241</v>
      </c>
      <c r="L40" s="162">
        <f t="shared" si="6"/>
        <v>521.70137280806614</v>
      </c>
      <c r="M40" s="162">
        <f t="shared" si="6"/>
        <v>555.7085811348345</v>
      </c>
      <c r="N40" s="162">
        <f t="shared" si="6"/>
        <v>592.1805688775853</v>
      </c>
      <c r="O40" s="162">
        <f t="shared" si="6"/>
        <v>631.31055807176483</v>
      </c>
      <c r="P40" s="162">
        <f t="shared" si="6"/>
        <v>673.30792476798661</v>
      </c>
      <c r="Q40" s="162">
        <f t="shared" si="6"/>
        <v>718.39962581286852</v>
      </c>
      <c r="R40" s="162">
        <f t="shared" si="6"/>
        <v>766.83175786640697</v>
      </c>
      <c r="S40" s="162">
        <f t="shared" si="6"/>
        <v>312.380269</v>
      </c>
      <c r="U40" s="269">
        <v>0.99999999999999978</v>
      </c>
      <c r="V40" s="270">
        <v>1</v>
      </c>
      <c r="W40" s="270">
        <v>0.99999999999999989</v>
      </c>
      <c r="X40" s="270">
        <v>1</v>
      </c>
      <c r="Y40" s="270">
        <v>1</v>
      </c>
      <c r="Z40" s="270">
        <v>1</v>
      </c>
      <c r="AA40" s="270">
        <v>1</v>
      </c>
      <c r="AB40" s="270">
        <v>1</v>
      </c>
      <c r="AC40" s="270">
        <v>1</v>
      </c>
      <c r="AD40" s="270">
        <v>0.99999999999999989</v>
      </c>
      <c r="AE40" s="270">
        <v>1</v>
      </c>
      <c r="AF40" s="270">
        <v>1</v>
      </c>
      <c r="AG40" s="270">
        <v>0.99999999999999989</v>
      </c>
      <c r="AH40" s="270">
        <v>1</v>
      </c>
      <c r="AI40" s="270">
        <v>1</v>
      </c>
      <c r="AJ40" s="271">
        <v>1</v>
      </c>
    </row>
    <row r="41" spans="1:36" ht="15.75" thickBot="1" x14ac:dyDescent="0.3">
      <c r="A41" s="218" t="s">
        <v>16</v>
      </c>
      <c r="B41" s="219" t="s">
        <v>18</v>
      </c>
      <c r="C41" s="220" t="s">
        <v>215</v>
      </c>
      <c r="D41" s="151">
        <f>U41*'Demand Supply Gap '!D89</f>
        <v>37.996012147499989</v>
      </c>
      <c r="E41" s="151">
        <f>V41*'Demand Supply Gap '!E89</f>
        <v>40.613818931200001</v>
      </c>
      <c r="F41" s="151">
        <f>W41*'Demand Supply Gap '!F89</f>
        <v>39.009207619500003</v>
      </c>
      <c r="G41" s="151">
        <f>X41*'Demand Supply Gap '!G89</f>
        <v>7.5454144478000034</v>
      </c>
      <c r="H41" s="151">
        <f>Y41*'Demand Supply Gap '!H89</f>
        <v>38.720129801124997</v>
      </c>
      <c r="I41" s="151">
        <f>Z41*'Demand Supply Gap '!I89</f>
        <v>40.982566316180588</v>
      </c>
      <c r="J41" s="151">
        <f>AA41*'Demand Supply Gap '!J89</f>
        <v>43.381516739028534</v>
      </c>
      <c r="K41" s="151">
        <f>AB41*'Demand Supply Gap '!K89</f>
        <v>45.925397657792082</v>
      </c>
      <c r="L41" s="151">
        <f>AC41*'Demand Supply Gap '!L89</f>
        <v>48.607902703837532</v>
      </c>
      <c r="M41" s="151">
        <f>AD41*'Demand Supply Gap '!M89</f>
        <v>51.467978281442498</v>
      </c>
      <c r="N41" s="151">
        <f>AE41*'Demand Supply Gap '!N89</f>
        <v>54.501436403087361</v>
      </c>
      <c r="O41" s="151">
        <f>AF41*'Demand Supply Gap '!O89</f>
        <v>57.71898772985589</v>
      </c>
      <c r="P41" s="151">
        <f>AG41*'Demand Supply Gap '!P89</f>
        <v>61.132008820438294</v>
      </c>
      <c r="Q41" s="151">
        <f>AH41*'Demand Supply Gap '!Q89</f>
        <v>64.752583086426981</v>
      </c>
      <c r="R41" s="151">
        <f>AI41*'Demand Supply Gap '!R89</f>
        <v>68.593544167666209</v>
      </c>
      <c r="S41" s="151">
        <f>AJ41*'Demand Supply Gap '!S89</f>
        <v>72.668521856508079</v>
      </c>
      <c r="U41" s="272">
        <v>0.34209999999999996</v>
      </c>
      <c r="V41" s="273">
        <v>0.3392</v>
      </c>
      <c r="W41" s="273">
        <v>0.33629999999999999</v>
      </c>
      <c r="X41" s="273">
        <v>0.33339999999999997</v>
      </c>
      <c r="Y41" s="273">
        <v>0.33049999999999996</v>
      </c>
      <c r="Z41" s="273">
        <v>0.3276</v>
      </c>
      <c r="AA41" s="273">
        <v>0.32469999999999999</v>
      </c>
      <c r="AB41" s="273">
        <v>0.32179999999999997</v>
      </c>
      <c r="AC41" s="273">
        <v>0.31879999999999997</v>
      </c>
      <c r="AD41" s="273">
        <v>0.31589999999999996</v>
      </c>
      <c r="AE41" s="273">
        <v>0.313</v>
      </c>
      <c r="AF41" s="273">
        <v>0.31009999999999999</v>
      </c>
      <c r="AG41" s="273">
        <v>0.30719999999999997</v>
      </c>
      <c r="AH41" s="273">
        <v>0.30429999999999996</v>
      </c>
      <c r="AI41" s="273">
        <v>0.3014</v>
      </c>
      <c r="AJ41" s="274">
        <v>0.29849999999999999</v>
      </c>
    </row>
    <row r="42" spans="1:36" ht="15.75" thickBot="1" x14ac:dyDescent="0.3">
      <c r="A42" s="221" t="s">
        <v>16</v>
      </c>
      <c r="B42" s="222" t="s">
        <v>18</v>
      </c>
      <c r="C42" s="55" t="s">
        <v>216</v>
      </c>
      <c r="D42" s="151">
        <f>U42*'Demand Supply Gap '!D89</f>
        <v>29.421641677499991</v>
      </c>
      <c r="E42" s="151">
        <f>V42*'Demand Supply Gap '!E89</f>
        <v>31.825333348800001</v>
      </c>
      <c r="F42" s="151">
        <f>W42*'Demand Supply Gap '!F89</f>
        <v>30.935937175499998</v>
      </c>
      <c r="G42" s="151">
        <f>X42*'Demand Supply Gap '!G89</f>
        <v>6.0562474692000023</v>
      </c>
      <c r="H42" s="151">
        <f>Y42*'Demand Supply Gap '!H89</f>
        <v>31.456444331624997</v>
      </c>
      <c r="I42" s="151">
        <f>Z42*'Demand Supply Gap '!I89</f>
        <v>33.701780725210774</v>
      </c>
      <c r="J42" s="151">
        <f>AA42*'Demand Supply Gap '!J89</f>
        <v>36.113409222542067</v>
      </c>
      <c r="K42" s="151">
        <f>AB42*'Demand Supply Gap '!K89</f>
        <v>38.704064154111904</v>
      </c>
      <c r="L42" s="151">
        <f>AC42*'Demand Supply Gap '!L89</f>
        <v>41.487485337873871</v>
      </c>
      <c r="M42" s="151">
        <f>AD42*'Demand Supply Gap '!M89</f>
        <v>44.478499749394757</v>
      </c>
      <c r="N42" s="151">
        <f>AE42*'Demand Supply Gap '!N89</f>
        <v>47.693110002573889</v>
      </c>
      <c r="O42" s="151">
        <f>AF42*'Demand Supply Gap '!O89</f>
        <v>51.148590223039001</v>
      </c>
      <c r="P42" s="151">
        <f>AG42*'Demand Supply Gap '!P89</f>
        <v>54.863589947248812</v>
      </c>
      <c r="Q42" s="151">
        <f>AH42*'Demand Supply Gap '!Q89</f>
        <v>58.858246735805793</v>
      </c>
      <c r="R42" s="151">
        <f>AI42*'Demand Supply Gap '!R89</f>
        <v>63.154308249924917</v>
      </c>
      <c r="S42" s="151">
        <f>AJ42*'Demand Supply Gap '!S89</f>
        <v>67.775264605868841</v>
      </c>
      <c r="U42" s="272">
        <v>0.26489999999999997</v>
      </c>
      <c r="V42" s="273">
        <v>0.26579999999999998</v>
      </c>
      <c r="W42" s="273">
        <v>0.26669999999999994</v>
      </c>
      <c r="X42" s="273">
        <v>0.26759999999999995</v>
      </c>
      <c r="Y42" s="273">
        <v>0.26849999999999996</v>
      </c>
      <c r="Z42" s="273">
        <v>0.26939999999999997</v>
      </c>
      <c r="AA42" s="273">
        <v>0.27029999999999993</v>
      </c>
      <c r="AB42" s="273">
        <v>0.27119999999999994</v>
      </c>
      <c r="AC42" s="273">
        <v>0.27209999999999995</v>
      </c>
      <c r="AD42" s="273">
        <v>0.27299999999999996</v>
      </c>
      <c r="AE42" s="273">
        <v>0.27389999999999998</v>
      </c>
      <c r="AF42" s="273">
        <v>0.27479999999999993</v>
      </c>
      <c r="AG42" s="273">
        <v>0.27569999999999995</v>
      </c>
      <c r="AH42" s="273">
        <v>0.27659999999999996</v>
      </c>
      <c r="AI42" s="273">
        <v>0.27749999999999997</v>
      </c>
      <c r="AJ42" s="274">
        <v>0.27839999999999998</v>
      </c>
    </row>
    <row r="43" spans="1:36" ht="15.75" thickBot="1" x14ac:dyDescent="0.3">
      <c r="A43" s="221" t="s">
        <v>16</v>
      </c>
      <c r="B43" s="222" t="s">
        <v>18</v>
      </c>
      <c r="C43" s="55" t="s">
        <v>217</v>
      </c>
      <c r="D43" s="151">
        <f>U43*'Demand Supply Gap '!D89</f>
        <v>22.990863824999998</v>
      </c>
      <c r="E43" s="151">
        <f>V43*'Demand Supply Gap '!E89</f>
        <v>24.940620528800004</v>
      </c>
      <c r="F43" s="151">
        <f>W43*'Demand Supply Gap '!F89</f>
        <v>24.324207070500002</v>
      </c>
      <c r="G43" s="151">
        <f>X43*'Demand Supply Gap '!G89</f>
        <v>4.7752922870000027</v>
      </c>
      <c r="H43" s="151">
        <f>Y43*'Demand Supply Gap '!H89</f>
        <v>24.872264922175006</v>
      </c>
      <c r="I43" s="151">
        <f>Z43*'Demand Supply Gap '!I89</f>
        <v>26.733743656189837</v>
      </c>
      <c r="J43" s="151">
        <f>AA43*'Demand Supply Gap '!J89</f>
        <v>28.725057280231397</v>
      </c>
      <c r="K43" s="151">
        <f>AB43*'Demand Supply Gap '!K89</f>
        <v>30.869060016719789</v>
      </c>
      <c r="L43" s="151">
        <f>AC43*'Demand Supply Gap '!L89</f>
        <v>33.193037699577893</v>
      </c>
      <c r="M43" s="151">
        <f>AD43*'Demand Supply Gap '!M89</f>
        <v>35.680554744019972</v>
      </c>
      <c r="N43" s="151">
        <f>AE43*'Demand Supply Gap '!N89</f>
        <v>38.359956676038799</v>
      </c>
      <c r="O43" s="151">
        <f>AF43*'Demand Supply Gap '!O89</f>
        <v>41.265074426665755</v>
      </c>
      <c r="P43" s="151">
        <f>AG43*'Demand Supply Gap '!P89</f>
        <v>44.376425673690562</v>
      </c>
      <c r="Q43" s="151">
        <f>AH43*'Demand Supply Gap '!Q89</f>
        <v>47.729229005210563</v>
      </c>
      <c r="R43" s="151">
        <f>AI43*'Demand Supply Gap '!R89</f>
        <v>51.365504043272274</v>
      </c>
      <c r="S43" s="151">
        <f>AJ43*'Demand Supply Gap '!S89</f>
        <v>55.262158999756565</v>
      </c>
      <c r="U43" s="272">
        <v>0.20700000000000002</v>
      </c>
      <c r="V43" s="273">
        <v>0.20830000000000001</v>
      </c>
      <c r="W43" s="273">
        <v>0.2097</v>
      </c>
      <c r="X43" s="273">
        <v>0.21099999999999999</v>
      </c>
      <c r="Y43" s="273">
        <v>0.21230000000000002</v>
      </c>
      <c r="Z43" s="273">
        <v>0.2137</v>
      </c>
      <c r="AA43" s="273">
        <v>0.215</v>
      </c>
      <c r="AB43" s="273">
        <v>0.21630000000000002</v>
      </c>
      <c r="AC43" s="273">
        <v>0.2177</v>
      </c>
      <c r="AD43" s="273">
        <v>0.219</v>
      </c>
      <c r="AE43" s="273">
        <v>0.2203</v>
      </c>
      <c r="AF43" s="273">
        <v>0.22170000000000001</v>
      </c>
      <c r="AG43" s="273">
        <v>0.223</v>
      </c>
      <c r="AH43" s="273">
        <v>0.2243</v>
      </c>
      <c r="AI43" s="273">
        <v>0.22570000000000001</v>
      </c>
      <c r="AJ43" s="274">
        <v>0.22700000000000001</v>
      </c>
    </row>
    <row r="44" spans="1:36" x14ac:dyDescent="0.25">
      <c r="A44" s="221" t="s">
        <v>16</v>
      </c>
      <c r="B44" s="222" t="s">
        <v>18</v>
      </c>
      <c r="C44" s="55" t="s">
        <v>218</v>
      </c>
      <c r="D44" s="151">
        <f>U44*'Demand Supply Gap '!D89</f>
        <v>20.658457349999996</v>
      </c>
      <c r="E44" s="151">
        <f>V44*'Demand Supply Gap '!E89</f>
        <v>22.354363191200001</v>
      </c>
      <c r="F44" s="151">
        <f>W44*'Demand Supply Gap '!F89</f>
        <v>21.725913134500004</v>
      </c>
      <c r="G44" s="151">
        <f>X44*'Demand Supply Gap '!G89</f>
        <v>4.2547627960000023</v>
      </c>
      <c r="H44" s="151">
        <f>Y44*'Demand Supply Gap '!H89</f>
        <v>22.107378195075004</v>
      </c>
      <c r="I44" s="151">
        <f>Z44*'Demand Supply Gap '!I89</f>
        <v>23.681318081968818</v>
      </c>
      <c r="J44" s="151">
        <f>AA44*'Demand Supply Gap '!J89</f>
        <v>25.384934340669606</v>
      </c>
      <c r="K44" s="151">
        <f>AB44*'Demand Supply Gap '!K89</f>
        <v>27.215579034620731</v>
      </c>
      <c r="L44" s="151">
        <f>AC44*'Demand Supply Gap '!L89</f>
        <v>29.183038197975229</v>
      </c>
      <c r="M44" s="151">
        <f>AD44*'Demand Supply Gap '!M89</f>
        <v>31.297874732083272</v>
      </c>
      <c r="N44" s="151">
        <f>AE44*'Demand Supply Gap '!N89</f>
        <v>33.571491816342629</v>
      </c>
      <c r="O44" s="151">
        <f>AF44*'Demand Supply Gap '!O89</f>
        <v>35.997588606753077</v>
      </c>
      <c r="P44" s="151">
        <f>AG44*'Demand Supply Gap '!P89</f>
        <v>38.625400104319901</v>
      </c>
      <c r="Q44" s="151">
        <f>AH44*'Demand Supply Gap '!Q89</f>
        <v>41.451867187762005</v>
      </c>
      <c r="R44" s="151">
        <f>AI44*'Demand Supply Gap '!R89</f>
        <v>44.469736331658844</v>
      </c>
      <c r="S44" s="151">
        <f>AJ44*'Demand Supply Gap '!S89</f>
        <v>47.739688898027588</v>
      </c>
      <c r="U44" s="272">
        <v>0.186</v>
      </c>
      <c r="V44" s="273">
        <v>0.1867</v>
      </c>
      <c r="W44" s="273">
        <v>0.18729999999999999</v>
      </c>
      <c r="X44" s="273">
        <v>0.188</v>
      </c>
      <c r="Y44" s="273">
        <v>0.18870000000000001</v>
      </c>
      <c r="Z44" s="273">
        <v>0.1893</v>
      </c>
      <c r="AA44" s="273">
        <v>0.19</v>
      </c>
      <c r="AB44" s="273">
        <v>0.19070000000000001</v>
      </c>
      <c r="AC44" s="273">
        <v>0.19139999999999999</v>
      </c>
      <c r="AD44" s="273">
        <v>0.19209999999999999</v>
      </c>
      <c r="AE44" s="273">
        <v>0.1928</v>
      </c>
      <c r="AF44" s="273">
        <v>0.19339999999999999</v>
      </c>
      <c r="AG44" s="273">
        <v>0.19409999999999999</v>
      </c>
      <c r="AH44" s="273">
        <v>0.1948</v>
      </c>
      <c r="AI44" s="273">
        <v>0.19539999999999999</v>
      </c>
      <c r="AJ44" s="274">
        <v>0.1961</v>
      </c>
    </row>
    <row r="45" spans="1:36" ht="15.75" thickBot="1" x14ac:dyDescent="0.3">
      <c r="A45" s="227" t="s">
        <v>16</v>
      </c>
      <c r="B45" s="228" t="s">
        <v>18</v>
      </c>
      <c r="C45" s="146" t="s">
        <v>15</v>
      </c>
      <c r="D45" s="162">
        <f>SUM(D41:D44)</f>
        <v>111.06697499999996</v>
      </c>
      <c r="E45" s="162">
        <f t="shared" ref="E45:S45" si="7">SUM(E41:E44)</f>
        <v>119.73413600000001</v>
      </c>
      <c r="F45" s="162">
        <f t="shared" si="7"/>
        <v>115.995265</v>
      </c>
      <c r="G45" s="162">
        <f t="shared" si="7"/>
        <v>22.631717000000009</v>
      </c>
      <c r="H45" s="162">
        <f t="shared" si="7"/>
        <v>117.15621725</v>
      </c>
      <c r="I45" s="162">
        <f t="shared" si="7"/>
        <v>125.09940877955</v>
      </c>
      <c r="J45" s="162">
        <f t="shared" si="7"/>
        <v>133.60491758247161</v>
      </c>
      <c r="K45" s="162">
        <f t="shared" si="7"/>
        <v>142.71410086324448</v>
      </c>
      <c r="L45" s="162">
        <f t="shared" si="7"/>
        <v>152.47146393926454</v>
      </c>
      <c r="M45" s="162">
        <f t="shared" si="7"/>
        <v>162.92490750694051</v>
      </c>
      <c r="N45" s="162">
        <f t="shared" si="7"/>
        <v>174.12599489804268</v>
      </c>
      <c r="O45" s="162">
        <f t="shared" si="7"/>
        <v>186.13024098631374</v>
      </c>
      <c r="P45" s="162">
        <f t="shared" si="7"/>
        <v>198.99742454569758</v>
      </c>
      <c r="Q45" s="162">
        <f t="shared" si="7"/>
        <v>212.79192601520532</v>
      </c>
      <c r="R45" s="162">
        <f t="shared" si="7"/>
        <v>227.58309279252225</v>
      </c>
      <c r="S45" s="162">
        <f t="shared" si="7"/>
        <v>243.44563436016108</v>
      </c>
      <c r="U45" s="269">
        <v>1</v>
      </c>
      <c r="V45" s="270">
        <v>1</v>
      </c>
      <c r="W45" s="270">
        <v>1</v>
      </c>
      <c r="X45" s="270">
        <v>1</v>
      </c>
      <c r="Y45" s="270">
        <v>1</v>
      </c>
      <c r="Z45" s="270">
        <v>1</v>
      </c>
      <c r="AA45" s="270">
        <v>1</v>
      </c>
      <c r="AB45" s="270">
        <v>1</v>
      </c>
      <c r="AC45" s="270">
        <v>1</v>
      </c>
      <c r="AD45" s="270">
        <v>1</v>
      </c>
      <c r="AE45" s="270">
        <v>0.99999999999999989</v>
      </c>
      <c r="AF45" s="270">
        <v>1</v>
      </c>
      <c r="AG45" s="270">
        <v>1</v>
      </c>
      <c r="AH45" s="270">
        <v>0.99999999999999989</v>
      </c>
      <c r="AI45" s="270">
        <v>1</v>
      </c>
      <c r="AJ45" s="271">
        <v>1</v>
      </c>
    </row>
    <row r="46" spans="1:36" ht="15.75" thickBot="1" x14ac:dyDescent="0.3">
      <c r="A46" s="225" t="s">
        <v>16</v>
      </c>
      <c r="B46" s="226" t="s">
        <v>19</v>
      </c>
      <c r="C46" s="63" t="s">
        <v>219</v>
      </c>
      <c r="D46" s="151">
        <f>U46*'Demand Supply Gap '!D98</f>
        <v>30.603042421468242</v>
      </c>
      <c r="E46" s="151">
        <f>V46*'Demand Supply Gap '!E98</f>
        <v>28.639587859046696</v>
      </c>
      <c r="F46" s="151">
        <f>W46*'Demand Supply Gap '!F98</f>
        <v>34.890258993311477</v>
      </c>
      <c r="G46" s="151">
        <f>X46*'Demand Supply Gap '!G98</f>
        <v>36.626146936762588</v>
      </c>
      <c r="H46" s="151">
        <f>Y46*'Demand Supply Gap '!H98</f>
        <v>33.066319316175004</v>
      </c>
      <c r="I46" s="151">
        <f>Z46*'Demand Supply Gap '!I98</f>
        <v>34.565683882005203</v>
      </c>
      <c r="J46" s="151">
        <f>AA46*'Demand Supply Gap '!J98</f>
        <v>36.157237017729976</v>
      </c>
      <c r="K46" s="151">
        <f>AB46*'Demand Supply Gap '!K98</f>
        <v>37.847377875122163</v>
      </c>
      <c r="L46" s="151">
        <f>AC46*'Demand Supply Gap '!L98</f>
        <v>39.656838337084665</v>
      </c>
      <c r="M46" s="151">
        <f>AD46*'Demand Supply Gap '!M98</f>
        <v>41.566113985006261</v>
      </c>
      <c r="N46" s="151">
        <f>AE46*'Demand Supply Gap '!N98</f>
        <v>43.596369198192413</v>
      </c>
      <c r="O46" s="151">
        <f>AF46*'Demand Supply Gap '!O98</f>
        <v>45.756254709902592</v>
      </c>
      <c r="P46" s="151">
        <f>AG46*'Demand Supply Gap '!P98</f>
        <v>48.055107567678782</v>
      </c>
      <c r="Q46" s="151">
        <f>AH46*'Demand Supply Gap '!Q98</f>
        <v>50.503010004781451</v>
      </c>
      <c r="R46" s="151">
        <f>AI46*'Demand Supply Gap '!R98</f>
        <v>53.110853714550196</v>
      </c>
      <c r="S46" s="151">
        <f>AJ46*'Demand Supply Gap '!S98</f>
        <v>55.890410052792284</v>
      </c>
      <c r="U46" s="272">
        <v>0.29770000000000002</v>
      </c>
      <c r="V46" s="273">
        <v>0.29630000000000001</v>
      </c>
      <c r="W46" s="273">
        <v>0.29490000000000005</v>
      </c>
      <c r="X46" s="273">
        <v>0.29350000000000004</v>
      </c>
      <c r="Y46" s="273">
        <v>0.29210000000000003</v>
      </c>
      <c r="Z46" s="273">
        <v>0.29070000000000001</v>
      </c>
      <c r="AA46" s="273">
        <v>0.28930000000000006</v>
      </c>
      <c r="AB46" s="273">
        <v>0.28790000000000004</v>
      </c>
      <c r="AC46" s="273">
        <v>0.28660000000000002</v>
      </c>
      <c r="AD46" s="273">
        <v>0.28520000000000001</v>
      </c>
      <c r="AE46" s="273">
        <v>0.28380000000000005</v>
      </c>
      <c r="AF46" s="273">
        <v>0.28240000000000004</v>
      </c>
      <c r="AG46" s="273">
        <v>0.28100000000000003</v>
      </c>
      <c r="AH46" s="273">
        <v>0.27960000000000002</v>
      </c>
      <c r="AI46" s="273">
        <v>0.27820000000000006</v>
      </c>
      <c r="AJ46" s="274">
        <v>0.27680000000000005</v>
      </c>
    </row>
    <row r="47" spans="1:36" ht="15.75" thickBot="1" x14ac:dyDescent="0.3">
      <c r="A47" s="221" t="s">
        <v>16</v>
      </c>
      <c r="B47" s="222" t="s">
        <v>19</v>
      </c>
      <c r="C47" s="55" t="s">
        <v>220</v>
      </c>
      <c r="D47" s="151">
        <f>U47*'Demand Supply Gap '!D98</f>
        <v>28.259242061342359</v>
      </c>
      <c r="E47" s="151">
        <f>V47*'Demand Supply Gap '!E98</f>
        <v>26.677442622669215</v>
      </c>
      <c r="F47" s="151">
        <f>W47*'Demand Supply Gap '!F98</f>
        <v>32.78430236367111</v>
      </c>
      <c r="G47" s="151">
        <f>X47*'Demand Supply Gap '!G98</f>
        <v>34.729324335608268</v>
      </c>
      <c r="H47" s="151">
        <f>Y47*'Demand Supply Gap '!H98</f>
        <v>31.628653258949999</v>
      </c>
      <c r="I47" s="151">
        <f>Z47*'Demand Supply Gap '!I98</f>
        <v>33.352852868601509</v>
      </c>
      <c r="J47" s="151">
        <f>AA47*'Demand Supply Gap '!J98</f>
        <v>35.19487709710598</v>
      </c>
      <c r="K47" s="151">
        <f>AB47*'Demand Supply Gap '!K98</f>
        <v>37.163785082657292</v>
      </c>
      <c r="L47" s="151">
        <f>AC47*'Demand Supply Gap '!L98</f>
        <v>39.283239371592231</v>
      </c>
      <c r="M47" s="151">
        <f>AD47*'Demand Supply Gap '!M98</f>
        <v>41.536965237471193</v>
      </c>
      <c r="N47" s="151">
        <f>AE47*'Demand Supply Gap '!N98</f>
        <v>43.949687200855699</v>
      </c>
      <c r="O47" s="151">
        <f>AF47*'Demand Supply Gap '!O98</f>
        <v>46.533981418852775</v>
      </c>
      <c r="P47" s="151">
        <f>AG47*'Demand Supply Gap '!P98</f>
        <v>49.303514276732358</v>
      </c>
      <c r="Q47" s="151">
        <f>AH47*'Demand Supply Gap '!Q98</f>
        <v>52.291206710959329</v>
      </c>
      <c r="R47" s="151">
        <f>AI47*'Demand Supply Gap '!R98</f>
        <v>55.478123973573993</v>
      </c>
      <c r="S47" s="151">
        <f>AJ47*'Demand Supply Gap '!S98</f>
        <v>58.898961749998215</v>
      </c>
      <c r="U47" s="272">
        <v>0.27490000000000003</v>
      </c>
      <c r="V47" s="273">
        <v>0.27600000000000002</v>
      </c>
      <c r="W47" s="273">
        <v>0.27710000000000001</v>
      </c>
      <c r="X47" s="273">
        <v>0.27829999999999999</v>
      </c>
      <c r="Y47" s="273">
        <v>0.27939999999999998</v>
      </c>
      <c r="Z47" s="273">
        <v>0.28050000000000003</v>
      </c>
      <c r="AA47" s="273">
        <v>0.28160000000000002</v>
      </c>
      <c r="AB47" s="273">
        <v>0.28270000000000001</v>
      </c>
      <c r="AC47" s="273">
        <v>0.28389999999999999</v>
      </c>
      <c r="AD47" s="273">
        <v>0.28500000000000003</v>
      </c>
      <c r="AE47" s="273">
        <v>0.28610000000000002</v>
      </c>
      <c r="AF47" s="273">
        <v>0.28720000000000001</v>
      </c>
      <c r="AG47" s="273">
        <v>0.2883</v>
      </c>
      <c r="AH47" s="273">
        <v>0.28949999999999998</v>
      </c>
      <c r="AI47" s="273">
        <v>0.29060000000000002</v>
      </c>
      <c r="AJ47" s="274">
        <v>0.29170000000000001</v>
      </c>
    </row>
    <row r="48" spans="1:36" ht="15.75" thickBot="1" x14ac:dyDescent="0.3">
      <c r="A48" s="221" t="s">
        <v>16</v>
      </c>
      <c r="B48" s="222" t="s">
        <v>19</v>
      </c>
      <c r="C48" s="55" t="s">
        <v>221</v>
      </c>
      <c r="D48" s="151">
        <f>U48*'Demand Supply Gap '!D98</f>
        <v>23.366044818272528</v>
      </c>
      <c r="E48" s="151">
        <f>V48*'Demand Supply Gap '!E98</f>
        <v>22.037887383944135</v>
      </c>
      <c r="F48" s="151">
        <f>W48*'Demand Supply Gap '!F98</f>
        <v>27.069824542793032</v>
      </c>
      <c r="G48" s="151">
        <f>X48*'Demand Supply Gap '!G98</f>
        <v>28.639525458218099</v>
      </c>
      <c r="H48" s="151">
        <f>Y48*'Demand Supply Gap '!H98</f>
        <v>26.070432518025004</v>
      </c>
      <c r="I48" s="151">
        <f>Z48*'Demand Supply Gap '!I98</f>
        <v>27.467055303554183</v>
      </c>
      <c r="J48" s="151">
        <f>AA48*'Demand Supply Gap '!J98</f>
        <v>28.958284884231016</v>
      </c>
      <c r="K48" s="151">
        <f>AB48*'Demand Supply Gap '!K98</f>
        <v>30.564485432323384</v>
      </c>
      <c r="L48" s="151">
        <f>AC48*'Demand Supply Gap '!L98</f>
        <v>32.267881019567838</v>
      </c>
      <c r="M48" s="151">
        <f>AD48*'Demand Supply Gap '!M98</f>
        <v>34.104034616028983</v>
      </c>
      <c r="N48" s="151">
        <f>AE48*'Demand Supply Gap '!N98</f>
        <v>36.053797923945588</v>
      </c>
      <c r="O48" s="151">
        <f>AF48*'Demand Supply Gap '!O98</f>
        <v>38.141014018098687</v>
      </c>
      <c r="P48" s="151">
        <f>AG48*'Demand Supply Gap '!P98</f>
        <v>40.393652695678746</v>
      </c>
      <c r="Q48" s="151">
        <f>AH48*'Demand Supply Gap '!Q98</f>
        <v>42.790282797327343</v>
      </c>
      <c r="R48" s="151">
        <f>AI48*'Demand Supply Gap '!R98</f>
        <v>45.379043594351472</v>
      </c>
      <c r="S48" s="151">
        <f>AJ48*'Demand Supply Gap '!S98</f>
        <v>48.13682715529508</v>
      </c>
      <c r="U48" s="272">
        <v>0.2273</v>
      </c>
      <c r="V48" s="273">
        <v>0.22800000000000001</v>
      </c>
      <c r="W48" s="273">
        <v>0.2288</v>
      </c>
      <c r="X48" s="273">
        <v>0.22950000000000001</v>
      </c>
      <c r="Y48" s="273">
        <v>0.2303</v>
      </c>
      <c r="Z48" s="273">
        <v>0.23100000000000001</v>
      </c>
      <c r="AA48" s="273">
        <v>0.23169999999999999</v>
      </c>
      <c r="AB48" s="273">
        <v>0.23250000000000001</v>
      </c>
      <c r="AC48" s="273">
        <v>0.23319999999999999</v>
      </c>
      <c r="AD48" s="273">
        <v>0.23400000000000001</v>
      </c>
      <c r="AE48" s="273">
        <v>0.23469999999999999</v>
      </c>
      <c r="AF48" s="273">
        <v>0.2354</v>
      </c>
      <c r="AG48" s="273">
        <v>0.23619999999999999</v>
      </c>
      <c r="AH48" s="273">
        <v>0.2369</v>
      </c>
      <c r="AI48" s="273">
        <v>0.23769999999999999</v>
      </c>
      <c r="AJ48" s="274">
        <v>0.2384</v>
      </c>
    </row>
    <row r="49" spans="1:36" x14ac:dyDescent="0.25">
      <c r="A49" s="221" t="s">
        <v>16</v>
      </c>
      <c r="B49" s="222" t="s">
        <v>19</v>
      </c>
      <c r="C49" s="55" t="s">
        <v>222</v>
      </c>
      <c r="D49" s="151">
        <f>U49*'Demand Supply Gap '!D98</f>
        <v>20.569932107946908</v>
      </c>
      <c r="E49" s="151">
        <f>V49*'Demand Supply Gap '!E98</f>
        <v>19.302482941112469</v>
      </c>
      <c r="F49" s="151">
        <f>W49*'Demand Supply Gap '!F98</f>
        <v>23.567784304739387</v>
      </c>
      <c r="G49" s="151">
        <f>X49*'Demand Supply Gap '!G98</f>
        <v>24.795963871668565</v>
      </c>
      <c r="H49" s="151">
        <f>Y49*'Demand Supply Gap '!H98</f>
        <v>22.436646656850002</v>
      </c>
      <c r="I49" s="151">
        <f>Z49*'Demand Supply Gap '!I98</f>
        <v>23.519409259926483</v>
      </c>
      <c r="J49" s="151">
        <f>AA49*'Demand Supply Gap '!J98</f>
        <v>24.671408874178692</v>
      </c>
      <c r="K49" s="151">
        <f>AB49*'Demand Supply Gap '!K98</f>
        <v>25.884504006986983</v>
      </c>
      <c r="L49" s="151">
        <f>AC49*'Demand Supply Gap '!L98</f>
        <v>27.162028491171384</v>
      </c>
      <c r="M49" s="151">
        <f>AD49*'Demand Supply Gap '!M98</f>
        <v>28.536623836831087</v>
      </c>
      <c r="N49" s="151">
        <f>AE49*'Demand Supply Gap '!N98</f>
        <v>30.01666857409019</v>
      </c>
      <c r="O49" s="151">
        <f>AF49*'Demand Supply Gap '!O98</f>
        <v>31.595147551101292</v>
      </c>
      <c r="P49" s="151">
        <f>AG49*'Demand Supply Gap '!P98</f>
        <v>33.262343138482287</v>
      </c>
      <c r="Q49" s="151">
        <f>AH49*'Demand Supply Gap '!Q98</f>
        <v>35.041430403889848</v>
      </c>
      <c r="R49" s="151">
        <f>AI49*'Demand Supply Gap '!R98</f>
        <v>36.940870574282755</v>
      </c>
      <c r="S49" s="151">
        <f>AJ49*'Demand Supply Gap '!S98</f>
        <v>38.990022330903855</v>
      </c>
      <c r="U49" s="272">
        <v>0.2001</v>
      </c>
      <c r="V49" s="273">
        <v>0.19969999999999999</v>
      </c>
      <c r="W49" s="273">
        <v>0.19919999999999999</v>
      </c>
      <c r="X49" s="273">
        <v>0.19869999999999999</v>
      </c>
      <c r="Y49" s="273">
        <v>0.19819999999999999</v>
      </c>
      <c r="Z49" s="273">
        <v>0.1978</v>
      </c>
      <c r="AA49" s="273">
        <v>0.19739999999999999</v>
      </c>
      <c r="AB49" s="273">
        <v>0.19689999999999999</v>
      </c>
      <c r="AC49" s="273">
        <v>0.1963</v>
      </c>
      <c r="AD49" s="273">
        <v>0.1958</v>
      </c>
      <c r="AE49" s="273">
        <v>0.19539999999999999</v>
      </c>
      <c r="AF49" s="273">
        <v>0.19500000000000001</v>
      </c>
      <c r="AG49" s="273">
        <v>0.19450000000000001</v>
      </c>
      <c r="AH49" s="273">
        <v>0.19400000000000001</v>
      </c>
      <c r="AI49" s="273">
        <v>0.19350000000000001</v>
      </c>
      <c r="AJ49" s="274">
        <v>0.19309999999999999</v>
      </c>
    </row>
    <row r="50" spans="1:36" ht="15.75" thickBot="1" x14ac:dyDescent="0.3">
      <c r="A50" s="227" t="s">
        <v>16</v>
      </c>
      <c r="B50" s="228" t="s">
        <v>19</v>
      </c>
      <c r="C50" s="146" t="s">
        <v>15</v>
      </c>
      <c r="D50" s="162">
        <f>SUM(D46:D49)</f>
        <v>102.79826140903005</v>
      </c>
      <c r="E50" s="162">
        <f t="shared" ref="E50:S50" si="8">SUM(E46:E49)</f>
        <v>96.657400806772515</v>
      </c>
      <c r="F50" s="162">
        <f t="shared" si="8"/>
        <v>118.31217020451501</v>
      </c>
      <c r="G50" s="162">
        <f t="shared" si="8"/>
        <v>124.79096060225753</v>
      </c>
      <c r="H50" s="162">
        <f t="shared" si="8"/>
        <v>113.20205175000001</v>
      </c>
      <c r="I50" s="162">
        <f t="shared" si="8"/>
        <v>118.90500131408737</v>
      </c>
      <c r="J50" s="162">
        <f t="shared" si="8"/>
        <v>124.98180787324567</v>
      </c>
      <c r="K50" s="162">
        <f t="shared" si="8"/>
        <v>131.46015239708981</v>
      </c>
      <c r="L50" s="162">
        <f t="shared" si="8"/>
        <v>138.36998721941612</v>
      </c>
      <c r="M50" s="162">
        <f t="shared" si="8"/>
        <v>145.74373767533751</v>
      </c>
      <c r="N50" s="162">
        <f t="shared" si="8"/>
        <v>153.61652289708388</v>
      </c>
      <c r="O50" s="162">
        <f t="shared" si="8"/>
        <v>162.02639769795533</v>
      </c>
      <c r="P50" s="162">
        <f t="shared" si="8"/>
        <v>171.01461767857219</v>
      </c>
      <c r="Q50" s="162">
        <f t="shared" si="8"/>
        <v>180.62592991695797</v>
      </c>
      <c r="R50" s="162">
        <f t="shared" si="8"/>
        <v>190.90889185675843</v>
      </c>
      <c r="S50" s="162">
        <f t="shared" si="8"/>
        <v>201.91622128898945</v>
      </c>
      <c r="U50" s="269">
        <v>1</v>
      </c>
      <c r="V50" s="270">
        <v>1</v>
      </c>
      <c r="W50" s="270">
        <v>1</v>
      </c>
      <c r="X50" s="270">
        <v>1</v>
      </c>
      <c r="Y50" s="270">
        <v>1</v>
      </c>
      <c r="Z50" s="270">
        <v>1</v>
      </c>
      <c r="AA50" s="270">
        <v>1</v>
      </c>
      <c r="AB50" s="270">
        <v>1</v>
      </c>
      <c r="AC50" s="270">
        <v>1</v>
      </c>
      <c r="AD50" s="270">
        <v>1</v>
      </c>
      <c r="AE50" s="270">
        <v>1</v>
      </c>
      <c r="AF50" s="270">
        <v>1.0000000000000002</v>
      </c>
      <c r="AG50" s="270">
        <v>1</v>
      </c>
      <c r="AH50" s="270">
        <v>1</v>
      </c>
      <c r="AI50" s="270">
        <v>1</v>
      </c>
      <c r="AJ50" s="271">
        <v>1</v>
      </c>
    </row>
    <row r="51" spans="1:36" ht="15.75" thickBot="1" x14ac:dyDescent="0.3">
      <c r="A51" s="218" t="s">
        <v>16</v>
      </c>
      <c r="B51" s="219" t="s">
        <v>20</v>
      </c>
      <c r="C51" s="220" t="s">
        <v>223</v>
      </c>
      <c r="D51" s="151">
        <f>U51*'Demand Supply Gap '!D107</f>
        <v>32.024901820500006</v>
      </c>
      <c r="E51" s="151">
        <f>V51*'Demand Supply Gap '!E107</f>
        <v>32.851742405132505</v>
      </c>
      <c r="F51" s="151">
        <f>W51*'Demand Supply Gap '!F107</f>
        <v>33.433688961805004</v>
      </c>
      <c r="G51" s="151">
        <f>X51*'Demand Supply Gap '!G107</f>
        <v>31.26685407126913</v>
      </c>
      <c r="H51" s="151">
        <f>Y51*'Demand Supply Gap '!H107</f>
        <v>32.785226646180384</v>
      </c>
      <c r="I51" s="151">
        <f>Z51*'Demand Supply Gap '!I107</f>
        <v>34.664317519250176</v>
      </c>
      <c r="J51" s="151">
        <f>AA51*'Demand Supply Gap '!J107</f>
        <v>36.682048692433334</v>
      </c>
      <c r="K51" s="151">
        <f>AB51*'Demand Supply Gap '!K107</f>
        <v>38.849969529950769</v>
      </c>
      <c r="L51" s="151">
        <f>AC51*'Demand Supply Gap '!L107</f>
        <v>41.180693725548913</v>
      </c>
      <c r="M51" s="151">
        <f>AD51*'Demand Supply Gap '!M107</f>
        <v>43.688005370204486</v>
      </c>
      <c r="N51" s="151">
        <f>AE51*'Demand Supply Gap '!N107</f>
        <v>46.386976326709259</v>
      </c>
      <c r="O51" s="151">
        <f>AF51*'Demand Supply Gap '!O107</f>
        <v>49.294096188369593</v>
      </c>
      <c r="P51" s="151">
        <f>AG51*'Demand Supply Gap '!P107</f>
        <v>52.427416250967894</v>
      </c>
      <c r="Q51" s="151">
        <f>AH51*'Demand Supply Gap '!Q107</f>
        <v>55.806709097968387</v>
      </c>
      <c r="R51" s="151">
        <f>AI51*'Demand Supply Gap '!R107</f>
        <v>59.453645591166854</v>
      </c>
      <c r="S51" s="151">
        <f>AJ51*'Demand Supply Gap '!S107</f>
        <v>63.391991275374394</v>
      </c>
      <c r="U51" s="275">
        <v>0.27450000000000002</v>
      </c>
      <c r="V51" s="276">
        <v>0.27530000000000004</v>
      </c>
      <c r="W51" s="276">
        <v>0.27610000000000001</v>
      </c>
      <c r="X51" s="276">
        <v>0.27690000000000003</v>
      </c>
      <c r="Y51" s="276">
        <v>0.2777</v>
      </c>
      <c r="Z51" s="276">
        <v>0.27850000000000003</v>
      </c>
      <c r="AA51" s="276">
        <v>0.27930000000000005</v>
      </c>
      <c r="AB51" s="276">
        <v>0.28010000000000002</v>
      </c>
      <c r="AC51" s="276">
        <v>0.28090000000000004</v>
      </c>
      <c r="AD51" s="276">
        <v>0.28170000000000001</v>
      </c>
      <c r="AE51" s="276">
        <v>0.28250000000000003</v>
      </c>
      <c r="AF51" s="276">
        <v>0.28330000000000005</v>
      </c>
      <c r="AG51" s="276">
        <v>0.28410000000000002</v>
      </c>
      <c r="AH51" s="276">
        <v>0.28490000000000004</v>
      </c>
      <c r="AI51" s="276">
        <v>0.28570000000000001</v>
      </c>
      <c r="AJ51" s="277">
        <v>0.28650000000000003</v>
      </c>
    </row>
    <row r="52" spans="1:36" ht="15.75" thickBot="1" x14ac:dyDescent="0.3">
      <c r="A52" s="221" t="s">
        <v>16</v>
      </c>
      <c r="B52" s="222" t="s">
        <v>20</v>
      </c>
      <c r="C52" s="55" t="s">
        <v>224</v>
      </c>
      <c r="D52" s="151">
        <f>U52*'Demand Supply Gap '!D107</f>
        <v>23.858260190500001</v>
      </c>
      <c r="E52" s="151">
        <f>V52*'Demand Supply Gap '!E107</f>
        <v>24.558258579644999</v>
      </c>
      <c r="F52" s="151">
        <f>W52*'Demand Supply Gap '!F107</f>
        <v>25.090403306359999</v>
      </c>
      <c r="G52" s="151">
        <f>X52*'Demand Supply Gap '!G107</f>
        <v>23.543297485950205</v>
      </c>
      <c r="H52" s="151">
        <f>Y52*'Demand Supply Gap '!H107</f>
        <v>24.768961290488459</v>
      </c>
      <c r="I52" s="151">
        <f>Z52*'Demand Supply Gap '!I107</f>
        <v>26.287626068458298</v>
      </c>
      <c r="J52" s="151">
        <f>AA52*'Demand Supply Gap '!J107</f>
        <v>27.908826878417766</v>
      </c>
      <c r="K52" s="151">
        <f>AB52*'Demand Supply Gap '!K107</f>
        <v>29.65413597109416</v>
      </c>
      <c r="L52" s="151">
        <f>AC52*'Demand Supply Gap '!L107</f>
        <v>31.548897435877983</v>
      </c>
      <c r="M52" s="151">
        <f>AD52*'Demand Supply Gap '!M107</f>
        <v>33.576333555730464</v>
      </c>
      <c r="N52" s="151">
        <f>AE52*'Demand Supply Gap '!N107</f>
        <v>35.763127235246991</v>
      </c>
      <c r="O52" s="151">
        <f>AF52*'Demand Supply Gap '!O107</f>
        <v>38.140719676987693</v>
      </c>
      <c r="P52" s="151">
        <f>AG52*'Demand Supply Gap '!P107</f>
        <v>40.690761292989862</v>
      </c>
      <c r="Q52" s="151">
        <f>AH52*'Demand Supply Gap '!Q107</f>
        <v>43.446571000103141</v>
      </c>
      <c r="R52" s="151">
        <f>AI52*'Demand Supply Gap '!R107</f>
        <v>46.447510311335115</v>
      </c>
      <c r="S52" s="151">
        <f>AJ52*'Demand Supply Gap '!S107</f>
        <v>49.629401895519983</v>
      </c>
      <c r="U52" s="272">
        <v>0.20449999999999999</v>
      </c>
      <c r="V52" s="273">
        <v>0.20579999999999998</v>
      </c>
      <c r="W52" s="273">
        <v>0.2072</v>
      </c>
      <c r="X52" s="273">
        <v>0.20849999999999999</v>
      </c>
      <c r="Y52" s="273">
        <v>0.20979999999999999</v>
      </c>
      <c r="Z52" s="273">
        <v>0.2112</v>
      </c>
      <c r="AA52" s="273">
        <v>0.21249999999999999</v>
      </c>
      <c r="AB52" s="273">
        <v>0.21379999999999999</v>
      </c>
      <c r="AC52" s="273">
        <v>0.2152</v>
      </c>
      <c r="AD52" s="273">
        <v>0.2165</v>
      </c>
      <c r="AE52" s="273">
        <v>0.21779999999999999</v>
      </c>
      <c r="AF52" s="273">
        <v>0.21920000000000001</v>
      </c>
      <c r="AG52" s="273">
        <v>0.2205</v>
      </c>
      <c r="AH52" s="273">
        <v>0.2218</v>
      </c>
      <c r="AI52" s="273">
        <v>0.22320000000000001</v>
      </c>
      <c r="AJ52" s="274">
        <v>0.2243</v>
      </c>
    </row>
    <row r="53" spans="1:36" ht="15.75" thickBot="1" x14ac:dyDescent="0.3">
      <c r="A53" s="221" t="s">
        <v>16</v>
      </c>
      <c r="B53" s="222" t="s">
        <v>20</v>
      </c>
      <c r="C53" s="55" t="s">
        <v>225</v>
      </c>
      <c r="D53" s="151">
        <f>U53*'Demand Supply Gap '!D107</f>
        <v>7.9916421665000001</v>
      </c>
      <c r="E53" s="151">
        <f>V53*'Demand Supply Gap '!E107</f>
        <v>8.0667554906899994</v>
      </c>
      <c r="F53" s="151">
        <f>W53*'Demand Supply Gap '!F107</f>
        <v>8.0647724913299985</v>
      </c>
      <c r="G53" s="151">
        <f>X53*'Demand Supply Gap '!G107</f>
        <v>7.4186793516879064</v>
      </c>
      <c r="H53" s="151">
        <f>Y53*'Demand Supply Gap '!H107</f>
        <v>7.650279750351058</v>
      </c>
      <c r="I53" s="151">
        <f>Z53*'Demand Supply Gap '!I107</f>
        <v>7.9410537081801102</v>
      </c>
      <c r="J53" s="151">
        <f>AA53*'Demand Supply Gap '!J107</f>
        <v>8.2610127560116595</v>
      </c>
      <c r="K53" s="151">
        <f>AB53*'Demand Supply Gap '!K107</f>
        <v>8.5994220309066325</v>
      </c>
      <c r="L53" s="151">
        <f>AC53*'Demand Supply Gap '!L107</f>
        <v>8.9427636783854876</v>
      </c>
      <c r="M53" s="151">
        <f>AD53*'Demand Supply Gap '!M107</f>
        <v>9.3207281602743688</v>
      </c>
      <c r="N53" s="151">
        <f>AE53*'Demand Supply Gap '!N107</f>
        <v>9.7207398178449136</v>
      </c>
      <c r="O53" s="151">
        <f>AF53*'Demand Supply Gap '!O107</f>
        <v>10.126778673360782</v>
      </c>
      <c r="P53" s="151">
        <f>AG53*'Demand Supply Gap '!P107</f>
        <v>10.574061778178319</v>
      </c>
      <c r="Q53" s="151">
        <f>AH53*'Demand Supply Gap '!Q107</f>
        <v>11.04773040760062</v>
      </c>
      <c r="R53" s="151">
        <f>AI53*'Demand Supply Gap '!R107</f>
        <v>11.528638312042856</v>
      </c>
      <c r="S53" s="151">
        <f>AJ53*'Demand Supply Gap '!S107</f>
        <v>12.169492216913058</v>
      </c>
      <c r="U53" s="272">
        <v>6.8499999999999991E-2</v>
      </c>
      <c r="V53" s="273">
        <v>6.7599999999999993E-2</v>
      </c>
      <c r="W53" s="273">
        <v>6.6599999999999993E-2</v>
      </c>
      <c r="X53" s="273">
        <v>6.5699999999999995E-2</v>
      </c>
      <c r="Y53" s="273">
        <v>6.4799999999999996E-2</v>
      </c>
      <c r="Z53" s="273">
        <v>6.3799999999999996E-2</v>
      </c>
      <c r="AA53" s="273">
        <v>6.2899999999999998E-2</v>
      </c>
      <c r="AB53" s="273">
        <v>6.2E-2</v>
      </c>
      <c r="AC53" s="273">
        <v>6.0999999999999999E-2</v>
      </c>
      <c r="AD53" s="273">
        <v>6.0100000000000001E-2</v>
      </c>
      <c r="AE53" s="273">
        <v>5.9200000000000003E-2</v>
      </c>
      <c r="AF53" s="273">
        <v>5.8200000000000002E-2</v>
      </c>
      <c r="AG53" s="273">
        <v>5.7300000000000004E-2</v>
      </c>
      <c r="AH53" s="273">
        <v>5.6400000000000006E-2</v>
      </c>
      <c r="AI53" s="273">
        <v>5.5400000000000005E-2</v>
      </c>
      <c r="AJ53" s="274">
        <v>5.5E-2</v>
      </c>
    </row>
    <row r="54" spans="1:36" ht="15.75" thickBot="1" x14ac:dyDescent="0.3">
      <c r="A54" s="221" t="s">
        <v>16</v>
      </c>
      <c r="B54" s="222" t="s">
        <v>20</v>
      </c>
      <c r="C54" s="55" t="s">
        <v>226</v>
      </c>
      <c r="D54" s="151">
        <f>U54*'Demand Supply Gap '!D107</f>
        <v>29.049910941000004</v>
      </c>
      <c r="E54" s="151">
        <f>V54*'Demand Supply Gap '!E107</f>
        <v>29.594014226200002</v>
      </c>
      <c r="F54" s="151">
        <f>W54*'Demand Supply Gap '!F107</f>
        <v>29.897782704345001</v>
      </c>
      <c r="G54" s="151">
        <f>X54*'Demand Supply Gap '!G107</f>
        <v>27.766411759209383</v>
      </c>
      <c r="H54" s="151">
        <f>Y54*'Demand Supply Gap '!H107</f>
        <v>28.901056834659556</v>
      </c>
      <c r="I54" s="151">
        <f>Z54*'Demand Supply Gap '!I107</f>
        <v>30.345280471070708</v>
      </c>
      <c r="J54" s="151">
        <f>AA54*'Demand Supply Gap '!J107</f>
        <v>31.888297252140397</v>
      </c>
      <c r="K54" s="151">
        <f>AB54*'Demand Supply Gap '!K107</f>
        <v>33.523875885002148</v>
      </c>
      <c r="L54" s="151">
        <f>AC54*'Demand Supply Gap '!L107</f>
        <v>35.287265858809619</v>
      </c>
      <c r="M54" s="151">
        <f>AD54*'Demand Supply Gap '!M107</f>
        <v>37.158843048281845</v>
      </c>
      <c r="N54" s="151">
        <f>AE54*'Demand Supply Gap '!N107</f>
        <v>39.178522306381694</v>
      </c>
      <c r="O54" s="151">
        <f>AF54*'Demand Supply Gap '!O107</f>
        <v>41.342312934545049</v>
      </c>
      <c r="P54" s="151">
        <f>AG54*'Demand Supply Gap '!P107</f>
        <v>43.643378892481195</v>
      </c>
      <c r="Q54" s="151">
        <f>AH54*'Demand Supply Gap '!Q107</f>
        <v>46.130150904077055</v>
      </c>
      <c r="R54" s="151">
        <f>AI54*'Demand Supply Gap '!R107</f>
        <v>48.778209753480958</v>
      </c>
      <c r="S54" s="151">
        <f>AJ54*'Demand Supply Gap '!S107</f>
        <v>51.642899698681958</v>
      </c>
      <c r="U54" s="272">
        <v>0.249</v>
      </c>
      <c r="V54" s="273">
        <v>0.248</v>
      </c>
      <c r="W54" s="273">
        <v>0.24690000000000001</v>
      </c>
      <c r="X54" s="273">
        <v>0.24590000000000001</v>
      </c>
      <c r="Y54" s="273">
        <v>0.24480000000000002</v>
      </c>
      <c r="Z54" s="273">
        <v>0.24380000000000002</v>
      </c>
      <c r="AA54" s="273">
        <v>0.24280000000000002</v>
      </c>
      <c r="AB54" s="273">
        <v>0.2417</v>
      </c>
      <c r="AC54" s="273">
        <v>0.2407</v>
      </c>
      <c r="AD54" s="273">
        <v>0.23960000000000001</v>
      </c>
      <c r="AE54" s="273">
        <v>0.23860000000000001</v>
      </c>
      <c r="AF54" s="273">
        <v>0.23760000000000001</v>
      </c>
      <c r="AG54" s="273">
        <v>0.23650000000000002</v>
      </c>
      <c r="AH54" s="273">
        <v>0.23550000000000001</v>
      </c>
      <c r="AI54" s="273">
        <v>0.2344</v>
      </c>
      <c r="AJ54" s="274">
        <v>0.2334</v>
      </c>
    </row>
    <row r="55" spans="1:36" ht="15.75" thickBot="1" x14ac:dyDescent="0.3">
      <c r="A55" s="221" t="s">
        <v>16</v>
      </c>
      <c r="B55" s="222" t="s">
        <v>20</v>
      </c>
      <c r="C55" s="55" t="s">
        <v>227</v>
      </c>
      <c r="D55" s="151">
        <f>U55*'Demand Supply Gap '!D107</f>
        <v>18.783275748999998</v>
      </c>
      <c r="E55" s="151">
        <f>V55*'Demand Supply Gap '!E107</f>
        <v>18.997447841979998</v>
      </c>
      <c r="F55" s="151">
        <f>W55*'Demand Supply Gap '!F107</f>
        <v>19.059987839869997</v>
      </c>
      <c r="G55" s="151">
        <f>X55*'Demand Supply Gap '!G107</f>
        <v>17.569962056661161</v>
      </c>
      <c r="H55" s="151">
        <f>Y55*'Demand Supply Gap '!H107</f>
        <v>18.145802432545644</v>
      </c>
      <c r="I55" s="151">
        <f>Z55*'Demand Supply Gap '!I107</f>
        <v>18.906678029350449</v>
      </c>
      <c r="J55" s="151">
        <f>AA55*'Demand Supply Gap '!J107</f>
        <v>19.713481950355327</v>
      </c>
      <c r="K55" s="151">
        <f>AB55*'Demand Supply Gap '!K107</f>
        <v>20.569262696507312</v>
      </c>
      <c r="L55" s="151">
        <f>AC55*'Demand Supply Gap '!L107</f>
        <v>21.477293096450392</v>
      </c>
      <c r="M55" s="151">
        <f>AD55*'Demand Supply Gap '!M107</f>
        <v>22.441087600527474</v>
      </c>
      <c r="N55" s="151">
        <f>AE55*'Demand Supply Gap '!N107</f>
        <v>23.46442094543983</v>
      </c>
      <c r="O55" s="151">
        <f>AF55*'Demand Supply Gap '!O107</f>
        <v>24.551348295725198</v>
      </c>
      <c r="P55" s="151">
        <f>AG55*'Demand Supply Gap '!P107</f>
        <v>25.687773115574551</v>
      </c>
      <c r="Q55" s="151">
        <f>AH55*'Demand Supply Gap '!Q107</f>
        <v>26.914151737665335</v>
      </c>
      <c r="R55" s="151">
        <f>AI55*'Demand Supply Gap '!R107</f>
        <v>28.218111103122943</v>
      </c>
      <c r="S55" s="151">
        <f>AJ55*'Demand Supply Gap '!S107</f>
        <v>29.605055611326677</v>
      </c>
      <c r="U55" s="272">
        <v>0.16099999999999998</v>
      </c>
      <c r="V55" s="273">
        <v>0.15919999999999998</v>
      </c>
      <c r="W55" s="273">
        <v>0.15739999999999998</v>
      </c>
      <c r="X55" s="273">
        <v>0.15559999999999999</v>
      </c>
      <c r="Y55" s="273">
        <v>0.1537</v>
      </c>
      <c r="Z55" s="273">
        <v>0.15189999999999998</v>
      </c>
      <c r="AA55" s="273">
        <v>0.15009999999999998</v>
      </c>
      <c r="AB55" s="273">
        <v>0.14829999999999999</v>
      </c>
      <c r="AC55" s="273">
        <v>0.14649999999999999</v>
      </c>
      <c r="AD55" s="273">
        <v>0.1447</v>
      </c>
      <c r="AE55" s="273">
        <v>0.1429</v>
      </c>
      <c r="AF55" s="273">
        <v>0.1411</v>
      </c>
      <c r="AG55" s="273">
        <v>0.13919999999999999</v>
      </c>
      <c r="AH55" s="273">
        <v>0.13739999999999999</v>
      </c>
      <c r="AI55" s="273">
        <v>0.1356</v>
      </c>
      <c r="AJ55" s="274">
        <v>0.1338</v>
      </c>
    </row>
    <row r="56" spans="1:36" ht="15.75" thickBot="1" x14ac:dyDescent="0.3">
      <c r="A56" s="221" t="s">
        <v>16</v>
      </c>
      <c r="B56" s="222" t="s">
        <v>20</v>
      </c>
      <c r="C56" s="55" t="s">
        <v>228</v>
      </c>
      <c r="D56" s="151">
        <f>U56*'Demand Supply Gap '!D107</f>
        <v>4.9583181325000005</v>
      </c>
      <c r="E56" s="151">
        <f>V56*'Demand Supply Gap '!E107</f>
        <v>5.2624839813525002</v>
      </c>
      <c r="F56" s="151">
        <f>W56*'Demand Supply Gap '!F107</f>
        <v>5.5460447462899998</v>
      </c>
      <c r="G56" s="151">
        <f>X56*'Demand Supply Gap '!G107</f>
        <v>5.3522892126332842</v>
      </c>
      <c r="H56" s="151">
        <f>Y56*'Demand Supply Gap '!H107</f>
        <v>5.8085457363776563</v>
      </c>
      <c r="I56" s="151">
        <f>Z56*'Demand Supply Gap '!I107</f>
        <v>6.3229706641935675</v>
      </c>
      <c r="J56" s="151">
        <f>AA56*'Demand Supply Gap '!J107</f>
        <v>6.8819883690780754</v>
      </c>
      <c r="K56" s="151">
        <f>AB56*'Demand Supply Gap '!K107</f>
        <v>7.5036892237427226</v>
      </c>
      <c r="L56" s="151">
        <f>AC56*'Demand Supply Gap '!L107</f>
        <v>8.1657694571487163</v>
      </c>
      <c r="M56" s="151">
        <f>AD56*'Demand Supply Gap '!M107</f>
        <v>8.9019932845216108</v>
      </c>
      <c r="N56" s="151">
        <f>AE56*'Demand Supply Gap '!N107</f>
        <v>9.6878994806224625</v>
      </c>
      <c r="O56" s="151">
        <f>AF56*'Demand Supply Gap '!O107</f>
        <v>10.544377793911742</v>
      </c>
      <c r="P56" s="151">
        <f>AG56*'Demand Supply Gap '!P107</f>
        <v>11.515208638016178</v>
      </c>
      <c r="Q56" s="151">
        <f>AH56*'Demand Supply Gap '!Q107</f>
        <v>12.536431668199285</v>
      </c>
      <c r="R56" s="151">
        <f>AI56*'Demand Supply Gap '!R107</f>
        <v>13.672049406159124</v>
      </c>
      <c r="S56" s="151">
        <f>AJ56*'Demand Supply Gap '!S107</f>
        <v>14.824654155148636</v>
      </c>
      <c r="U56" s="278">
        <v>4.2500000000000003E-2</v>
      </c>
      <c r="V56" s="279">
        <v>4.41E-2</v>
      </c>
      <c r="W56" s="279">
        <v>4.58E-2</v>
      </c>
      <c r="X56" s="279">
        <v>4.7399999999999998E-2</v>
      </c>
      <c r="Y56" s="279">
        <v>4.9200000000000001E-2</v>
      </c>
      <c r="Z56" s="279">
        <v>5.0799999999999998E-2</v>
      </c>
      <c r="AA56" s="279">
        <v>5.2400000000000002E-2</v>
      </c>
      <c r="AB56" s="279">
        <v>5.4100000000000002E-2</v>
      </c>
      <c r="AC56" s="279">
        <v>5.57E-2</v>
      </c>
      <c r="AD56" s="279">
        <v>5.74E-2</v>
      </c>
      <c r="AE56" s="279">
        <v>5.8999999999999997E-2</v>
      </c>
      <c r="AF56" s="279">
        <v>6.0600000000000001E-2</v>
      </c>
      <c r="AG56" s="279">
        <v>6.2399999999999997E-2</v>
      </c>
      <c r="AH56" s="279">
        <v>6.4000000000000001E-2</v>
      </c>
      <c r="AI56" s="279">
        <v>6.5699999999999995E-2</v>
      </c>
      <c r="AJ56" s="280">
        <v>6.7000000000000004E-2</v>
      </c>
    </row>
    <row r="57" spans="1:36" ht="15.75" thickBot="1" x14ac:dyDescent="0.3">
      <c r="A57" s="227" t="s">
        <v>16</v>
      </c>
      <c r="B57" s="228" t="s">
        <v>20</v>
      </c>
      <c r="C57" s="146" t="s">
        <v>15</v>
      </c>
      <c r="D57" s="162">
        <f>SUM(D51:D56)</f>
        <v>116.66630900000001</v>
      </c>
      <c r="E57" s="162">
        <f t="shared" ref="E57:S57" si="9">SUM(E51:E56)</f>
        <v>119.33070252500001</v>
      </c>
      <c r="F57" s="162">
        <f t="shared" si="9"/>
        <v>121.09268005000001</v>
      </c>
      <c r="G57" s="162">
        <f t="shared" si="9"/>
        <v>112.91749393741105</v>
      </c>
      <c r="H57" s="162">
        <f t="shared" si="9"/>
        <v>118.05987269060276</v>
      </c>
      <c r="I57" s="162">
        <f t="shared" si="9"/>
        <v>124.46792646050329</v>
      </c>
      <c r="J57" s="162">
        <f t="shared" si="9"/>
        <v>131.33565589843658</v>
      </c>
      <c r="K57" s="162">
        <f t="shared" si="9"/>
        <v>138.70035533720375</v>
      </c>
      <c r="L57" s="162">
        <f t="shared" si="9"/>
        <v>146.60268325222111</v>
      </c>
      <c r="M57" s="162">
        <f t="shared" si="9"/>
        <v>155.08699101954025</v>
      </c>
      <c r="N57" s="162">
        <f t="shared" si="9"/>
        <v>164.20168611224514</v>
      </c>
      <c r="O57" s="162">
        <f t="shared" si="9"/>
        <v>173.99963356290004</v>
      </c>
      <c r="P57" s="162">
        <f t="shared" si="9"/>
        <v>184.53859996820802</v>
      </c>
      <c r="Q57" s="162">
        <f t="shared" si="9"/>
        <v>195.88174481561384</v>
      </c>
      <c r="R57" s="162">
        <f t="shared" si="9"/>
        <v>208.09816447730785</v>
      </c>
      <c r="S57" s="162">
        <f t="shared" si="9"/>
        <v>221.26349485296473</v>
      </c>
      <c r="U57" s="281">
        <v>1</v>
      </c>
      <c r="V57" s="282">
        <v>1</v>
      </c>
      <c r="W57" s="282">
        <v>1</v>
      </c>
      <c r="X57" s="282">
        <v>1</v>
      </c>
      <c r="Y57" s="282">
        <v>1</v>
      </c>
      <c r="Z57" s="282">
        <v>1</v>
      </c>
      <c r="AA57" s="282">
        <v>1</v>
      </c>
      <c r="AB57" s="282">
        <v>1</v>
      </c>
      <c r="AC57" s="282">
        <v>1</v>
      </c>
      <c r="AD57" s="282">
        <v>1</v>
      </c>
      <c r="AE57" s="282">
        <v>1</v>
      </c>
      <c r="AF57" s="282">
        <v>1.0000000000000002</v>
      </c>
      <c r="AG57" s="282">
        <v>1</v>
      </c>
      <c r="AH57" s="282">
        <v>1</v>
      </c>
      <c r="AI57" s="282">
        <v>0.99999999999999989</v>
      </c>
      <c r="AJ57" s="283">
        <v>1.0000000000000002</v>
      </c>
    </row>
    <row r="58" spans="1:36" ht="15.75" thickBot="1" x14ac:dyDescent="0.3">
      <c r="A58" s="232" t="s">
        <v>16</v>
      </c>
      <c r="B58" s="233" t="s">
        <v>21</v>
      </c>
      <c r="C58" s="220" t="s">
        <v>229</v>
      </c>
      <c r="D58" s="151">
        <f>U58*ABS('Demand Supply Gap '!D116)</f>
        <v>19.826763988500009</v>
      </c>
      <c r="E58" s="151">
        <f>V58*ABS('Demand Supply Gap '!E116)</f>
        <v>20.519543096000003</v>
      </c>
      <c r="F58" s="151">
        <f>W58*ABS('Demand Supply Gap '!F116)</f>
        <v>15.593014706400007</v>
      </c>
      <c r="G58" s="151">
        <f>X58*ABS('Demand Supply Gap '!G116)</f>
        <v>17.834174645200005</v>
      </c>
      <c r="H58" s="151">
        <f>Y58*ABS('Demand Supply Gap '!H116)</f>
        <v>18.288187059520013</v>
      </c>
      <c r="I58" s="151">
        <f>Z58*ABS('Demand Supply Gap '!I116)</f>
        <v>19.067004523002637</v>
      </c>
      <c r="J58" s="151">
        <f>AA58*ABS('Demand Supply Gap '!J116)</f>
        <v>19.649382050524945</v>
      </c>
      <c r="K58" s="151">
        <f>AB58*ABS('Demand Supply Gap '!K116)</f>
        <v>19.878580078641654</v>
      </c>
      <c r="L58" s="151">
        <f>AC58*ABS('Demand Supply Gap '!L116)</f>
        <v>21.237372380999979</v>
      </c>
      <c r="M58" s="151">
        <f>AD58*ABS('Demand Supply Gap '!M116)</f>
        <v>22.708117340321088</v>
      </c>
      <c r="N58" s="151">
        <f>AE58*ABS('Demand Supply Gap '!N116)</f>
        <v>24.277610460544079</v>
      </c>
      <c r="O58" s="151">
        <f>AF58*ABS('Demand Supply Gap '!O116)</f>
        <v>25.964880587342886</v>
      </c>
      <c r="P58" s="151">
        <f>AG58*ABS('Demand Supply Gap '!P116)</f>
        <v>27.792532542073886</v>
      </c>
      <c r="Q58" s="151">
        <f>AH58*ABS('Demand Supply Gap '!Q116)</f>
        <v>30.305245144915204</v>
      </c>
      <c r="R58" s="151">
        <f>AI58*ABS('Demand Supply Gap '!R116)</f>
        <v>32.442605691716892</v>
      </c>
      <c r="S58" s="151">
        <f>AJ58*ABS('Demand Supply Gap '!S116)</f>
        <v>34.759101878265248</v>
      </c>
      <c r="U58" s="273">
        <v>0.2205</v>
      </c>
      <c r="V58" s="273">
        <v>0.2218</v>
      </c>
      <c r="W58" s="273">
        <v>0.22320000000000001</v>
      </c>
      <c r="X58" s="274">
        <v>0.2243</v>
      </c>
      <c r="Y58" s="284">
        <v>0.22456000000000001</v>
      </c>
      <c r="Z58" s="284">
        <v>0.2208</v>
      </c>
      <c r="AA58" s="284">
        <v>0.21451000000000001</v>
      </c>
      <c r="AB58" s="272">
        <v>0.20449999999999999</v>
      </c>
      <c r="AC58" s="273">
        <v>0.20579999999999998</v>
      </c>
      <c r="AD58" s="273">
        <v>0.2072</v>
      </c>
      <c r="AE58" s="273">
        <v>0.20849999999999999</v>
      </c>
      <c r="AF58" s="273">
        <v>0.20979999999999999</v>
      </c>
      <c r="AG58" s="273">
        <v>0.2112</v>
      </c>
      <c r="AH58" s="273">
        <v>0.2165</v>
      </c>
      <c r="AI58" s="273">
        <v>0.21779999999999999</v>
      </c>
      <c r="AJ58" s="273">
        <v>0.21920000000000001</v>
      </c>
    </row>
    <row r="59" spans="1:36" ht="15.75" thickBot="1" x14ac:dyDescent="0.3">
      <c r="A59" s="234" t="s">
        <v>16</v>
      </c>
      <c r="B59" s="60" t="s">
        <v>21</v>
      </c>
      <c r="C59" s="55" t="s">
        <v>230</v>
      </c>
      <c r="D59" s="151">
        <f>U59*ABS('Demand Supply Gap '!D116)</f>
        <v>23.978964929366011</v>
      </c>
      <c r="E59" s="151">
        <f>V59*ABS('Demand Supply Gap '!E116)</f>
        <v>24.863197936789337</v>
      </c>
      <c r="F59" s="151">
        <f>W59*ABS('Demand Supply Gap '!F116)</f>
        <v>18.920148603613207</v>
      </c>
      <c r="G59" s="151">
        <f>X59*ABS('Demand Supply Gap '!G116)</f>
        <v>21.698251119017606</v>
      </c>
      <c r="H59" s="151">
        <f>Y59*ABS('Demand Supply Gap '!H116)</f>
        <v>22.39373411874508</v>
      </c>
      <c r="I59" s="151">
        <f>Z59*ABS('Demand Supply Gap '!I116)</f>
        <v>23.924024564055433</v>
      </c>
      <c r="J59" s="151">
        <f>AA59*ABS('Demand Supply Gap '!J116)</f>
        <v>25.567628262943742</v>
      </c>
      <c r="K59" s="151">
        <f>AB59*ABS('Demand Supply Gap '!K116)</f>
        <v>27.333510955638587</v>
      </c>
      <c r="L59" s="151">
        <f>AC59*ABS('Demand Supply Gap '!L116)</f>
        <v>29.231389026127498</v>
      </c>
      <c r="M59" s="151">
        <f>AD59*ABS('Demand Supply Gap '!M116)</f>
        <v>31.271795537612675</v>
      </c>
      <c r="N59" s="151">
        <f>AE59*ABS('Demand Supply Gap '!N116)</f>
        <v>33.466152339374268</v>
      </c>
      <c r="O59" s="151">
        <f>AF59*ABS('Demand Supply Gap '!O116)</f>
        <v>35.826848825984847</v>
      </c>
      <c r="P59" s="151">
        <f>AG59*ABS('Demand Supply Gap '!P116)</f>
        <v>38.367327987471803</v>
      </c>
      <c r="Q59" s="151">
        <f>AH59*ABS('Demand Supply Gap '!Q116)</f>
        <v>41.102180452593814</v>
      </c>
      <c r="R59" s="151">
        <f>AI59*ABS('Demand Supply Gap '!R116)</f>
        <v>44.047247297510886</v>
      </c>
      <c r="S59" s="151">
        <f>AJ59*ABS('Demand Supply Gap '!S116)</f>
        <v>47.219732469479119</v>
      </c>
      <c r="U59" s="285">
        <v>0.26667800000000003</v>
      </c>
      <c r="V59" s="285">
        <v>0.26875146666666666</v>
      </c>
      <c r="W59" s="285">
        <v>0.27082493333333335</v>
      </c>
      <c r="X59" s="285">
        <v>0.27289839999999999</v>
      </c>
      <c r="Y59" s="285">
        <v>0.27497186666666668</v>
      </c>
      <c r="Z59" s="285">
        <v>0.27704533333333331</v>
      </c>
      <c r="AA59" s="285">
        <v>0.2791188</v>
      </c>
      <c r="AB59" s="285">
        <v>0.28119226666666663</v>
      </c>
      <c r="AC59" s="285">
        <v>0.28326573333333332</v>
      </c>
      <c r="AD59" s="285">
        <v>0.28533919999999996</v>
      </c>
      <c r="AE59" s="285">
        <v>0.28741266666666665</v>
      </c>
      <c r="AF59" s="285">
        <v>0.28948613333333328</v>
      </c>
      <c r="AG59" s="285">
        <v>0.29155959999999997</v>
      </c>
      <c r="AH59" s="285">
        <v>0.29363306666666661</v>
      </c>
      <c r="AI59" s="285">
        <v>0.2957065333333333</v>
      </c>
      <c r="AJ59" s="285">
        <v>0.29777999999999993</v>
      </c>
    </row>
    <row r="60" spans="1:36" x14ac:dyDescent="0.25">
      <c r="A60" s="234" t="s">
        <v>16</v>
      </c>
      <c r="B60" s="60" t="s">
        <v>21</v>
      </c>
      <c r="C60" s="55" t="s">
        <v>231</v>
      </c>
      <c r="D60" s="151">
        <f>U60*ABS('Demand Supply Gap '!D116)</f>
        <v>46.111568082134021</v>
      </c>
      <c r="E60" s="151">
        <f>V60*ABS('Demand Supply Gap '!E116)</f>
        <v>47.13097896721068</v>
      </c>
      <c r="F60" s="151">
        <f>W60*ABS('Demand Supply Gap '!F116)</f>
        <v>35.348013689986814</v>
      </c>
      <c r="G60" s="151">
        <f>X60*ABS('Demand Supply Gap '!G116)</f>
        <v>39.97793823578241</v>
      </c>
      <c r="H60" s="151">
        <f>Y60*ABS('Demand Supply Gap '!H116)</f>
        <v>40.758170821734957</v>
      </c>
      <c r="I60" s="151">
        <f>Z60*ABS('Demand Supply Gap '!I116)</f>
        <v>43.363158064221992</v>
      </c>
      <c r="J60" s="151">
        <f>AA60*ABS('Demand Supply Gap '!J116)</f>
        <v>46.384229957497446</v>
      </c>
      <c r="K60" s="151">
        <f>AB60*ABS('Demand Supply Gap '!K116)</f>
        <v>49.993679521424674</v>
      </c>
      <c r="L60" s="151">
        <f>AC60*ABS('Demand Supply Gap '!L116)</f>
        <v>52.725467849432206</v>
      </c>
      <c r="M60" s="151">
        <f>AD60*ABS('Demand Supply Gap '!M116)</f>
        <v>55.615248030951797</v>
      </c>
      <c r="N60" s="151">
        <f>AE60*ABS('Demand Supply Gap '!N116)</f>
        <v>58.695615907727117</v>
      </c>
      <c r="O60" s="151">
        <f>AF60*ABS('Demand Supply Gap '!O116)</f>
        <v>61.968425912424834</v>
      </c>
      <c r="P60" s="151">
        <f>AG60*ABS('Demand Supply Gap '!P116)</f>
        <v>65.433570067395067</v>
      </c>
      <c r="Q60" s="151">
        <f>AH60*ABS('Demand Supply Gap '!Q116)</f>
        <v>68.570612023346428</v>
      </c>
      <c r="R60" s="151">
        <f>AI60*ABS('Demand Supply Gap '!R116)</f>
        <v>72.466096008554103</v>
      </c>
      <c r="S60" s="151">
        <f>AJ60*ABS('Demand Supply Gap '!S116)</f>
        <v>76.593710717334304</v>
      </c>
      <c r="U60" s="285">
        <v>0.512822</v>
      </c>
      <c r="V60" s="285">
        <v>0.5094485333333334</v>
      </c>
      <c r="W60" s="285">
        <v>0.5059750666666667</v>
      </c>
      <c r="X60" s="285">
        <v>0.50280159999999996</v>
      </c>
      <c r="Y60" s="285">
        <v>0.50046813333333329</v>
      </c>
      <c r="Z60" s="285">
        <v>0.50215466666666675</v>
      </c>
      <c r="AA60" s="285">
        <v>0.50637120000000002</v>
      </c>
      <c r="AB60" s="285">
        <v>0.51430773333333335</v>
      </c>
      <c r="AC60" s="285">
        <v>0.51093426666666675</v>
      </c>
      <c r="AD60" s="285">
        <v>0.50746080000000005</v>
      </c>
      <c r="AE60" s="285">
        <v>0.50408733333333333</v>
      </c>
      <c r="AF60" s="285">
        <v>0.50071386666666673</v>
      </c>
      <c r="AG60" s="285">
        <v>0.49724040000000003</v>
      </c>
      <c r="AH60" s="285">
        <v>0.48986693333333342</v>
      </c>
      <c r="AI60" s="285">
        <v>0.48649346666666671</v>
      </c>
      <c r="AJ60" s="285">
        <v>0.48302</v>
      </c>
    </row>
    <row r="61" spans="1:36" ht="15.75" thickBot="1" x14ac:dyDescent="0.3">
      <c r="A61" s="223" t="s">
        <v>16</v>
      </c>
      <c r="B61" s="224" t="s">
        <v>21</v>
      </c>
      <c r="C61" s="161" t="s">
        <v>15</v>
      </c>
      <c r="D61" s="162">
        <f>SUM(D58:D60)</f>
        <v>89.917297000000048</v>
      </c>
      <c r="E61" s="162">
        <f t="shared" ref="E61:S61" si="10">SUM(E58:E60)</f>
        <v>92.513720000000021</v>
      </c>
      <c r="F61" s="162">
        <f t="shared" si="10"/>
        <v>69.861177000000026</v>
      </c>
      <c r="G61" s="162">
        <f t="shared" si="10"/>
        <v>79.51036400000001</v>
      </c>
      <c r="H61" s="162">
        <f t="shared" si="10"/>
        <v>81.44009200000005</v>
      </c>
      <c r="I61" s="162">
        <f t="shared" si="10"/>
        <v>86.354187151280058</v>
      </c>
      <c r="J61" s="162">
        <f t="shared" si="10"/>
        <v>91.601240270966144</v>
      </c>
      <c r="K61" s="162">
        <f t="shared" si="10"/>
        <v>97.205770555704916</v>
      </c>
      <c r="L61" s="162">
        <f t="shared" si="10"/>
        <v>103.19422925655968</v>
      </c>
      <c r="M61" s="162">
        <f t="shared" si="10"/>
        <v>109.59516090888556</v>
      </c>
      <c r="N61" s="162">
        <f t="shared" si="10"/>
        <v>116.43937870764546</v>
      </c>
      <c r="O61" s="162">
        <f t="shared" si="10"/>
        <v>123.76015532575256</v>
      </c>
      <c r="P61" s="162">
        <f t="shared" si="10"/>
        <v>131.59343059694075</v>
      </c>
      <c r="Q61" s="162">
        <f t="shared" si="10"/>
        <v>139.97803762085545</v>
      </c>
      <c r="R61" s="162">
        <f t="shared" si="10"/>
        <v>148.95594899778189</v>
      </c>
      <c r="S61" s="162">
        <f t="shared" si="10"/>
        <v>158.57254506507866</v>
      </c>
      <c r="U61" s="261">
        <v>1</v>
      </c>
      <c r="V61" s="262">
        <v>1</v>
      </c>
      <c r="W61" s="262">
        <v>1</v>
      </c>
      <c r="X61" s="262">
        <v>1</v>
      </c>
      <c r="Y61" s="262">
        <v>1</v>
      </c>
      <c r="Z61" s="262">
        <v>1</v>
      </c>
      <c r="AA61" s="262">
        <v>1</v>
      </c>
      <c r="AB61" s="262">
        <v>1</v>
      </c>
      <c r="AC61" s="262">
        <v>1</v>
      </c>
      <c r="AD61" s="262">
        <v>1</v>
      </c>
      <c r="AE61" s="262">
        <v>1</v>
      </c>
      <c r="AF61" s="262">
        <v>1</v>
      </c>
      <c r="AG61" s="262">
        <v>1</v>
      </c>
      <c r="AH61" s="262">
        <v>1</v>
      </c>
      <c r="AI61" s="262">
        <v>1</v>
      </c>
      <c r="AJ61" s="263">
        <v>1</v>
      </c>
    </row>
    <row r="62" spans="1:36" ht="15.75" thickBot="1" x14ac:dyDescent="0.3">
      <c r="A62" s="232" t="s">
        <v>16</v>
      </c>
      <c r="B62" s="233" t="s">
        <v>46</v>
      </c>
      <c r="C62" s="220" t="s">
        <v>268</v>
      </c>
      <c r="D62" s="151">
        <f>U62*'Demand Supply Gap '!D125</f>
        <v>6.8511753658880084</v>
      </c>
      <c r="E62" s="151">
        <f>V62*'Demand Supply Gap '!E125</f>
        <v>3.0415453288942005</v>
      </c>
      <c r="F62" s="151">
        <f>W62*'Demand Supply Gap '!F125</f>
        <v>2.1192041157829049</v>
      </c>
      <c r="G62" s="151">
        <f>X62*'Demand Supply Gap '!G125</f>
        <v>3.5206651275301248</v>
      </c>
      <c r="H62" s="151">
        <f>Y62*'Demand Supply Gap '!H125</f>
        <v>4.0099348106326227</v>
      </c>
      <c r="I62" s="151">
        <f>Z62*'Demand Supply Gap '!I125</f>
        <v>4.2923849890562282</v>
      </c>
      <c r="J62" s="151">
        <f>AA62*'Demand Supply Gap '!J125</f>
        <v>4.5956668119258595</v>
      </c>
      <c r="K62" s="151">
        <f>AB62*'Demand Supply Gap '!K125</f>
        <v>4.9213801543440168</v>
      </c>
      <c r="L62" s="151">
        <f>AC62*'Demand Supply Gap '!L125</f>
        <v>5.2712523063947678</v>
      </c>
      <c r="M62" s="151">
        <f>AD62*'Demand Supply Gap '!M125</f>
        <v>5.6471484612772427</v>
      </c>
      <c r="N62" s="151">
        <f>AE62*'Demand Supply Gap '!N125</f>
        <v>6.0510830933684359</v>
      </c>
      <c r="O62" s="151">
        <f>AF62*'Demand Supply Gap '!O125</f>
        <v>6.4852323038797506</v>
      </c>
      <c r="P62" s="151">
        <f>AG62*'Demand Supply Gap '!P125</f>
        <v>6.9519472187295905</v>
      </c>
      <c r="Q62" s="151">
        <f>AH62*'Demand Supply Gap '!Q125</f>
        <v>7.4537685308510149</v>
      </c>
      <c r="R62" s="151">
        <f>AI62*'Demand Supply Gap '!R125</f>
        <v>7.9934422874490911</v>
      </c>
      <c r="S62" s="151">
        <f>AJ62*'Demand Supply Gap '!S125</f>
        <v>8.5739370317828278</v>
      </c>
      <c r="U62" s="285">
        <v>0.25883200000000006</v>
      </c>
      <c r="V62" s="285">
        <v>0.25956960000000007</v>
      </c>
      <c r="W62" s="285">
        <v>0.26030720000000007</v>
      </c>
      <c r="X62" s="285">
        <v>0.26104480000000008</v>
      </c>
      <c r="Y62" s="285">
        <v>0.26178240000000008</v>
      </c>
      <c r="Z62" s="285">
        <v>0.26252000000000009</v>
      </c>
      <c r="AA62" s="285">
        <v>0.26325760000000009</v>
      </c>
      <c r="AB62" s="285">
        <v>0.26399520000000004</v>
      </c>
      <c r="AC62" s="285">
        <v>0.26473280000000005</v>
      </c>
      <c r="AD62" s="285">
        <v>0.26547040000000005</v>
      </c>
      <c r="AE62" s="285">
        <v>0.26620800000000006</v>
      </c>
      <c r="AF62" s="285">
        <v>0.26694560000000006</v>
      </c>
      <c r="AG62" s="285">
        <v>0.26768320000000007</v>
      </c>
      <c r="AH62" s="285">
        <v>0.26842080000000007</v>
      </c>
      <c r="AI62" s="285">
        <v>0.26915840000000008</v>
      </c>
      <c r="AJ62" s="285">
        <v>0.26989600000000008</v>
      </c>
    </row>
    <row r="63" spans="1:36" ht="15.75" thickBot="1" x14ac:dyDescent="0.3">
      <c r="A63" s="234" t="s">
        <v>16</v>
      </c>
      <c r="B63" s="219" t="s">
        <v>46</v>
      </c>
      <c r="C63" s="55" t="s">
        <v>269</v>
      </c>
      <c r="D63" s="151">
        <f>U63*'Demand Supply Gap '!D125</f>
        <v>9.4566445458388895</v>
      </c>
      <c r="E63" s="151">
        <f>V63*'Demand Supply Gap '!E125</f>
        <v>4.1952850842374323</v>
      </c>
      <c r="F63" s="151">
        <f>W63*'Demand Supply Gap '!F125</f>
        <v>2.9210345390174171</v>
      </c>
      <c r="G63" s="151">
        <f>X63*'Demand Supply Gap '!G125</f>
        <v>4.849387006555987</v>
      </c>
      <c r="H63" s="151">
        <f>Y63*'Demand Supply Gap '!H125</f>
        <v>5.5194925722575681</v>
      </c>
      <c r="I63" s="151">
        <f>Z63*'Demand Supply Gap '!I125</f>
        <v>5.9042087579874289</v>
      </c>
      <c r="J63" s="151">
        <f>AA63*'Demand Supply Gap '!J125</f>
        <v>6.3170488971482266</v>
      </c>
      <c r="K63" s="151">
        <f>AB63*'Demand Supply Gap '!K125</f>
        <v>6.7601564018031208</v>
      </c>
      <c r="L63" s="151">
        <f>AC63*'Demand Supply Gap '!L125</f>
        <v>7.23584423336015</v>
      </c>
      <c r="M63" s="151">
        <f>AD63*'Demand Supply Gap '!M125</f>
        <v>7.7466087745121115</v>
      </c>
      <c r="N63" s="151">
        <f>AE63*'Demand Supply Gap '!N125</f>
        <v>8.2951448717735712</v>
      </c>
      <c r="O63" s="151">
        <f>AF63*'Demand Supply Gap '!O125</f>
        <v>8.8843621502619481</v>
      </c>
      <c r="P63" s="151">
        <f>AG63*'Demand Supply Gap '!P125</f>
        <v>9.5174027114340678</v>
      </c>
      <c r="Q63" s="151">
        <f>AH63*'Demand Supply Gap '!Q125</f>
        <v>10.197660334382787</v>
      </c>
      <c r="R63" s="151">
        <f>AI63*'Demand Supply Gap '!R125</f>
        <v>10.928801312097823</v>
      </c>
      <c r="S63" s="151">
        <f>AJ63*'Demand Supply Gap '!S125</f>
        <v>11.714787065885634</v>
      </c>
      <c r="U63" s="285">
        <v>0.35726457</v>
      </c>
      <c r="V63" s="285">
        <v>0.35803131416666667</v>
      </c>
      <c r="W63" s="285">
        <v>0.35879805833333334</v>
      </c>
      <c r="X63" s="285">
        <v>0.3595648025</v>
      </c>
      <c r="Y63" s="285">
        <v>0.36033154666666667</v>
      </c>
      <c r="Z63" s="285">
        <v>0.36109829083333334</v>
      </c>
      <c r="AA63" s="285">
        <v>0.361865035</v>
      </c>
      <c r="AB63" s="285">
        <v>0.36263177916666667</v>
      </c>
      <c r="AC63" s="285">
        <v>0.36339852333333333</v>
      </c>
      <c r="AD63" s="285">
        <v>0.3641652675</v>
      </c>
      <c r="AE63" s="285">
        <v>0.36493201166666667</v>
      </c>
      <c r="AF63" s="285">
        <v>0.36569875583333333</v>
      </c>
      <c r="AG63" s="285">
        <v>0.3664655</v>
      </c>
      <c r="AH63" s="285">
        <v>0.36723224416666667</v>
      </c>
      <c r="AI63" s="285">
        <v>0.36799898833333333</v>
      </c>
      <c r="AJ63" s="285">
        <v>0.3687657325</v>
      </c>
    </row>
    <row r="64" spans="1:36" ht="15.75" thickBot="1" x14ac:dyDescent="0.3">
      <c r="A64" s="234" t="s">
        <v>16</v>
      </c>
      <c r="B64" s="219" t="s">
        <v>46</v>
      </c>
      <c r="C64" s="55" t="s">
        <v>270</v>
      </c>
      <c r="D64" s="151">
        <f>U64*'Demand Supply Gap '!D125</f>
        <v>5.9919847790826859</v>
      </c>
      <c r="E64" s="151">
        <f>V64*'Demand Supply Gap '!E125</f>
        <v>2.6622203663230191</v>
      </c>
      <c r="F64" s="151">
        <f>W64*'Demand Supply Gap '!F125</f>
        <v>1.8563692579922109</v>
      </c>
      <c r="G64" s="151">
        <f>X64*'Demand Supply Gap '!G125</f>
        <v>3.0864267173157574</v>
      </c>
      <c r="H64" s="151">
        <f>Y64*'Demand Supply Gap '!H125</f>
        <v>3.5180828141108562</v>
      </c>
      <c r="I64" s="151">
        <f>Z64*'Demand Supply Gap '!I125</f>
        <v>3.7687970546812091</v>
      </c>
      <c r="J64" s="151">
        <f>AA64*'Demand Supply Gap '!J125</f>
        <v>4.0381813784125429</v>
      </c>
      <c r="K64" s="151">
        <f>AB64*'Demand Supply Gap '!K125</f>
        <v>4.3276814735697089</v>
      </c>
      <c r="L64" s="151">
        <f>AC64*'Demand Supply Gap '!L125</f>
        <v>4.6388589894124657</v>
      </c>
      <c r="M64" s="151">
        <f>AD64*'Demand Supply Gap '!M125</f>
        <v>4.973401141967166</v>
      </c>
      <c r="N64" s="151">
        <f>AE64*'Demand Supply Gap '!N125</f>
        <v>5.3331311394768601</v>
      </c>
      <c r="O64" s="151">
        <f>AF64*'Demand Supply Gap '!O125</f>
        <v>5.7200194994296183</v>
      </c>
      <c r="P64" s="151">
        <f>AG64*'Demand Supply Gap '!P125</f>
        <v>6.1361963355362708</v>
      </c>
      <c r="Q64" s="151">
        <f>AH64*'Demand Supply Gap '!Q125</f>
        <v>6.5839647000969723</v>
      </c>
      <c r="R64" s="151">
        <f>AI64*'Demand Supply Gap '!R125</f>
        <v>7.0658150749171735</v>
      </c>
      <c r="S64" s="151">
        <f>AJ64*'Demand Supply Gap '!S125</f>
        <v>7.5844411123695261</v>
      </c>
      <c r="U64" s="285">
        <v>0.22637245749999999</v>
      </c>
      <c r="V64" s="285">
        <v>0.22719749366666667</v>
      </c>
      <c r="W64" s="285">
        <v>0.22802252983333332</v>
      </c>
      <c r="X64" s="285">
        <v>0.228847566</v>
      </c>
      <c r="Y64" s="285">
        <v>0.22967260216666666</v>
      </c>
      <c r="Z64" s="285">
        <v>0.23049763833333331</v>
      </c>
      <c r="AA64" s="285">
        <v>0.23132267449999999</v>
      </c>
      <c r="AB64" s="285">
        <v>0.23214771066666665</v>
      </c>
      <c r="AC64" s="285">
        <v>0.2329727468333333</v>
      </c>
      <c r="AD64" s="285">
        <v>0.23379778299999998</v>
      </c>
      <c r="AE64" s="285">
        <v>0.23462281916666664</v>
      </c>
      <c r="AF64" s="285">
        <v>0.23544785533333332</v>
      </c>
      <c r="AG64" s="285">
        <v>0.23627289149999997</v>
      </c>
      <c r="AH64" s="285">
        <v>0.23709792766666662</v>
      </c>
      <c r="AI64" s="285">
        <v>0.23792296383333331</v>
      </c>
      <c r="AJ64" s="285">
        <v>0.23874799999999996</v>
      </c>
    </row>
    <row r="65" spans="1:36" ht="15.75" thickBot="1" x14ac:dyDescent="0.3">
      <c r="A65" s="234" t="s">
        <v>16</v>
      </c>
      <c r="B65" s="219" t="s">
        <v>46</v>
      </c>
      <c r="C65" s="55" t="s">
        <v>271</v>
      </c>
      <c r="D65" s="151">
        <f>U65*'Demand Supply Gap '!D125</f>
        <v>4.1697793091904423</v>
      </c>
      <c r="E65" s="151">
        <f>V65*'Demand Supply Gap '!E125</f>
        <v>1.818597700545316</v>
      </c>
      <c r="F65" s="151">
        <f>W65*'Demand Supply Gap '!F125</f>
        <v>1.2445580472074369</v>
      </c>
      <c r="G65" s="151">
        <f>X65*'Demand Supply Gap '!G125</f>
        <v>2.0303445885981759</v>
      </c>
      <c r="H65" s="151">
        <f>Y65*'Demand Supply Gap '!H125</f>
        <v>2.2703064729990046</v>
      </c>
      <c r="I65" s="151">
        <f>Z65*'Demand Supply Gap '!I125</f>
        <v>2.3853062463332901</v>
      </c>
      <c r="J65" s="151">
        <f>AA65*'Demand Supply Gap '!J125</f>
        <v>2.5060227200549492</v>
      </c>
      <c r="K65" s="151">
        <f>AB65*'Demand Supply Gap '!K125</f>
        <v>2.6327124082002675</v>
      </c>
      <c r="L65" s="151">
        <f>AC65*'Demand Supply Gap '!L125</f>
        <v>2.7656395070153885</v>
      </c>
      <c r="M65" s="151">
        <f>AD65*'Demand Supply Gap '!M125</f>
        <v>2.9050755936287689</v>
      </c>
      <c r="N65" s="151">
        <f>AE65*'Demand Supply Gap '!N125</f>
        <v>3.0512992278445985</v>
      </c>
      <c r="O65" s="151">
        <f>AF65*'Demand Supply Gap '!O125</f>
        <v>3.2045954429489787</v>
      </c>
      <c r="P65" s="151">
        <f>AG65*'Demand Supply Gap '!P125</f>
        <v>3.3652551096930283</v>
      </c>
      <c r="Q65" s="151">
        <f>AH65*'Demand Supply Gap '!Q125</f>
        <v>3.5335741556916371</v>
      </c>
      <c r="R65" s="151">
        <f>AI65*'Demand Supply Gap '!R125</f>
        <v>3.7098526203314242</v>
      </c>
      <c r="S65" s="151">
        <f>AJ65*'Demand Supply Gap '!S125</f>
        <v>3.8943935228918241</v>
      </c>
      <c r="U65" s="285">
        <f>100%-SUM(U62:U64)</f>
        <v>0.15753097249999992</v>
      </c>
      <c r="V65" s="285">
        <f t="shared" ref="V65:AJ65" si="11">100%-SUM(V62:V64)</f>
        <v>0.15520159216666662</v>
      </c>
      <c r="W65" s="285">
        <f t="shared" si="11"/>
        <v>0.15287221183333322</v>
      </c>
      <c r="X65" s="285">
        <f t="shared" si="11"/>
        <v>0.15054283149999992</v>
      </c>
      <c r="Y65" s="285">
        <f t="shared" si="11"/>
        <v>0.14821345116666662</v>
      </c>
      <c r="Z65" s="285">
        <f t="shared" si="11"/>
        <v>0.14588407083333332</v>
      </c>
      <c r="AA65" s="285">
        <f t="shared" si="11"/>
        <v>0.14355469049999992</v>
      </c>
      <c r="AB65" s="285">
        <f t="shared" si="11"/>
        <v>0.14122531016666662</v>
      </c>
      <c r="AC65" s="285">
        <f t="shared" si="11"/>
        <v>0.13889592983333321</v>
      </c>
      <c r="AD65" s="285">
        <f t="shared" si="11"/>
        <v>0.13656654949999991</v>
      </c>
      <c r="AE65" s="285">
        <f t="shared" si="11"/>
        <v>0.13423716916666661</v>
      </c>
      <c r="AF65" s="285">
        <f t="shared" si="11"/>
        <v>0.13190778883333321</v>
      </c>
      <c r="AG65" s="285">
        <f t="shared" si="11"/>
        <v>0.12957840849999991</v>
      </c>
      <c r="AH65" s="285">
        <f t="shared" si="11"/>
        <v>0.12724902816666661</v>
      </c>
      <c r="AI65" s="285">
        <f t="shared" si="11"/>
        <v>0.1249196478333332</v>
      </c>
      <c r="AJ65" s="285">
        <f t="shared" si="11"/>
        <v>0.12259026749999991</v>
      </c>
    </row>
    <row r="66" spans="1:36" ht="15.75" thickBot="1" x14ac:dyDescent="0.3">
      <c r="A66" s="223" t="s">
        <v>16</v>
      </c>
      <c r="B66" s="292" t="s">
        <v>46</v>
      </c>
      <c r="C66" s="161" t="s">
        <v>15</v>
      </c>
      <c r="D66" s="162">
        <f>SUM(D62:D65)</f>
        <v>26.469584000000026</v>
      </c>
      <c r="E66" s="162">
        <f t="shared" ref="E66:S66" si="12">SUM(E62:E65)</f>
        <v>11.717648479999969</v>
      </c>
      <c r="F66" s="162">
        <f t="shared" si="12"/>
        <v>8.1411659599999702</v>
      </c>
      <c r="G66" s="162">
        <f t="shared" si="12"/>
        <v>13.486823440000045</v>
      </c>
      <c r="H66" s="162">
        <f t="shared" si="12"/>
        <v>15.317816670000052</v>
      </c>
      <c r="I66" s="162">
        <f t="shared" si="12"/>
        <v>16.350697048058155</v>
      </c>
      <c r="J66" s="162">
        <f t="shared" si="12"/>
        <v>17.456919807541578</v>
      </c>
      <c r="K66" s="162">
        <f t="shared" si="12"/>
        <v>18.641930437917111</v>
      </c>
      <c r="L66" s="162">
        <f t="shared" si="12"/>
        <v>19.911595036182774</v>
      </c>
      <c r="M66" s="162">
        <f t="shared" si="12"/>
        <v>21.27223397138529</v>
      </c>
      <c r="N66" s="162">
        <f t="shared" si="12"/>
        <v>22.730658332463467</v>
      </c>
      <c r="O66" s="162">
        <f t="shared" si="12"/>
        <v>24.294209396520294</v>
      </c>
      <c r="P66" s="162">
        <f t="shared" si="12"/>
        <v>25.970801375392956</v>
      </c>
      <c r="Q66" s="162">
        <f t="shared" si="12"/>
        <v>27.768967721022413</v>
      </c>
      <c r="R66" s="162">
        <f t="shared" si="12"/>
        <v>29.69791129479551</v>
      </c>
      <c r="S66" s="162">
        <f t="shared" si="12"/>
        <v>31.767558732929814</v>
      </c>
      <c r="U66" s="261">
        <v>1</v>
      </c>
      <c r="V66" s="262">
        <v>1</v>
      </c>
      <c r="W66" s="262">
        <v>1</v>
      </c>
      <c r="X66" s="262">
        <v>1</v>
      </c>
      <c r="Y66" s="262">
        <v>1</v>
      </c>
      <c r="Z66" s="262">
        <v>1</v>
      </c>
      <c r="AA66" s="262">
        <v>1</v>
      </c>
      <c r="AB66" s="262">
        <v>1</v>
      </c>
      <c r="AC66" s="262">
        <v>1</v>
      </c>
      <c r="AD66" s="262">
        <v>1</v>
      </c>
      <c r="AE66" s="262">
        <v>1</v>
      </c>
      <c r="AF66" s="262">
        <v>1</v>
      </c>
      <c r="AG66" s="262">
        <v>1</v>
      </c>
      <c r="AH66" s="262">
        <v>1</v>
      </c>
      <c r="AI66" s="262">
        <v>1</v>
      </c>
      <c r="AJ66" s="263">
        <v>1</v>
      </c>
    </row>
    <row r="67" spans="1:36" ht="15.75" thickBot="1" x14ac:dyDescent="0.3">
      <c r="A67" s="218" t="s">
        <v>16</v>
      </c>
      <c r="B67" s="219" t="s">
        <v>22</v>
      </c>
      <c r="C67" s="220" t="s">
        <v>232</v>
      </c>
      <c r="D67" s="151">
        <f>U67*'Demand Supply Gap '!D134</f>
        <v>10.9001937948</v>
      </c>
      <c r="E67" s="151">
        <f>V67*'Demand Supply Gap '!E134</f>
        <v>12.086716769819999</v>
      </c>
      <c r="F67" s="151">
        <f>W67*'Demand Supply Gap '!F134</f>
        <v>11.473050499679998</v>
      </c>
      <c r="G67" s="151">
        <f>X67*'Demand Supply Gap '!G134</f>
        <v>11.0815499302</v>
      </c>
      <c r="H67" s="151">
        <f>Y67*'Demand Supply Gap '!H134</f>
        <v>11.311032508129999</v>
      </c>
      <c r="I67" s="151">
        <f>Z67*'Demand Supply Gap '!I134</f>
        <v>11.930949504489707</v>
      </c>
      <c r="J67" s="151">
        <f>AA67*'Demand Supply Gap '!J134</f>
        <v>12.592482364288365</v>
      </c>
      <c r="K67" s="151">
        <f>AB67*'Demand Supply Gap '!K134</f>
        <v>13.309105403163246</v>
      </c>
      <c r="L67" s="151">
        <f>AC67*'Demand Supply Gap '!L134</f>
        <v>14.064140319976676</v>
      </c>
      <c r="M67" s="151">
        <f>AD67*'Demand Supply Gap '!M134</f>
        <v>14.871005754109543</v>
      </c>
      <c r="N67" s="151">
        <f>AE67*'Demand Supply Gap '!N134</f>
        <v>15.733670704058492</v>
      </c>
      <c r="O67" s="151">
        <f>AF67*'Demand Supply Gap '!O134</f>
        <v>48.900233235058941</v>
      </c>
      <c r="P67" s="151">
        <f>AG67*'Demand Supply Gap '!P134</f>
        <v>52.117118866911099</v>
      </c>
      <c r="Q67" s="151">
        <f>AH67*'Demand Supply Gap '!Q134</f>
        <v>55.59524543478944</v>
      </c>
      <c r="R67" s="151">
        <f>AI67*'Demand Supply Gap '!R134</f>
        <v>59.342424827470502</v>
      </c>
      <c r="S67" s="151">
        <f>AJ67*'Demand Supply Gap '!S134</f>
        <v>63.36459036213158</v>
      </c>
      <c r="U67" s="272">
        <v>0.13289999999999999</v>
      </c>
      <c r="V67" s="273">
        <v>0.1323</v>
      </c>
      <c r="W67" s="273">
        <v>0.13159999999999999</v>
      </c>
      <c r="X67" s="273">
        <v>0.13100000000000001</v>
      </c>
      <c r="Y67" s="273">
        <v>0.1303</v>
      </c>
      <c r="Z67" s="273">
        <v>0.12969999999999998</v>
      </c>
      <c r="AA67" s="273">
        <v>0.12909999999999999</v>
      </c>
      <c r="AB67" s="273">
        <v>0.12859999999999999</v>
      </c>
      <c r="AC67" s="273">
        <v>0.128</v>
      </c>
      <c r="AD67" s="273">
        <v>0.12739999999999999</v>
      </c>
      <c r="AE67" s="273">
        <v>0.1268</v>
      </c>
      <c r="AF67" s="273">
        <v>0.3705</v>
      </c>
      <c r="AG67" s="273">
        <v>0.371</v>
      </c>
      <c r="AH67" s="273">
        <v>0.37159999999999999</v>
      </c>
      <c r="AI67" s="273">
        <v>0.37219999999999998</v>
      </c>
      <c r="AJ67" s="274">
        <v>0.37269999999999998</v>
      </c>
    </row>
    <row r="68" spans="1:36" ht="15.75" thickBot="1" x14ac:dyDescent="0.3">
      <c r="A68" s="221" t="s">
        <v>16</v>
      </c>
      <c r="B68" s="222" t="s">
        <v>22</v>
      </c>
      <c r="C68" s="55" t="s">
        <v>233</v>
      </c>
      <c r="D68" s="151">
        <f>U68*'Demand Supply Gap '!D134</f>
        <v>13.713411606399999</v>
      </c>
      <c r="E68" s="151">
        <f>V68*'Demand Supply Gap '!E134</f>
        <v>15.366483451879997</v>
      </c>
      <c r="F68" s="151">
        <f>W68*'Demand Supply Gap '!F134</f>
        <v>14.751064928159996</v>
      </c>
      <c r="G68" s="151">
        <f>X68*'Demand Supply Gap '!G134</f>
        <v>14.38909651242</v>
      </c>
      <c r="H68" s="151">
        <f>Y68*'Demand Supply Gap '!H134</f>
        <v>14.85278328581</v>
      </c>
      <c r="I68" s="151">
        <f>Z68*'Demand Supply Gap '!I134</f>
        <v>15.803678680580814</v>
      </c>
      <c r="J68" s="151">
        <f>AA68*'Demand Supply Gap '!J134</f>
        <v>16.835495399505593</v>
      </c>
      <c r="K68" s="151">
        <f>AB68*'Demand Supply Gap '!K134</f>
        <v>17.935209691821075</v>
      </c>
      <c r="L68" s="151">
        <f>AC68*'Demand Supply Gap '!L134</f>
        <v>19.118440747468291</v>
      </c>
      <c r="M68" s="151">
        <f>AD68*'Demand Supply Gap '!M134</f>
        <v>20.403860328244491</v>
      </c>
      <c r="N68" s="151">
        <f>AE68*'Demand Supply Gap '!N134</f>
        <v>21.776492181090418</v>
      </c>
      <c r="O68" s="151">
        <f>AF68*'Demand Supply Gap '!O134</f>
        <v>39.357758571375378</v>
      </c>
      <c r="P68" s="151">
        <f>AG68*'Demand Supply Gap '!P134</f>
        <v>41.960602171283952</v>
      </c>
      <c r="Q68" s="151">
        <f>AH68*'Demand Supply Gap '!Q134</f>
        <v>44.76344842327503</v>
      </c>
      <c r="R68" s="151">
        <f>AI68*'Demand Supply Gap '!R134</f>
        <v>47.767303810613008</v>
      </c>
      <c r="S68" s="151">
        <f>AJ68*'Demand Supply Gap '!S134</f>
        <v>51.004499889024615</v>
      </c>
      <c r="U68" s="272">
        <v>0.16719999999999999</v>
      </c>
      <c r="V68" s="273">
        <v>0.16819999999999999</v>
      </c>
      <c r="W68" s="273">
        <v>0.16919999999999999</v>
      </c>
      <c r="X68" s="273">
        <v>0.1701</v>
      </c>
      <c r="Y68" s="273">
        <v>0.1711</v>
      </c>
      <c r="Z68" s="273">
        <v>0.17179999999999998</v>
      </c>
      <c r="AA68" s="273">
        <v>0.1726</v>
      </c>
      <c r="AB68" s="273">
        <v>0.17329999999999998</v>
      </c>
      <c r="AC68" s="273">
        <v>0.17399999999999999</v>
      </c>
      <c r="AD68" s="273">
        <v>0.17479999999999998</v>
      </c>
      <c r="AE68" s="273">
        <v>0.17549999999999999</v>
      </c>
      <c r="AF68" s="273">
        <v>0.29820000000000002</v>
      </c>
      <c r="AG68" s="273">
        <v>0.29870000000000002</v>
      </c>
      <c r="AH68" s="273">
        <v>0.29920000000000002</v>
      </c>
      <c r="AI68" s="273">
        <v>0.29959999999999998</v>
      </c>
      <c r="AJ68" s="274">
        <v>0.3</v>
      </c>
    </row>
    <row r="69" spans="1:36" ht="15.75" thickBot="1" x14ac:dyDescent="0.3">
      <c r="A69" s="221" t="s">
        <v>16</v>
      </c>
      <c r="B69" s="222" t="s">
        <v>22</v>
      </c>
      <c r="C69" s="55" t="s">
        <v>234</v>
      </c>
      <c r="D69" s="151">
        <f>U69*'Demand Supply Gap '!D134</f>
        <v>21.193454300799996</v>
      </c>
      <c r="E69" s="151">
        <f>V69*'Demand Supply Gap '!E134</f>
        <v>23.643554799919993</v>
      </c>
      <c r="F69" s="151">
        <f>W69*'Demand Supply Gap '!F134</f>
        <v>22.588657936679997</v>
      </c>
      <c r="G69" s="151">
        <f>X69*'Demand Supply Gap '!G134</f>
        <v>21.951619899899999</v>
      </c>
      <c r="H69" s="151">
        <f>Y69*'Demand Supply Gap '!H134</f>
        <v>22.552618922579999</v>
      </c>
      <c r="I69" s="151">
        <f>Z69*'Demand Supply Gap '!I134</f>
        <v>23.926291180553378</v>
      </c>
      <c r="J69" s="151">
        <f>AA69*'Demand Supply Gap '!J134</f>
        <v>25.389799840621698</v>
      </c>
      <c r="K69" s="151">
        <f>AB69*'Demand Supply Gap '!K134</f>
        <v>26.97008451060919</v>
      </c>
      <c r="L69" s="151">
        <f>AC69*'Demand Supply Gap '!L134</f>
        <v>28.655685901952474</v>
      </c>
      <c r="M69" s="151">
        <f>AD69*'Demand Supply Gap '!M134</f>
        <v>30.47739091364209</v>
      </c>
      <c r="N69" s="151">
        <f>AE69*'Demand Supply Gap '!N134</f>
        <v>32.422777247401292</v>
      </c>
      <c r="O69" s="151">
        <f>AF69*'Demand Supply Gap '!O134</f>
        <v>31.927034870609333</v>
      </c>
      <c r="P69" s="151">
        <f>AG69*'Demand Supply Gap '!P134</f>
        <v>33.883151133959458</v>
      </c>
      <c r="Q69" s="151">
        <f>AH69*'Demand Supply Gap '!Q134</f>
        <v>35.981314658414583</v>
      </c>
      <c r="R69" s="151">
        <f>AI69*'Demand Supply Gap '!R134</f>
        <v>38.217031787062545</v>
      </c>
      <c r="S69" s="151">
        <f>AJ69*'Demand Supply Gap '!S134</f>
        <v>40.633584911589608</v>
      </c>
      <c r="U69" s="272">
        <v>0.25839999999999996</v>
      </c>
      <c r="V69" s="273">
        <v>0.25879999999999997</v>
      </c>
      <c r="W69" s="273">
        <v>0.2591</v>
      </c>
      <c r="X69" s="273">
        <v>0.25950000000000001</v>
      </c>
      <c r="Y69" s="273">
        <v>0.25979999999999998</v>
      </c>
      <c r="Z69" s="273">
        <v>0.2601</v>
      </c>
      <c r="AA69" s="273">
        <v>0.26029999999999998</v>
      </c>
      <c r="AB69" s="273">
        <v>0.2606</v>
      </c>
      <c r="AC69" s="273">
        <v>0.26079999999999998</v>
      </c>
      <c r="AD69" s="273">
        <v>0.2611</v>
      </c>
      <c r="AE69" s="273">
        <v>0.26129999999999998</v>
      </c>
      <c r="AF69" s="273">
        <v>0.2419</v>
      </c>
      <c r="AG69" s="273">
        <v>0.2412</v>
      </c>
      <c r="AH69" s="273">
        <v>0.24049999999999999</v>
      </c>
      <c r="AI69" s="273">
        <v>0.2397</v>
      </c>
      <c r="AJ69" s="274">
        <v>0.23899999999999999</v>
      </c>
    </row>
    <row r="70" spans="1:36" x14ac:dyDescent="0.25">
      <c r="A70" s="221" t="s">
        <v>16</v>
      </c>
      <c r="B70" s="222" t="s">
        <v>22</v>
      </c>
      <c r="C70" s="55" t="s">
        <v>235</v>
      </c>
      <c r="D70" s="151">
        <f>U70*'Demand Supply Gap '!D134</f>
        <v>36.210952298000002</v>
      </c>
      <c r="E70" s="151">
        <f>V70*'Demand Supply Gap '!E134</f>
        <v>40.261648378380002</v>
      </c>
      <c r="F70" s="151">
        <f>W70*'Demand Supply Gap '!F134</f>
        <v>38.36846143548</v>
      </c>
      <c r="G70" s="151">
        <f>X70*'Demand Supply Gap '!G134</f>
        <v>37.169717857480002</v>
      </c>
      <c r="H70" s="151">
        <f>Y70*'Demand Supply Gap '!H134</f>
        <v>38.09118238348001</v>
      </c>
      <c r="I70" s="151">
        <f>Z70*'Demand Supply Gap '!I134</f>
        <v>40.327897168606697</v>
      </c>
      <c r="J70" s="151">
        <f>AA70*'Demand Supply Gap '!J134</f>
        <v>42.722751940807939</v>
      </c>
      <c r="K70" s="151">
        <f>AB70*'Demand Supply Gap '!K134</f>
        <v>45.277866359906071</v>
      </c>
      <c r="L70" s="151">
        <f>AC70*'Demand Supply Gap '!L134</f>
        <v>48.037829280420333</v>
      </c>
      <c r="M70" s="151">
        <f>AD70*'Demand Supply Gap '!M134</f>
        <v>50.974632753686336</v>
      </c>
      <c r="N70" s="151">
        <f>AE70*'Demand Supply Gap '!N134</f>
        <v>54.14963639787954</v>
      </c>
      <c r="O70" s="151">
        <f>AF70*'Demand Supply Gap '!O134</f>
        <v>11.799408505301662</v>
      </c>
      <c r="P70" s="151">
        <f>AG70*'Demand Supply Gap '!P134</f>
        <v>12.51653717261936</v>
      </c>
      <c r="Q70" s="151">
        <f>AH70*'Demand Supply Gap '!Q134</f>
        <v>13.270447443664755</v>
      </c>
      <c r="R70" s="151">
        <f>AI70*'Demand Supply Gap '!R134</f>
        <v>14.110168181706452</v>
      </c>
      <c r="S70" s="151">
        <f>AJ70*'Demand Supply Gap '!S134</f>
        <v>15.012324467336253</v>
      </c>
      <c r="U70" s="272">
        <f>100%-SUM(U67:U69)</f>
        <v>0.4415</v>
      </c>
      <c r="V70" s="272">
        <f t="shared" ref="V70:AJ70" si="13">100%-SUM(V67:V69)</f>
        <v>0.44070000000000009</v>
      </c>
      <c r="W70" s="272">
        <f t="shared" si="13"/>
        <v>0.44010000000000005</v>
      </c>
      <c r="X70" s="272">
        <f t="shared" si="13"/>
        <v>0.43940000000000001</v>
      </c>
      <c r="Y70" s="272">
        <f t="shared" si="13"/>
        <v>0.43880000000000008</v>
      </c>
      <c r="Z70" s="272">
        <f t="shared" si="13"/>
        <v>0.43840000000000001</v>
      </c>
      <c r="AA70" s="272">
        <f t="shared" si="13"/>
        <v>0.43800000000000006</v>
      </c>
      <c r="AB70" s="272">
        <f t="shared" si="13"/>
        <v>0.4375</v>
      </c>
      <c r="AC70" s="272">
        <f t="shared" si="13"/>
        <v>0.43720000000000003</v>
      </c>
      <c r="AD70" s="272">
        <f t="shared" si="13"/>
        <v>0.43670000000000009</v>
      </c>
      <c r="AE70" s="272">
        <f t="shared" si="13"/>
        <v>0.43640000000000001</v>
      </c>
      <c r="AF70" s="272">
        <f t="shared" si="13"/>
        <v>8.9399999999999924E-2</v>
      </c>
      <c r="AG70" s="272">
        <f t="shared" si="13"/>
        <v>8.9100000000000068E-2</v>
      </c>
      <c r="AH70" s="272">
        <f t="shared" si="13"/>
        <v>8.8700000000000001E-2</v>
      </c>
      <c r="AI70" s="272">
        <f t="shared" si="13"/>
        <v>8.8500000000000023E-2</v>
      </c>
      <c r="AJ70" s="272">
        <f t="shared" si="13"/>
        <v>8.8300000000000045E-2</v>
      </c>
    </row>
    <row r="71" spans="1:36" ht="15.75" thickBot="1" x14ac:dyDescent="0.3">
      <c r="A71" s="223" t="s">
        <v>16</v>
      </c>
      <c r="B71" s="224" t="s">
        <v>22</v>
      </c>
      <c r="C71" s="161" t="s">
        <v>15</v>
      </c>
      <c r="D71" s="162">
        <f>SUM(D67:D70)</f>
        <v>82.018011999999999</v>
      </c>
      <c r="E71" s="162">
        <f t="shared" ref="E71:S71" si="14">SUM(E67:E70)</f>
        <v>91.358403399999986</v>
      </c>
      <c r="F71" s="162">
        <f t="shared" si="14"/>
        <v>87.181234799999999</v>
      </c>
      <c r="G71" s="162">
        <f t="shared" si="14"/>
        <v>84.591984200000013</v>
      </c>
      <c r="H71" s="162">
        <f t="shared" si="14"/>
        <v>86.807617100000016</v>
      </c>
      <c r="I71" s="162">
        <f t="shared" si="14"/>
        <v>91.988816534230594</v>
      </c>
      <c r="J71" s="162">
        <f t="shared" si="14"/>
        <v>97.540529545223592</v>
      </c>
      <c r="K71" s="162">
        <f t="shared" si="14"/>
        <v>103.49226596549958</v>
      </c>
      <c r="L71" s="162">
        <f t="shared" si="14"/>
        <v>109.87609624981778</v>
      </c>
      <c r="M71" s="162">
        <f t="shared" si="14"/>
        <v>116.72688974968247</v>
      </c>
      <c r="N71" s="162">
        <f t="shared" si="14"/>
        <v>124.08257653042975</v>
      </c>
      <c r="O71" s="162">
        <f t="shared" si="14"/>
        <v>131.98443518234532</v>
      </c>
      <c r="P71" s="162">
        <f t="shared" si="14"/>
        <v>140.47740934477386</v>
      </c>
      <c r="Q71" s="162">
        <f t="shared" si="14"/>
        <v>149.61045596014381</v>
      </c>
      <c r="R71" s="162">
        <f t="shared" si="14"/>
        <v>159.43692860685252</v>
      </c>
      <c r="S71" s="162">
        <f t="shared" si="14"/>
        <v>170.01499963008203</v>
      </c>
      <c r="U71" s="269">
        <f>SUM(U67:U70)</f>
        <v>1</v>
      </c>
      <c r="V71" s="269">
        <f t="shared" ref="V71:AJ71" si="15">SUM(V67:V70)</f>
        <v>1</v>
      </c>
      <c r="W71" s="269">
        <f t="shared" si="15"/>
        <v>1</v>
      </c>
      <c r="X71" s="269">
        <f t="shared" si="15"/>
        <v>1</v>
      </c>
      <c r="Y71" s="269">
        <f t="shared" si="15"/>
        <v>1</v>
      </c>
      <c r="Z71" s="269">
        <f t="shared" si="15"/>
        <v>1</v>
      </c>
      <c r="AA71" s="269">
        <f t="shared" si="15"/>
        <v>1</v>
      </c>
      <c r="AB71" s="269">
        <f t="shared" si="15"/>
        <v>1</v>
      </c>
      <c r="AC71" s="269">
        <f t="shared" si="15"/>
        <v>1</v>
      </c>
      <c r="AD71" s="269">
        <f t="shared" si="15"/>
        <v>1</v>
      </c>
      <c r="AE71" s="269">
        <f t="shared" si="15"/>
        <v>1</v>
      </c>
      <c r="AF71" s="269">
        <f t="shared" si="15"/>
        <v>1</v>
      </c>
      <c r="AG71" s="269">
        <f t="shared" si="15"/>
        <v>1</v>
      </c>
      <c r="AH71" s="269">
        <f t="shared" si="15"/>
        <v>1</v>
      </c>
      <c r="AI71" s="269">
        <f t="shared" si="15"/>
        <v>1</v>
      </c>
      <c r="AJ71" s="269">
        <f t="shared" si="15"/>
        <v>1</v>
      </c>
    </row>
    <row r="72" spans="1:36" ht="15.75" thickBot="1" x14ac:dyDescent="0.3">
      <c r="A72" s="218" t="s">
        <v>16</v>
      </c>
      <c r="B72" s="219" t="s">
        <v>23</v>
      </c>
      <c r="C72" s="220" t="s">
        <v>236</v>
      </c>
      <c r="D72" s="151">
        <f>U72*'Demand Supply Gap '!D143</f>
        <v>30.923409845400005</v>
      </c>
      <c r="E72" s="151">
        <f>V72*'Demand Supply Gap '!E143</f>
        <v>30.843170788500007</v>
      </c>
      <c r="F72" s="151">
        <f>W72*'Demand Supply Gap '!F143</f>
        <v>32.859556154100005</v>
      </c>
      <c r="G72" s="151">
        <f>X72*'Demand Supply Gap '!G143</f>
        <v>33.931601107400006</v>
      </c>
      <c r="H72" s="151">
        <f>Y72*'Demand Supply Gap '!H143</f>
        <v>31.914419612450004</v>
      </c>
      <c r="I72" s="151">
        <f>Z72*'Demand Supply Gap '!I143</f>
        <v>33.655075280356762</v>
      </c>
      <c r="J72" s="151">
        <f>AA72*'Demand Supply Gap '!J143</f>
        <v>35.501251431829921</v>
      </c>
      <c r="K72" s="151">
        <f>AB72*'Demand Supply Gap '!K143</f>
        <v>37.465594717849491</v>
      </c>
      <c r="L72" s="151">
        <f>AC72*'Demand Supply Gap '!L143</f>
        <v>39.544368250691868</v>
      </c>
      <c r="M72" s="151">
        <f>AD72*'Demand Supply Gap '!M143</f>
        <v>41.757344138891575</v>
      </c>
      <c r="N72" s="151">
        <f>AE72*'Demand Supply Gap '!N143</f>
        <v>44.107323351814344</v>
      </c>
      <c r="O72" s="151">
        <f>AF72*'Demand Supply Gap '!O143</f>
        <v>46.603446889609714</v>
      </c>
      <c r="P72" s="151">
        <f>AG72*'Demand Supply Gap '!P143</f>
        <v>49.255504149555122</v>
      </c>
      <c r="Q72" s="151">
        <f>AH72*'Demand Supply Gap '!Q143</f>
        <v>52.073981374668044</v>
      </c>
      <c r="R72" s="151">
        <f>AI72*'Demand Supply Gap '!R143</f>
        <v>55.070113890403469</v>
      </c>
      <c r="S72" s="151">
        <f>AJ72*'Demand Supply Gap '!S143</f>
        <v>58.265168909492978</v>
      </c>
      <c r="U72" s="272">
        <v>0.67260000000000009</v>
      </c>
      <c r="V72" s="273">
        <v>0.66970000000000007</v>
      </c>
      <c r="W72" s="273">
        <v>0.66690000000000005</v>
      </c>
      <c r="X72" s="273">
        <v>0.66410000000000013</v>
      </c>
      <c r="Y72" s="273">
        <v>0.6614000000000001</v>
      </c>
      <c r="Z72" s="273">
        <v>0.65860000000000007</v>
      </c>
      <c r="AA72" s="273">
        <v>0.65580000000000005</v>
      </c>
      <c r="AB72" s="273">
        <v>0.65310000000000012</v>
      </c>
      <c r="AC72" s="273">
        <v>0.6503000000000001</v>
      </c>
      <c r="AD72" s="273">
        <v>0.64760000000000006</v>
      </c>
      <c r="AE72" s="273">
        <v>0.64490000000000014</v>
      </c>
      <c r="AF72" s="273">
        <v>0.6422000000000001</v>
      </c>
      <c r="AG72" s="273">
        <v>0.63950000000000007</v>
      </c>
      <c r="AH72" s="273">
        <v>0.63680000000000003</v>
      </c>
      <c r="AI72" s="273">
        <v>0.63410000000000011</v>
      </c>
      <c r="AJ72" s="274">
        <v>0.63150000000000006</v>
      </c>
    </row>
    <row r="73" spans="1:36" ht="15.75" thickBot="1" x14ac:dyDescent="0.3">
      <c r="A73" s="221" t="s">
        <v>16</v>
      </c>
      <c r="B73" s="222" t="s">
        <v>23</v>
      </c>
      <c r="C73" s="55" t="s">
        <v>237</v>
      </c>
      <c r="D73" s="151">
        <f>U73*'Demand Supply Gap '!D143</f>
        <v>7.7101632932999999</v>
      </c>
      <c r="E73" s="151">
        <f>V73*'Demand Supply Gap '!E143</f>
        <v>7.801751727000001</v>
      </c>
      <c r="F73" s="151">
        <f>W73*'Demand Supply Gap '!F143</f>
        <v>8.4304544279000009</v>
      </c>
      <c r="G73" s="151">
        <f>X73*'Demand Supply Gap '!G143</f>
        <v>8.8290628991999984</v>
      </c>
      <c r="H73" s="151">
        <f>Y73*'Demand Supply Gap '!H143</f>
        <v>8.4201182678749991</v>
      </c>
      <c r="I73" s="151">
        <f>Z73*'Demand Supply Gap '!I143</f>
        <v>9.0039846103839363</v>
      </c>
      <c r="J73" s="151">
        <f>AA73*'Demand Supply Gap '!J143</f>
        <v>9.635899290737612</v>
      </c>
      <c r="K73" s="151">
        <f>AB73*'Demand Supply Gap '!K143</f>
        <v>10.314368290107696</v>
      </c>
      <c r="L73" s="151">
        <f>AC73*'Demand Supply Gap '!L143</f>
        <v>11.042991349109091</v>
      </c>
      <c r="M73" s="151">
        <f>AD73*'Demand Supply Gap '!M143</f>
        <v>11.825659226486586</v>
      </c>
      <c r="N73" s="151">
        <f>AE73*'Demand Supply Gap '!N143</f>
        <v>12.666578205545068</v>
      </c>
      <c r="O73" s="151">
        <f>AF73*'Demand Supply Gap '!O143</f>
        <v>13.570296743003761</v>
      </c>
      <c r="P73" s="151">
        <f>AG73*'Demand Supply Gap '!P143</f>
        <v>14.549436644020268</v>
      </c>
      <c r="Q73" s="151">
        <f>AH73*'Demand Supply Gap '!Q143</f>
        <v>15.602568540023023</v>
      </c>
      <c r="R73" s="151">
        <f>AI73*'Demand Supply Gap '!R143</f>
        <v>16.735547936730399</v>
      </c>
      <c r="S73" s="151">
        <f>AJ73*'Demand Supply Gap '!S143</f>
        <v>17.954713966409077</v>
      </c>
      <c r="U73" s="272">
        <v>0.16769999999999999</v>
      </c>
      <c r="V73" s="273">
        <v>0.1694</v>
      </c>
      <c r="W73" s="273">
        <v>0.1711</v>
      </c>
      <c r="X73" s="273">
        <v>0.17279999999999998</v>
      </c>
      <c r="Y73" s="273">
        <v>0.17449999999999999</v>
      </c>
      <c r="Z73" s="273">
        <v>0.1762</v>
      </c>
      <c r="AA73" s="273">
        <v>0.17799999999999999</v>
      </c>
      <c r="AB73" s="273">
        <v>0.17979999999999999</v>
      </c>
      <c r="AC73" s="273">
        <v>0.18159999999999998</v>
      </c>
      <c r="AD73" s="273">
        <v>0.18339999999999998</v>
      </c>
      <c r="AE73" s="273">
        <v>0.1852</v>
      </c>
      <c r="AF73" s="273">
        <v>0.187</v>
      </c>
      <c r="AG73" s="273">
        <v>0.18889999999999998</v>
      </c>
      <c r="AH73" s="273">
        <v>0.1908</v>
      </c>
      <c r="AI73" s="273">
        <v>0.19269999999999998</v>
      </c>
      <c r="AJ73" s="274">
        <v>0.1946</v>
      </c>
    </row>
    <row r="74" spans="1:36" ht="15.75" thickBot="1" x14ac:dyDescent="0.3">
      <c r="A74" s="221" t="s">
        <v>16</v>
      </c>
      <c r="B74" s="222" t="s">
        <v>23</v>
      </c>
      <c r="C74" s="55" t="s">
        <v>238</v>
      </c>
      <c r="D74" s="151">
        <f>U74*'Demand Supply Gap '!D143</f>
        <v>4.7723014302000006</v>
      </c>
      <c r="E74" s="151">
        <f>V74*'Demand Supply Gap '!E143</f>
        <v>4.7943468405000012</v>
      </c>
      <c r="F74" s="151">
        <f>W74*'Demand Supply Gap '!F143</f>
        <v>5.1440060916000006</v>
      </c>
      <c r="G74" s="151">
        <f>X74*'Demand Supply Gap '!G143</f>
        <v>5.3495537357999998</v>
      </c>
      <c r="H74" s="151">
        <f>Y74*'Demand Supply Gap '!H143</f>
        <v>5.0665468087500001</v>
      </c>
      <c r="I74" s="151">
        <f>Z74*'Demand Supply Gap '!I143</f>
        <v>5.3809283738560074</v>
      </c>
      <c r="J74" s="151">
        <f>AA74*'Demand Supply Gap '!J143</f>
        <v>5.7165784556286061</v>
      </c>
      <c r="K74" s="151">
        <f>AB74*'Demand Supply Gap '!K143</f>
        <v>6.0750367181446343</v>
      </c>
      <c r="L74" s="151">
        <f>AC74*'Demand Supply Gap '!L143</f>
        <v>6.4579607999745905</v>
      </c>
      <c r="M74" s="151">
        <f>AD74*'Demand Supply Gap '!M143</f>
        <v>6.8671358103643483</v>
      </c>
      <c r="N74" s="151">
        <f>AE74*'Demand Supply Gap '!N143</f>
        <v>7.3044846239320371</v>
      </c>
      <c r="O74" s="151">
        <f>AF74*'Demand Supply Gap '!O143</f>
        <v>7.7720790437203364</v>
      </c>
      <c r="P74" s="151">
        <f>AG74*'Demand Supply Gap '!P143</f>
        <v>8.2721519087759496</v>
      </c>
      <c r="Q74" s="151">
        <f>AH74*'Demand Supply Gap '!Q143</f>
        <v>8.8071102293526202</v>
      </c>
      <c r="R74" s="151">
        <f>AI74*'Demand Supply Gap '!R143</f>
        <v>9.3795494404093578</v>
      </c>
      <c r="S74" s="151">
        <f>AJ74*'Demand Supply Gap '!S143</f>
        <v>9.9922688723643542</v>
      </c>
      <c r="U74" s="272">
        <v>0.1038</v>
      </c>
      <c r="V74" s="273">
        <v>0.1041</v>
      </c>
      <c r="W74" s="273">
        <v>0.10440000000000001</v>
      </c>
      <c r="X74" s="273">
        <v>0.1047</v>
      </c>
      <c r="Y74" s="273">
        <v>0.10500000000000001</v>
      </c>
      <c r="Z74" s="273">
        <v>0.1053</v>
      </c>
      <c r="AA74" s="273">
        <v>0.1056</v>
      </c>
      <c r="AB74" s="273">
        <v>0.10590000000000001</v>
      </c>
      <c r="AC74" s="273">
        <v>0.1062</v>
      </c>
      <c r="AD74" s="273">
        <v>0.1065</v>
      </c>
      <c r="AE74" s="273">
        <v>0.10680000000000001</v>
      </c>
      <c r="AF74" s="273">
        <v>0.1071</v>
      </c>
      <c r="AG74" s="273">
        <v>0.10740000000000001</v>
      </c>
      <c r="AH74" s="273">
        <v>0.1077</v>
      </c>
      <c r="AI74" s="273">
        <v>0.108</v>
      </c>
      <c r="AJ74" s="274">
        <v>0.10830000000000001</v>
      </c>
    </row>
    <row r="75" spans="1:36" x14ac:dyDescent="0.25">
      <c r="A75" s="221" t="s">
        <v>16</v>
      </c>
      <c r="B75" s="222" t="s">
        <v>23</v>
      </c>
      <c r="C75" s="55" t="s">
        <v>6</v>
      </c>
      <c r="D75" s="151">
        <f>U75*'Demand Supply Gap '!D143</f>
        <v>2.5700544311</v>
      </c>
      <c r="E75" s="151">
        <f>V75*'Demand Supply Gap '!E143</f>
        <v>2.6159356440000008</v>
      </c>
      <c r="F75" s="151">
        <f>W75*'Demand Supply Gap '!F143</f>
        <v>2.8380723263999998</v>
      </c>
      <c r="G75" s="151">
        <f>X75*'Demand Supply Gap '!G143</f>
        <v>2.9838962576000001</v>
      </c>
      <c r="H75" s="151">
        <f>Y75*'Demand Supply Gap '!H143</f>
        <v>2.8517420609249999</v>
      </c>
      <c r="I75" s="151">
        <f>Z75*'Demand Supply Gap '!I143</f>
        <v>3.0609459600567415</v>
      </c>
      <c r="J75" s="151">
        <f>AA75*'Demand Supply Gap '!J143</f>
        <v>3.2805365001050522</v>
      </c>
      <c r="K75" s="151">
        <f>AB75*'Demand Supply Gap '!K143</f>
        <v>3.5107860920722529</v>
      </c>
      <c r="L75" s="151">
        <f>AC75*'Demand Supply Gap '!L143</f>
        <v>3.7641033287987486</v>
      </c>
      <c r="M75" s="151">
        <f>AD75*'Demand Supply Gap '!M143</f>
        <v>4.0300092783828338</v>
      </c>
      <c r="N75" s="151">
        <f>AE75*'Demand Supply Gap '!N143</f>
        <v>4.3156646045890596</v>
      </c>
      <c r="O75" s="151">
        <f>AF75*'Demand Supply Gap '!O143</f>
        <v>4.6226091044349715</v>
      </c>
      <c r="P75" s="151">
        <f>AG75*'Demand Supply Gap '!P143</f>
        <v>4.9448058896034999</v>
      </c>
      <c r="Q75" s="151">
        <f>AH75*'Demand Supply Gap '!Q143</f>
        <v>5.2908080950706999</v>
      </c>
      <c r="R75" s="151">
        <f>AI75*'Demand Supply Gap '!R143</f>
        <v>5.6624687362471295</v>
      </c>
      <c r="S75" s="151">
        <f>AJ75*'Demand Supply Gap '!S143</f>
        <v>6.0525654480803475</v>
      </c>
      <c r="U75" s="272">
        <v>5.5899999999999998E-2</v>
      </c>
      <c r="V75" s="273">
        <v>5.6800000000000003E-2</v>
      </c>
      <c r="W75" s="273">
        <v>5.7599999999999998E-2</v>
      </c>
      <c r="X75" s="273">
        <v>5.8400000000000001E-2</v>
      </c>
      <c r="Y75" s="273">
        <v>5.91E-2</v>
      </c>
      <c r="Z75" s="273">
        <v>5.9900000000000002E-2</v>
      </c>
      <c r="AA75" s="273">
        <v>6.0600000000000001E-2</v>
      </c>
      <c r="AB75" s="273">
        <v>6.1199999999999997E-2</v>
      </c>
      <c r="AC75" s="273">
        <v>6.1899999999999997E-2</v>
      </c>
      <c r="AD75" s="273">
        <v>6.25E-2</v>
      </c>
      <c r="AE75" s="273">
        <v>6.3100000000000003E-2</v>
      </c>
      <c r="AF75" s="273">
        <v>6.3700000000000007E-2</v>
      </c>
      <c r="AG75" s="273">
        <v>6.4199999999999993E-2</v>
      </c>
      <c r="AH75" s="273">
        <v>6.4699999999999994E-2</v>
      </c>
      <c r="AI75" s="273">
        <v>6.5199999999999994E-2</v>
      </c>
      <c r="AJ75" s="274">
        <v>6.5600000000000006E-2</v>
      </c>
    </row>
    <row r="76" spans="1:36" ht="15.75" thickBot="1" x14ac:dyDescent="0.3">
      <c r="A76" s="227" t="s">
        <v>16</v>
      </c>
      <c r="B76" s="228" t="s">
        <v>23</v>
      </c>
      <c r="C76" s="146" t="s">
        <v>15</v>
      </c>
      <c r="D76" s="162">
        <f>SUM(D72:D75)</f>
        <v>45.975929000000008</v>
      </c>
      <c r="E76" s="162">
        <f>SUM(E72:E75)</f>
        <v>46.055205000000015</v>
      </c>
      <c r="F76" s="162">
        <f t="shared" ref="F76:S76" si="16">SUM(F72:F75)</f>
        <v>49.272089000000008</v>
      </c>
      <c r="G76" s="162">
        <f t="shared" si="16"/>
        <v>51.094114000000005</v>
      </c>
      <c r="H76" s="162">
        <f t="shared" si="16"/>
        <v>48.252826749999997</v>
      </c>
      <c r="I76" s="162">
        <f t="shared" si="16"/>
        <v>51.10093422465345</v>
      </c>
      <c r="J76" s="162">
        <f t="shared" si="16"/>
        <v>54.13426567830119</v>
      </c>
      <c r="K76" s="162">
        <f t="shared" si="16"/>
        <v>57.365785818174075</v>
      </c>
      <c r="L76" s="162">
        <f t="shared" si="16"/>
        <v>60.809423728574302</v>
      </c>
      <c r="M76" s="162">
        <f t="shared" si="16"/>
        <v>64.480148454125342</v>
      </c>
      <c r="N76" s="162">
        <f t="shared" si="16"/>
        <v>68.394050785880509</v>
      </c>
      <c r="O76" s="162">
        <f t="shared" si="16"/>
        <v>72.568431780768776</v>
      </c>
      <c r="P76" s="162">
        <f t="shared" si="16"/>
        <v>77.021898591954837</v>
      </c>
      <c r="Q76" s="162">
        <f t="shared" si="16"/>
        <v>81.774468239114384</v>
      </c>
      <c r="R76" s="162">
        <f t="shared" si="16"/>
        <v>86.847680003790359</v>
      </c>
      <c r="S76" s="162">
        <f t="shared" si="16"/>
        <v>92.264717196346751</v>
      </c>
      <c r="U76" s="286">
        <v>1</v>
      </c>
      <c r="V76" s="287">
        <v>1</v>
      </c>
      <c r="W76" s="287">
        <v>1.0000000000000002</v>
      </c>
      <c r="X76" s="287">
        <v>1</v>
      </c>
      <c r="Y76" s="287">
        <v>1</v>
      </c>
      <c r="Z76" s="287">
        <v>1.0000000000000002</v>
      </c>
      <c r="AA76" s="287">
        <v>1.0000000000000002</v>
      </c>
      <c r="AB76" s="287">
        <v>1</v>
      </c>
      <c r="AC76" s="287">
        <v>1</v>
      </c>
      <c r="AD76" s="287">
        <v>1</v>
      </c>
      <c r="AE76" s="287">
        <v>1.0000000000000002</v>
      </c>
      <c r="AF76" s="287">
        <v>1.0000000000000002</v>
      </c>
      <c r="AG76" s="287">
        <v>1</v>
      </c>
      <c r="AH76" s="287">
        <v>1</v>
      </c>
      <c r="AI76" s="287">
        <v>1</v>
      </c>
      <c r="AJ76" s="288">
        <v>1.0000000000000002</v>
      </c>
    </row>
    <row r="77" spans="1:36" ht="15.75" thickBot="1" x14ac:dyDescent="0.3">
      <c r="A77" s="218" t="s">
        <v>25</v>
      </c>
      <c r="B77" s="219" t="s">
        <v>26</v>
      </c>
      <c r="C77" s="220" t="s">
        <v>239</v>
      </c>
      <c r="D77" s="151">
        <f>U77*'Demand Supply Gap '!D170</f>
        <v>111.41065268399997</v>
      </c>
      <c r="E77" s="151">
        <f>V77*'Demand Supply Gap '!E170</f>
        <v>165.79300304399999</v>
      </c>
      <c r="F77" s="151">
        <f>W77*'Demand Supply Gap '!F170</f>
        <v>186.52246229190004</v>
      </c>
      <c r="G77" s="151">
        <f>X77*'Demand Supply Gap '!G170</f>
        <v>186.9344412271</v>
      </c>
      <c r="H77" s="151">
        <f>Y77*'Demand Supply Gap '!H170</f>
        <v>162.60254049802501</v>
      </c>
      <c r="I77" s="151">
        <f>Z77*'Demand Supply Gap '!I170</f>
        <v>167.82075588657241</v>
      </c>
      <c r="J77" s="151">
        <f>AA77*'Demand Supply Gap '!J170</f>
        <v>173.37850945112953</v>
      </c>
      <c r="K77" s="151">
        <f>AB77*'Demand Supply Gap '!K170</f>
        <v>179.256997275152</v>
      </c>
      <c r="L77" s="151">
        <f>AC77*'Demand Supply Gap '!L170</f>
        <v>185.49734131384727</v>
      </c>
      <c r="M77" s="151">
        <f>AD77*'Demand Supply Gap '!M170</f>
        <v>192.12312644730264</v>
      </c>
      <c r="N77" s="151">
        <f>AE77*'Demand Supply Gap '!N170</f>
        <v>199.18275144920921</v>
      </c>
      <c r="O77" s="151">
        <f>AF77*'Demand Supply Gap '!O170</f>
        <v>206.65860998268923</v>
      </c>
      <c r="P77" s="151">
        <f>AG77*'Demand Supply Gap '!P170</f>
        <v>214.60244259194133</v>
      </c>
      <c r="Q77" s="151">
        <f>AH77*'Demand Supply Gap '!Q170</f>
        <v>223.04621833263849</v>
      </c>
      <c r="R77" s="151">
        <f>AI77*'Demand Supply Gap '!R170</f>
        <v>232.05134240820857</v>
      </c>
      <c r="S77" s="151">
        <f>AJ77*'Demand Supply Gap '!S170</f>
        <v>241.60251029818346</v>
      </c>
      <c r="U77" s="289">
        <v>0.877</v>
      </c>
      <c r="V77" s="290">
        <v>0.876</v>
      </c>
      <c r="W77" s="290">
        <v>0.87509999999999999</v>
      </c>
      <c r="X77" s="290">
        <v>0.87409999999999999</v>
      </c>
      <c r="Y77" s="290">
        <v>0.87309999999999999</v>
      </c>
      <c r="Z77" s="290">
        <v>0.87209999999999999</v>
      </c>
      <c r="AA77" s="290">
        <v>0.87119999999999997</v>
      </c>
      <c r="AB77" s="290">
        <v>0.87019999999999997</v>
      </c>
      <c r="AC77" s="290">
        <v>0.86919999999999997</v>
      </c>
      <c r="AD77" s="290">
        <v>0.86819999999999997</v>
      </c>
      <c r="AE77" s="290">
        <v>0.86729999999999996</v>
      </c>
      <c r="AF77" s="290">
        <v>0.86629999999999996</v>
      </c>
      <c r="AG77" s="290">
        <v>0.86529999999999996</v>
      </c>
      <c r="AH77" s="290">
        <v>0.86429999999999996</v>
      </c>
      <c r="AI77" s="290">
        <v>0.86339999999999995</v>
      </c>
      <c r="AJ77" s="291">
        <v>0.86239999999999994</v>
      </c>
    </row>
    <row r="78" spans="1:36" ht="15.75" thickBot="1" x14ac:dyDescent="0.3">
      <c r="A78" s="221" t="s">
        <v>25</v>
      </c>
      <c r="B78" s="222" t="s">
        <v>26</v>
      </c>
      <c r="C78" s="55" t="s">
        <v>240</v>
      </c>
      <c r="D78" s="151">
        <f>U78*'Demand Supply Gap '!D170</f>
        <v>8.4987145547999958</v>
      </c>
      <c r="E78" s="151">
        <f>V78*'Demand Supply Gap '!E170</f>
        <v>12.7372934987</v>
      </c>
      <c r="F78" s="151">
        <f>W78*'Demand Supply Gap '!F170</f>
        <v>14.408545824400001</v>
      </c>
      <c r="G78" s="151">
        <f>X78*'Demand Supply Gap '!G170</f>
        <v>14.542434507999998</v>
      </c>
      <c r="H78" s="151">
        <f>Y78*'Demand Supply Gap '!H170</f>
        <v>12.719910108824999</v>
      </c>
      <c r="I78" s="151">
        <f>Z78*'Demand Supply Gap '!I170</f>
        <v>13.22014210458379</v>
      </c>
      <c r="J78" s="151">
        <f>AA78*'Demand Supply Gap '!J170</f>
        <v>13.731768999228578</v>
      </c>
      <c r="K78" s="151">
        <f>AB78*'Demand Supply Gap '!K170</f>
        <v>14.296064825207479</v>
      </c>
      <c r="L78" s="151">
        <f>AC78*'Demand Supply Gap '!L170</f>
        <v>14.874786803468885</v>
      </c>
      <c r="M78" s="151">
        <f>AD78*'Demand Supply Gap '!M170</f>
        <v>15.512360244132591</v>
      </c>
      <c r="N78" s="151">
        <f>AE78*'Demand Supply Gap '!N170</f>
        <v>16.167953075088583</v>
      </c>
      <c r="O78" s="151">
        <f>AF78*'Demand Supply Gap '!O170</f>
        <v>16.889564338883062</v>
      </c>
      <c r="P78" s="151">
        <f>AG78*'Demand Supply Gap '!P170</f>
        <v>17.633460843969754</v>
      </c>
      <c r="Q78" s="151">
        <f>AH78*'Demand Supply Gap '!Q170</f>
        <v>18.451700348008391</v>
      </c>
      <c r="R78" s="151">
        <f>AI78*'Demand Supply Gap '!R170</f>
        <v>19.297297179649494</v>
      </c>
      <c r="S78" s="151">
        <f>AJ78*'Demand Supply Gap '!S170</f>
        <v>20.226926302793188</v>
      </c>
      <c r="U78" s="255">
        <v>6.6899999999999987E-2</v>
      </c>
      <c r="V78" s="256">
        <v>6.7299999999999999E-2</v>
      </c>
      <c r="W78" s="256">
        <v>6.7599999999999993E-2</v>
      </c>
      <c r="X78" s="256">
        <v>6.7999999999999991E-2</v>
      </c>
      <c r="Y78" s="256">
        <v>6.83E-2</v>
      </c>
      <c r="Z78" s="256">
        <v>6.8699999999999997E-2</v>
      </c>
      <c r="AA78" s="256">
        <v>6.8999999999999992E-2</v>
      </c>
      <c r="AB78" s="256">
        <v>6.9399999999999989E-2</v>
      </c>
      <c r="AC78" s="256">
        <v>6.9699999999999998E-2</v>
      </c>
      <c r="AD78" s="256">
        <v>7.0099999999999996E-2</v>
      </c>
      <c r="AE78" s="256">
        <v>7.039999999999999E-2</v>
      </c>
      <c r="AF78" s="256">
        <v>7.0799999999999988E-2</v>
      </c>
      <c r="AG78" s="256">
        <v>7.1099999999999997E-2</v>
      </c>
      <c r="AH78" s="256">
        <v>7.1499999999999994E-2</v>
      </c>
      <c r="AI78" s="256">
        <v>7.1799999999999989E-2</v>
      </c>
      <c r="AJ78" s="257">
        <v>7.22E-2</v>
      </c>
    </row>
    <row r="79" spans="1:36" x14ac:dyDescent="0.25">
      <c r="A79" s="221" t="s">
        <v>25</v>
      </c>
      <c r="B79" s="222" t="s">
        <v>26</v>
      </c>
      <c r="C79" s="55" t="s">
        <v>241</v>
      </c>
      <c r="D79" s="151">
        <f>U79*'Demand Supply Gap '!D170</f>
        <v>7.1267247611999975</v>
      </c>
      <c r="E79" s="151">
        <f>V79*'Demand Supply Gap '!E170</f>
        <v>10.7311224573</v>
      </c>
      <c r="F79" s="151">
        <f>W79*'Demand Supply Gap '!F170</f>
        <v>12.213160883700001</v>
      </c>
      <c r="G79" s="151">
        <f>X79*'Demand Supply Gap '!G170</f>
        <v>12.382455264899999</v>
      </c>
      <c r="H79" s="151">
        <f>Y79*'Demand Supply Gap '!H170</f>
        <v>10.913422143149999</v>
      </c>
      <c r="I79" s="151">
        <f>Z79*'Demand Supply Gap '!I170</f>
        <v>11.392029295361869</v>
      </c>
      <c r="J79" s="151">
        <f>AA79*'Demand Supply Gap '!J170</f>
        <v>11.900866465998101</v>
      </c>
      <c r="K79" s="151">
        <f>AB79*'Demand Supply Gap '!K170</f>
        <v>12.442108291679133</v>
      </c>
      <c r="L79" s="151">
        <f>AC79*'Demand Supply Gap '!L170</f>
        <v>13.03944725526469</v>
      </c>
      <c r="M79" s="151">
        <f>AD79*'Demand Supply Gap '!M170</f>
        <v>13.653532483066774</v>
      </c>
      <c r="N79" s="151">
        <f>AE79*'Demand Supply Gap '!N170</f>
        <v>14.307719837755949</v>
      </c>
      <c r="O79" s="151">
        <f>AF79*'Demand Supply Gap '!O170</f>
        <v>15.004994306719558</v>
      </c>
      <c r="P79" s="151">
        <f>AG79*'Demand Supply Gap '!P170</f>
        <v>15.773391134690245</v>
      </c>
      <c r="Q79" s="151">
        <f>AH79*'Demand Supply Gap '!Q170</f>
        <v>16.567820452337603</v>
      </c>
      <c r="R79" s="151">
        <f>AI79*'Demand Supply Gap '!R170</f>
        <v>17.415945086926008</v>
      </c>
      <c r="S79" s="151">
        <f>AJ79*'Demand Supply Gap '!S170</f>
        <v>18.321897232724023</v>
      </c>
      <c r="U79" s="255">
        <v>5.6099999999999997E-2</v>
      </c>
      <c r="V79" s="256">
        <v>5.67E-2</v>
      </c>
      <c r="W79" s="256">
        <v>5.7299999999999997E-2</v>
      </c>
      <c r="X79" s="256">
        <v>5.79E-2</v>
      </c>
      <c r="Y79" s="256">
        <v>5.8599999999999999E-2</v>
      </c>
      <c r="Z79" s="256">
        <v>5.9200000000000003E-2</v>
      </c>
      <c r="AA79" s="256">
        <v>5.9799999999999999E-2</v>
      </c>
      <c r="AB79" s="256">
        <v>6.0400000000000002E-2</v>
      </c>
      <c r="AC79" s="256">
        <v>6.1100000000000002E-2</v>
      </c>
      <c r="AD79" s="256">
        <v>6.1699999999999998E-2</v>
      </c>
      <c r="AE79" s="256">
        <v>6.2300000000000001E-2</v>
      </c>
      <c r="AF79" s="256">
        <v>6.2899999999999998E-2</v>
      </c>
      <c r="AG79" s="256">
        <v>6.3600000000000004E-2</v>
      </c>
      <c r="AH79" s="256">
        <v>6.4199999999999993E-2</v>
      </c>
      <c r="AI79" s="256">
        <v>6.4799999999999996E-2</v>
      </c>
      <c r="AJ79" s="257">
        <v>6.54E-2</v>
      </c>
    </row>
    <row r="80" spans="1:36" ht="15.75" thickBot="1" x14ac:dyDescent="0.3">
      <c r="A80" s="227" t="s">
        <v>25</v>
      </c>
      <c r="B80" s="228" t="s">
        <v>26</v>
      </c>
      <c r="C80" s="146" t="s">
        <v>15</v>
      </c>
      <c r="D80" s="162">
        <f>SUM(D77:D79)</f>
        <v>127.03609199999997</v>
      </c>
      <c r="E80" s="162">
        <f t="shared" ref="E80:S80" si="17">SUM(E77:E79)</f>
        <v>189.26141899999999</v>
      </c>
      <c r="F80" s="162">
        <f t="shared" si="17"/>
        <v>213.14416900000003</v>
      </c>
      <c r="G80" s="162">
        <f t="shared" si="17"/>
        <v>213.85933099999997</v>
      </c>
      <c r="H80" s="162">
        <f t="shared" si="17"/>
        <v>186.23587275</v>
      </c>
      <c r="I80" s="162">
        <f t="shared" si="17"/>
        <v>192.43292728651809</v>
      </c>
      <c r="J80" s="162">
        <f t="shared" si="17"/>
        <v>199.01114491635622</v>
      </c>
      <c r="K80" s="162">
        <f t="shared" si="17"/>
        <v>205.99517039203863</v>
      </c>
      <c r="L80" s="162">
        <f t="shared" si="17"/>
        <v>213.41157537258084</v>
      </c>
      <c r="M80" s="162">
        <f t="shared" si="17"/>
        <v>221.28901917450202</v>
      </c>
      <c r="N80" s="162">
        <f t="shared" si="17"/>
        <v>229.65842436205372</v>
      </c>
      <c r="O80" s="162">
        <f t="shared" si="17"/>
        <v>238.55316862829184</v>
      </c>
      <c r="P80" s="162">
        <f t="shared" si="17"/>
        <v>248.00929457060133</v>
      </c>
      <c r="Q80" s="162">
        <f t="shared" si="17"/>
        <v>258.0657391329845</v>
      </c>
      <c r="R80" s="162">
        <f t="shared" si="17"/>
        <v>268.76458467478409</v>
      </c>
      <c r="S80" s="162">
        <f t="shared" si="17"/>
        <v>280.15133383370068</v>
      </c>
      <c r="U80" s="254">
        <v>1</v>
      </c>
      <c r="V80" s="264">
        <v>1</v>
      </c>
      <c r="W80" s="264">
        <v>1</v>
      </c>
      <c r="X80" s="264">
        <v>1</v>
      </c>
      <c r="Y80" s="264">
        <v>1</v>
      </c>
      <c r="Z80" s="264">
        <v>1</v>
      </c>
      <c r="AA80" s="264">
        <v>1</v>
      </c>
      <c r="AB80" s="264">
        <v>1</v>
      </c>
      <c r="AC80" s="264">
        <v>1</v>
      </c>
      <c r="AD80" s="264">
        <v>1</v>
      </c>
      <c r="AE80" s="264">
        <v>1</v>
      </c>
      <c r="AF80" s="264">
        <v>1</v>
      </c>
      <c r="AG80" s="264">
        <v>1</v>
      </c>
      <c r="AH80" s="264">
        <v>1</v>
      </c>
      <c r="AI80" s="264">
        <v>1</v>
      </c>
      <c r="AJ80" s="265">
        <v>1</v>
      </c>
    </row>
    <row r="81" spans="1:36" ht="15.75" thickBot="1" x14ac:dyDescent="0.3">
      <c r="A81" s="218" t="s">
        <v>25</v>
      </c>
      <c r="B81" s="219" t="s">
        <v>27</v>
      </c>
      <c r="C81" s="220" t="s">
        <v>242</v>
      </c>
      <c r="D81" s="151">
        <f>U81*'Demand Supply Gap '!D179</f>
        <v>2.2010830184000003</v>
      </c>
      <c r="E81" s="151">
        <f>V81*'Demand Supply Gap '!E179</f>
        <v>2.0944505519000005</v>
      </c>
      <c r="F81" s="151">
        <f>W81*'Demand Supply Gap '!F179</f>
        <v>2.3427762786000002</v>
      </c>
      <c r="G81" s="151">
        <f>X81*'Demand Supply Gap '!G179</f>
        <v>2.2629495615999997</v>
      </c>
      <c r="H81" s="151">
        <f>Y81*'Demand Supply Gap '!H179</f>
        <v>6.0040120697749995</v>
      </c>
      <c r="I81" s="151">
        <f>Z81*'Demand Supply Gap '!I179</f>
        <v>6.3996494970637361</v>
      </c>
      <c r="J81" s="151">
        <f>AA81*'Demand Supply Gap '!J179</f>
        <v>6.8048556366284618</v>
      </c>
      <c r="K81" s="151">
        <f>AB81*'Demand Supply Gap '!K179</f>
        <v>7.2395133833085925</v>
      </c>
      <c r="L81" s="151">
        <f>AC81*'Demand Supply Gap '!L179</f>
        <v>7.72787361666155</v>
      </c>
      <c r="M81" s="151">
        <f>AD81*'Demand Supply Gap '!M179</f>
        <v>8.2299411760689587</v>
      </c>
      <c r="N81" s="151">
        <f>AE81*'Demand Supply Gap '!N179</f>
        <v>8.7692514656139764</v>
      </c>
      <c r="O81" s="151">
        <f>AF81*'Demand Supply Gap '!O179</f>
        <v>9.37466596603951</v>
      </c>
      <c r="P81" s="151">
        <f>AG81*'Demand Supply Gap '!P179</f>
        <v>9.9993315375703862</v>
      </c>
      <c r="Q81" s="151">
        <f>AH81*'Demand Supply Gap '!Q179</f>
        <v>10.671277248996777</v>
      </c>
      <c r="R81" s="151">
        <f>AI81*'Demand Supply Gap '!R179</f>
        <v>11.425055478700843</v>
      </c>
      <c r="S81" s="151">
        <f>AJ81*'Demand Supply Gap '!S179</f>
        <v>12.205509656160402</v>
      </c>
      <c r="U81" s="255">
        <v>3.2599999999999997E-2</v>
      </c>
      <c r="V81" s="256">
        <v>3.2899999999999999E-2</v>
      </c>
      <c r="W81" s="256">
        <v>3.3299999999999996E-2</v>
      </c>
      <c r="X81" s="256">
        <v>3.3599999999999998E-2</v>
      </c>
      <c r="Y81" s="256">
        <v>3.39E-2</v>
      </c>
      <c r="Z81" s="256">
        <v>3.4299999999999997E-2</v>
      </c>
      <c r="AA81" s="256">
        <v>3.4599999999999999E-2</v>
      </c>
      <c r="AB81" s="256">
        <v>3.49E-2</v>
      </c>
      <c r="AC81" s="256">
        <v>3.5299999999999998E-2</v>
      </c>
      <c r="AD81" s="256">
        <v>3.56E-2</v>
      </c>
      <c r="AE81" s="256">
        <v>3.5900000000000001E-2</v>
      </c>
      <c r="AF81" s="256">
        <v>3.6299999999999999E-2</v>
      </c>
      <c r="AG81" s="256">
        <v>3.6600000000000001E-2</v>
      </c>
      <c r="AH81" s="256">
        <v>3.6900000000000002E-2</v>
      </c>
      <c r="AI81" s="256">
        <v>3.73E-2</v>
      </c>
      <c r="AJ81" s="257">
        <v>3.7600000000000001E-2</v>
      </c>
    </row>
    <row r="82" spans="1:36" ht="15.75" thickBot="1" x14ac:dyDescent="0.3">
      <c r="A82" s="221" t="s">
        <v>25</v>
      </c>
      <c r="B82" s="222" t="s">
        <v>27</v>
      </c>
      <c r="C82" s="55" t="s">
        <v>243</v>
      </c>
      <c r="D82" s="151">
        <f>U82*'Demand Supply Gap '!D179</f>
        <v>23.779798744800001</v>
      </c>
      <c r="E82" s="151">
        <f>V82*'Demand Supply Gap '!E179</f>
        <v>22.472372183000004</v>
      </c>
      <c r="F82" s="151">
        <f>W82*'Demand Supply Gap '!F179</f>
        <v>24.891118539600004</v>
      </c>
      <c r="G82" s="151">
        <f>X82*'Demand Supply Gap '!G179</f>
        <v>23.882199837599998</v>
      </c>
      <c r="H82" s="151">
        <f>Y82*'Demand Supply Gap '!H179</f>
        <v>62.944716507316663</v>
      </c>
      <c r="I82" s="151">
        <f>Z82*'Demand Supply Gap '!I179</f>
        <v>66.459333844142947</v>
      </c>
      <c r="J82" s="151">
        <f>AA82*'Demand Supply Gap '!J179</f>
        <v>70.211949776773437</v>
      </c>
      <c r="K82" s="151">
        <f>AB82*'Demand Supply Gap '!K179</f>
        <v>74.220569872430218</v>
      </c>
      <c r="L82" s="151">
        <f>AC82*'Demand Supply Gap '!L179</f>
        <v>78.526579781770479</v>
      </c>
      <c r="M82" s="151">
        <f>AD82*'Demand Supply Gap '!M179</f>
        <v>83.108535190921089</v>
      </c>
      <c r="N82" s="151">
        <f>AE82*'Demand Supply Gap '!N179</f>
        <v>88.010064152109052</v>
      </c>
      <c r="O82" s="151">
        <f>AF82*'Demand Supply Gap '!O179</f>
        <v>93.255974664927464</v>
      </c>
      <c r="P82" s="151">
        <f>AG82*'Demand Supply Gap '!P179</f>
        <v>98.873171678872197</v>
      </c>
      <c r="Q82" s="151">
        <f>AH82*'Demand Supply Gap '!Q179</f>
        <v>104.89084710599269</v>
      </c>
      <c r="R82" s="151">
        <f>AI82*'Demand Supply Gap '!R179</f>
        <v>111.34068811012752</v>
      </c>
      <c r="S82" s="151">
        <f>AJ82*'Demand Supply Gap '!S179</f>
        <v>118.25710552497962</v>
      </c>
      <c r="U82" s="255">
        <v>0.35219999999999996</v>
      </c>
      <c r="V82" s="256">
        <v>0.35299999999999998</v>
      </c>
      <c r="W82" s="256">
        <v>0.3538</v>
      </c>
      <c r="X82" s="256">
        <v>0.35459999999999997</v>
      </c>
      <c r="Y82" s="256">
        <v>0.35539999999999999</v>
      </c>
      <c r="Z82" s="256">
        <v>0.35619999999999996</v>
      </c>
      <c r="AA82" s="256">
        <v>0.35699999999999998</v>
      </c>
      <c r="AB82" s="256">
        <v>0.35780000000000001</v>
      </c>
      <c r="AC82" s="256">
        <v>0.35869999999999996</v>
      </c>
      <c r="AD82" s="256">
        <v>0.35949999999999999</v>
      </c>
      <c r="AE82" s="256">
        <v>0.36029999999999995</v>
      </c>
      <c r="AF82" s="256">
        <v>0.36109999999999998</v>
      </c>
      <c r="AG82" s="256">
        <v>0.3619</v>
      </c>
      <c r="AH82" s="256">
        <v>0.36269999999999997</v>
      </c>
      <c r="AI82" s="256">
        <v>0.36349999999999999</v>
      </c>
      <c r="AJ82" s="257">
        <v>0.36429999999999996</v>
      </c>
    </row>
    <row r="83" spans="1:36" ht="15.75" thickBot="1" x14ac:dyDescent="0.3">
      <c r="A83" s="221" t="s">
        <v>25</v>
      </c>
      <c r="B83" s="222" t="s">
        <v>27</v>
      </c>
      <c r="C83" s="55" t="s">
        <v>244</v>
      </c>
      <c r="D83" s="151">
        <f>U83*'Demand Supply Gap '!D179</f>
        <v>25.278695769600006</v>
      </c>
      <c r="E83" s="151">
        <f>V83*'Demand Supply Gap '!E179</f>
        <v>23.872916625000006</v>
      </c>
      <c r="F83" s="151">
        <f>W83*'Demand Supply Gap '!F179</f>
        <v>26.424827935200003</v>
      </c>
      <c r="G83" s="151">
        <f>X83*'Demand Supply Gap '!G179</f>
        <v>25.336953127199997</v>
      </c>
      <c r="H83" s="151">
        <f>Y83*'Demand Supply Gap '!H179</f>
        <v>66.734859819800008</v>
      </c>
      <c r="I83" s="151">
        <f>Z83*'Demand Supply Gap '!I179</f>
        <v>70.414802337954939</v>
      </c>
      <c r="J83" s="151">
        <f>AA83*'Demand Supply Gap '!J179</f>
        <v>74.342064469524814</v>
      </c>
      <c r="K83" s="151">
        <f>AB83*'Demand Supply Gap '!K179</f>
        <v>78.535236874516698</v>
      </c>
      <c r="L83" s="151">
        <f>AC83*'Demand Supply Gap '!L179</f>
        <v>83.014438397678745</v>
      </c>
      <c r="M83" s="151">
        <f>AD83*'Demand Supply Gap '!M179</f>
        <v>87.801451086263796</v>
      </c>
      <c r="N83" s="151">
        <f>AE83*'Demand Supply Gap '!N179</f>
        <v>92.919867897480671</v>
      </c>
      <c r="O83" s="151">
        <f>AF83*'Demand Supply Gap '!O179</f>
        <v>98.395254354298999</v>
      </c>
      <c r="P83" s="151">
        <f>AG83*'Demand Supply Gap '!P179</f>
        <v>104.25532553925845</v>
      </c>
      <c r="Q83" s="151">
        <f>AH83*'Demand Supply Gap '!Q179</f>
        <v>110.53013996115359</v>
      </c>
      <c r="R83" s="151">
        <f>AI83*'Demand Supply Gap '!R179</f>
        <v>117.2523119905277</v>
      </c>
      <c r="S83" s="151">
        <f>AJ83*'Demand Supply Gap '!S179</f>
        <v>124.45724473861431</v>
      </c>
      <c r="U83" s="255">
        <v>0.37440000000000001</v>
      </c>
      <c r="V83" s="256">
        <v>0.375</v>
      </c>
      <c r="W83" s="256">
        <v>0.37559999999999999</v>
      </c>
      <c r="X83" s="256">
        <v>0.37619999999999998</v>
      </c>
      <c r="Y83" s="256">
        <v>0.37680000000000002</v>
      </c>
      <c r="Z83" s="256">
        <v>0.37740000000000001</v>
      </c>
      <c r="AA83" s="256">
        <v>0.378</v>
      </c>
      <c r="AB83" s="256">
        <v>0.37859999999999999</v>
      </c>
      <c r="AC83" s="256">
        <v>0.37919999999999998</v>
      </c>
      <c r="AD83" s="256">
        <v>0.37980000000000003</v>
      </c>
      <c r="AE83" s="256">
        <v>0.38040000000000002</v>
      </c>
      <c r="AF83" s="256">
        <v>0.38100000000000001</v>
      </c>
      <c r="AG83" s="256">
        <v>0.38159999999999999</v>
      </c>
      <c r="AH83" s="256">
        <v>0.38219999999999998</v>
      </c>
      <c r="AI83" s="256">
        <v>0.38280000000000003</v>
      </c>
      <c r="AJ83" s="257">
        <v>0.38340000000000002</v>
      </c>
    </row>
    <row r="84" spans="1:36" ht="15.75" thickBot="1" x14ac:dyDescent="0.3">
      <c r="A84" s="221" t="s">
        <v>25</v>
      </c>
      <c r="B84" s="222" t="s">
        <v>27</v>
      </c>
      <c r="C84" s="55" t="s">
        <v>245</v>
      </c>
      <c r="D84" s="151">
        <f>U84*'Demand Supply Gap '!D179</f>
        <v>3.5379371216000006</v>
      </c>
      <c r="E84" s="151">
        <f>V84*'Demand Supply Gap '!E179</f>
        <v>3.2912794387000006</v>
      </c>
      <c r="F84" s="151">
        <f>W84*'Demand Supply Gap '!F179</f>
        <v>3.5810003778000006</v>
      </c>
      <c r="G84" s="151">
        <f>X84*'Demand Supply Gap '!G179</f>
        <v>3.3809544045333335</v>
      </c>
      <c r="H84" s="151">
        <f>Y84*'Demand Supply Gap '!H179</f>
        <v>8.7669202788750002</v>
      </c>
      <c r="I84" s="151">
        <f>Z84*'Demand Supply Gap '!I179</f>
        <v>9.0863828136152769</v>
      </c>
      <c r="J84" s="151">
        <f>AA84*'Demand Supply Gap '!J179</f>
        <v>9.4402621548602941</v>
      </c>
      <c r="K84" s="151">
        <f>AB84*'Demand Supply Gap '!K179</f>
        <v>9.8117187114755424</v>
      </c>
      <c r="L84" s="151">
        <f>AC84*'Demand Supply Gap '!L179</f>
        <v>10.179776860474846</v>
      </c>
      <c r="M84" s="151">
        <f>AD84*'Demand Supply Gap '!M179</f>
        <v>10.587958029886471</v>
      </c>
      <c r="N84" s="151">
        <f>AE84*'Demand Supply Gap '!N179</f>
        <v>11.016524821704465</v>
      </c>
      <c r="O84" s="151">
        <f>AF84*'Demand Supply Gap '!O179</f>
        <v>11.440708052219017</v>
      </c>
      <c r="P84" s="151">
        <f>AG84*'Demand Supply Gap '!P179</f>
        <v>11.91177199557565</v>
      </c>
      <c r="Q84" s="151">
        <f>AH84*'Demand Supply Gap '!Q179</f>
        <v>12.406444281353977</v>
      </c>
      <c r="R84" s="151">
        <f>AI84*'Demand Supply Gap '!R179</f>
        <v>12.895303904914357</v>
      </c>
      <c r="S84" s="151">
        <f>AJ84*'Demand Supply Gap '!S179</f>
        <v>13.439045206517038</v>
      </c>
      <c r="U84" s="255">
        <v>5.2400000000000002E-2</v>
      </c>
      <c r="V84" s="256">
        <v>5.1700000000000003E-2</v>
      </c>
      <c r="W84" s="256">
        <v>5.0900000000000001E-2</v>
      </c>
      <c r="X84" s="256">
        <v>5.0200000000000002E-2</v>
      </c>
      <c r="Y84" s="256">
        <v>4.9500000000000002E-2</v>
      </c>
      <c r="Z84" s="256">
        <v>4.87E-2</v>
      </c>
      <c r="AA84" s="256">
        <v>4.8000000000000001E-2</v>
      </c>
      <c r="AB84" s="256">
        <v>4.7300000000000002E-2</v>
      </c>
      <c r="AC84" s="256">
        <v>4.65E-2</v>
      </c>
      <c r="AD84" s="256">
        <v>4.58E-2</v>
      </c>
      <c r="AE84" s="256">
        <v>4.5100000000000001E-2</v>
      </c>
      <c r="AF84" s="256">
        <v>4.4299999999999999E-2</v>
      </c>
      <c r="AG84" s="256">
        <v>4.36E-2</v>
      </c>
      <c r="AH84" s="256">
        <v>4.2900000000000001E-2</v>
      </c>
      <c r="AI84" s="256">
        <v>4.2099999999999999E-2</v>
      </c>
      <c r="AJ84" s="257">
        <v>4.1399999999999999E-2</v>
      </c>
    </row>
    <row r="85" spans="1:36" x14ac:dyDescent="0.25">
      <c r="A85" s="221" t="s">
        <v>25</v>
      </c>
      <c r="B85" s="222" t="s">
        <v>27</v>
      </c>
      <c r="C85" s="55" t="s">
        <v>246</v>
      </c>
      <c r="D85" s="151">
        <f>U85*'Demand Supply Gap '!D179</f>
        <v>12.720369345600002</v>
      </c>
      <c r="E85" s="151">
        <f>V85*'Demand Supply Gap '!E179</f>
        <v>11.930092201400003</v>
      </c>
      <c r="F85" s="151">
        <f>W85*'Demand Supply Gap '!F179</f>
        <v>13.113918868800003</v>
      </c>
      <c r="G85" s="151">
        <f>X85*'Demand Supply Gap '!G179</f>
        <v>12.4866324024</v>
      </c>
      <c r="H85" s="151">
        <f>Y85*'Demand Supply Gap '!H179</f>
        <v>32.658991907566666</v>
      </c>
      <c r="I85" s="151">
        <f>Z85*'Demand Supply Gap '!I179</f>
        <v>34.218534045524471</v>
      </c>
      <c r="J85" s="151">
        <f>AA85*'Demand Supply Gap '!J179</f>
        <v>35.872996188469116</v>
      </c>
      <c r="K85" s="151">
        <f>AB85*'Demand Supply Gap '!K179</f>
        <v>37.628874720119732</v>
      </c>
      <c r="L85" s="151">
        <f>AC85*'Demand Supply Gap '!L179</f>
        <v>39.471263826744405</v>
      </c>
      <c r="M85" s="151">
        <f>AD85*'Demand Supply Gap '!M179</f>
        <v>41.450237440145067</v>
      </c>
      <c r="N85" s="151">
        <f>AE85*'Demand Supply Gap '!N179</f>
        <v>43.553134716405893</v>
      </c>
      <c r="O85" s="151">
        <f>AF85*'Demand Supply Gap '!O179</f>
        <v>45.788657734953318</v>
      </c>
      <c r="P85" s="151">
        <f>AG85*'Demand Supply Gap '!P179</f>
        <v>48.166178963761176</v>
      </c>
      <c r="Q85" s="151">
        <f>AH85*'Demand Supply Gap '!Q179</f>
        <v>50.69579679536951</v>
      </c>
      <c r="R85" s="151">
        <f>AI85*'Demand Supply Gap '!R179</f>
        <v>53.388395976878208</v>
      </c>
      <c r="S85" s="151">
        <f>AJ85*'Demand Supply Gap '!S179</f>
        <v>56.25571338863292</v>
      </c>
      <c r="U85" s="255">
        <v>0.18840000000000001</v>
      </c>
      <c r="V85" s="256">
        <v>0.18740000000000001</v>
      </c>
      <c r="W85" s="256">
        <v>0.18640000000000001</v>
      </c>
      <c r="X85" s="256">
        <v>0.18540000000000001</v>
      </c>
      <c r="Y85" s="256">
        <v>0.18440000000000001</v>
      </c>
      <c r="Z85" s="256">
        <v>0.18340000000000001</v>
      </c>
      <c r="AA85" s="256">
        <v>0.18240000000000001</v>
      </c>
      <c r="AB85" s="256">
        <v>0.18140000000000001</v>
      </c>
      <c r="AC85" s="256">
        <v>0.18029999999999999</v>
      </c>
      <c r="AD85" s="256">
        <v>0.17929999999999999</v>
      </c>
      <c r="AE85" s="256">
        <v>0.17829999999999999</v>
      </c>
      <c r="AF85" s="256">
        <v>0.17730000000000001</v>
      </c>
      <c r="AG85" s="256">
        <v>0.17630000000000001</v>
      </c>
      <c r="AH85" s="256">
        <v>0.17530000000000001</v>
      </c>
      <c r="AI85" s="256">
        <v>0.17430000000000001</v>
      </c>
      <c r="AJ85" s="257">
        <v>0.17330000000000001</v>
      </c>
    </row>
    <row r="86" spans="1:36" ht="15.75" thickBot="1" x14ac:dyDescent="0.3">
      <c r="A86" s="223" t="s">
        <v>25</v>
      </c>
      <c r="B86" s="224" t="s">
        <v>27</v>
      </c>
      <c r="C86" s="161" t="s">
        <v>15</v>
      </c>
      <c r="D86" s="162">
        <f>SUM(D81:D85)</f>
        <v>67.517884000000009</v>
      </c>
      <c r="E86" s="162">
        <f t="shared" ref="E86:S86" si="18">SUM(E81:E85)</f>
        <v>63.661111000000012</v>
      </c>
      <c r="F86" s="162">
        <f t="shared" si="18"/>
        <v>70.353642000000008</v>
      </c>
      <c r="G86" s="162">
        <f t="shared" si="18"/>
        <v>67.34968933333333</v>
      </c>
      <c r="H86" s="162">
        <f t="shared" si="18"/>
        <v>177.10950058333333</v>
      </c>
      <c r="I86" s="162">
        <f t="shared" si="18"/>
        <v>186.57870253830137</v>
      </c>
      <c r="J86" s="162">
        <f t="shared" si="18"/>
        <v>196.67212822625612</v>
      </c>
      <c r="K86" s="162">
        <f t="shared" si="18"/>
        <v>207.43591356185078</v>
      </c>
      <c r="L86" s="162">
        <f t="shared" si="18"/>
        <v>218.91993248333003</v>
      </c>
      <c r="M86" s="162">
        <f t="shared" si="18"/>
        <v>231.17812292328537</v>
      </c>
      <c r="N86" s="162">
        <f t="shared" si="18"/>
        <v>244.26884305331407</v>
      </c>
      <c r="O86" s="162">
        <f t="shared" si="18"/>
        <v>258.25526077243831</v>
      </c>
      <c r="P86" s="162">
        <f t="shared" si="18"/>
        <v>273.20577971503786</v>
      </c>
      <c r="Q86" s="162">
        <f t="shared" si="18"/>
        <v>289.19450539286652</v>
      </c>
      <c r="R86" s="162">
        <f t="shared" si="18"/>
        <v>306.30175546114862</v>
      </c>
      <c r="S86" s="162">
        <f t="shared" si="18"/>
        <v>324.61461851490429</v>
      </c>
      <c r="U86" s="254">
        <v>1</v>
      </c>
      <c r="V86" s="264">
        <v>0.99999999999999989</v>
      </c>
      <c r="W86" s="264">
        <v>0.99999999999999989</v>
      </c>
      <c r="X86" s="264">
        <v>1</v>
      </c>
      <c r="Y86" s="264">
        <v>1</v>
      </c>
      <c r="Z86" s="264">
        <v>1</v>
      </c>
      <c r="AA86" s="264">
        <v>1</v>
      </c>
      <c r="AB86" s="264">
        <v>1</v>
      </c>
      <c r="AC86" s="264">
        <v>0.99999999999999989</v>
      </c>
      <c r="AD86" s="264">
        <v>1</v>
      </c>
      <c r="AE86" s="264">
        <v>1</v>
      </c>
      <c r="AF86" s="264">
        <v>1</v>
      </c>
      <c r="AG86" s="264">
        <v>1</v>
      </c>
      <c r="AH86" s="264">
        <v>1</v>
      </c>
      <c r="AI86" s="264">
        <v>1</v>
      </c>
      <c r="AJ86" s="265">
        <v>1</v>
      </c>
    </row>
    <row r="87" spans="1:36" ht="15.75" thickBot="1" x14ac:dyDescent="0.3">
      <c r="A87" s="218" t="s">
        <v>25</v>
      </c>
      <c r="B87" s="219" t="s">
        <v>28</v>
      </c>
      <c r="C87" s="220" t="s">
        <v>247</v>
      </c>
      <c r="D87" s="151">
        <f>U87*'Demand Supply Gap '!D188</f>
        <v>4.4243580229999999</v>
      </c>
      <c r="E87" s="151">
        <f>V87*'Demand Supply Gap '!E188</f>
        <v>4.2521814426000004</v>
      </c>
      <c r="F87" s="151">
        <f>W87*'Demand Supply Gap '!F188</f>
        <v>3.4455824944</v>
      </c>
      <c r="G87" s="151">
        <f>X87*'Demand Supply Gap '!G188</f>
        <v>14.805112494999998</v>
      </c>
      <c r="H87" s="151">
        <f>Y87*'Demand Supply Gap '!H188</f>
        <v>6.7757947933749989</v>
      </c>
      <c r="I87" s="151">
        <f>Z87*'Demand Supply Gap '!I188</f>
        <v>6.98765121470782</v>
      </c>
      <c r="J87" s="151">
        <f>AA87*'Demand Supply Gap '!J188</f>
        <v>7.2099581192108708</v>
      </c>
      <c r="K87" s="151">
        <f>AB87*'Demand Supply Gap '!K188</f>
        <v>7.4432917202411657</v>
      </c>
      <c r="L87" s="151">
        <f>AC87*'Demand Supply Gap '!L188</f>
        <v>7.6912796103229768</v>
      </c>
      <c r="M87" s="151">
        <f>AD87*'Demand Supply Gap '!M188</f>
        <v>7.9517508657240787</v>
      </c>
      <c r="N87" s="151">
        <f>AE87*'Demand Supply Gap '!N188</f>
        <v>8.2254128799702748</v>
      </c>
      <c r="O87" s="151">
        <f>AF87*'Demand Supply Gap '!O188</f>
        <v>2.8022155759117995</v>
      </c>
      <c r="P87" s="151">
        <f>AG87*'Demand Supply Gap '!P188</f>
        <v>2.9040673585830437</v>
      </c>
      <c r="Q87" s="151">
        <f>AH87*'Demand Supply Gap '!Q188</f>
        <v>3.0118025025193336</v>
      </c>
      <c r="R87" s="151">
        <f>AI87*'Demand Supply Gap '!R188</f>
        <v>3.127640846810682</v>
      </c>
      <c r="S87" s="151">
        <f>AJ87*'Demand Supply Gap '!S188</f>
        <v>3.2483654094780179</v>
      </c>
      <c r="U87" s="255">
        <v>0.50029999999999997</v>
      </c>
      <c r="V87" s="256">
        <v>0.50180000000000002</v>
      </c>
      <c r="W87" s="256">
        <v>0.50319999999999998</v>
      </c>
      <c r="X87" s="256">
        <v>0.50449999999999995</v>
      </c>
      <c r="Y87" s="256">
        <v>0.50649999999999995</v>
      </c>
      <c r="Z87" s="256">
        <v>0.50749999999999995</v>
      </c>
      <c r="AA87" s="256">
        <v>0.50839999999999996</v>
      </c>
      <c r="AB87" s="256">
        <v>0.50919999999999999</v>
      </c>
      <c r="AC87" s="256">
        <v>0.5101</v>
      </c>
      <c r="AD87" s="256">
        <v>0.51090000000000002</v>
      </c>
      <c r="AE87" s="256">
        <v>0.51160000000000005</v>
      </c>
      <c r="AF87" s="256">
        <v>0.1686</v>
      </c>
      <c r="AG87" s="256">
        <v>0.16889999999999999</v>
      </c>
      <c r="AH87" s="256">
        <v>0.16920000000000002</v>
      </c>
      <c r="AI87" s="256">
        <v>0.1696</v>
      </c>
      <c r="AJ87" s="257">
        <v>0.1699</v>
      </c>
    </row>
    <row r="88" spans="1:36" ht="15.75" thickBot="1" x14ac:dyDescent="0.3">
      <c r="A88" s="221" t="s">
        <v>25</v>
      </c>
      <c r="B88" s="219" t="s">
        <v>28</v>
      </c>
      <c r="C88" s="55" t="s">
        <v>248</v>
      </c>
      <c r="D88" s="151">
        <f>U88*'Demand Supply Gap '!D188</f>
        <v>2.1171123540000001</v>
      </c>
      <c r="E88" s="151">
        <f>V88*'Demand Supply Gap '!E188</f>
        <v>2.0379626085</v>
      </c>
      <c r="F88" s="151">
        <f>W88*'Demand Supply Gap '!F188</f>
        <v>1.6543178272000001</v>
      </c>
      <c r="G88" s="151">
        <f>X88*'Demand Supply Gap '!G188</f>
        <v>7.1164316749999994</v>
      </c>
      <c r="H88" s="151">
        <f>Y88*'Demand Supply Gap '!H188</f>
        <v>3.2695049308999997</v>
      </c>
      <c r="I88" s="151">
        <f>Z88*'Demand Supply Gap '!I188</f>
        <v>3.3788563706193089</v>
      </c>
      <c r="J88" s="151">
        <f>AA88*'Demand Supply Gap '!J188</f>
        <v>3.4915257453770976</v>
      </c>
      <c r="K88" s="151">
        <f>AB88*'Demand Supply Gap '!K188</f>
        <v>3.6105519538483266</v>
      </c>
      <c r="L88" s="151">
        <f>AC88*'Demand Supply Gap '!L188</f>
        <v>3.7378322199550404</v>
      </c>
      <c r="M88" s="151">
        <f>AD88*'Demand Supply Gap '!M188</f>
        <v>3.8708170685174754</v>
      </c>
      <c r="N88" s="151">
        <f>AE88*'Demand Supply Gap '!N188</f>
        <v>4.009808389883867</v>
      </c>
      <c r="O88" s="151">
        <f>AF88*'Demand Supply Gap '!O188</f>
        <v>3.4337944127127979</v>
      </c>
      <c r="P88" s="151">
        <f>AG88*'Demand Supply Gap '!P188</f>
        <v>3.566036531498658</v>
      </c>
      <c r="Q88" s="151">
        <f>AH88*'Demand Supply Gap '!Q188</f>
        <v>3.7060122991993207</v>
      </c>
      <c r="R88" s="151">
        <f>AI88*'Demand Supply Gap '!R188</f>
        <v>3.8542272227796728</v>
      </c>
      <c r="S88" s="151">
        <f>AJ88*'Demand Supply Gap '!S188</f>
        <v>4.0112246198262982</v>
      </c>
      <c r="U88" s="255">
        <v>0.2394</v>
      </c>
      <c r="V88" s="256">
        <v>0.24049999999999999</v>
      </c>
      <c r="W88" s="256">
        <v>0.24160000000000001</v>
      </c>
      <c r="X88" s="256">
        <v>0.24249999999999999</v>
      </c>
      <c r="Y88" s="256">
        <v>0.24440000000000001</v>
      </c>
      <c r="Z88" s="256">
        <v>0.24540000000000001</v>
      </c>
      <c r="AA88" s="256">
        <v>0.2462</v>
      </c>
      <c r="AB88" s="256">
        <v>0.247</v>
      </c>
      <c r="AC88" s="256">
        <v>0.24790000000000001</v>
      </c>
      <c r="AD88" s="256">
        <v>0.2487</v>
      </c>
      <c r="AE88" s="256">
        <v>0.24940000000000001</v>
      </c>
      <c r="AF88" s="256">
        <v>0.20659999999999998</v>
      </c>
      <c r="AG88" s="256">
        <v>0.2074</v>
      </c>
      <c r="AH88" s="256">
        <v>0.20819999999999997</v>
      </c>
      <c r="AI88" s="256">
        <v>0.20899999999999999</v>
      </c>
      <c r="AJ88" s="257">
        <v>0.20979999999999996</v>
      </c>
    </row>
    <row r="89" spans="1:36" ht="15.75" thickBot="1" x14ac:dyDescent="0.3">
      <c r="A89" s="221" t="s">
        <v>25</v>
      </c>
      <c r="B89" s="219" t="s">
        <v>28</v>
      </c>
      <c r="C89" s="55" t="s">
        <v>249</v>
      </c>
      <c r="D89" s="151">
        <f>U89*'Demand Supply Gap '!D188</f>
        <v>1.2097784880000002</v>
      </c>
      <c r="E89" s="151">
        <f>V89*'Demand Supply Gap '!E188</f>
        <v>1.1592236376</v>
      </c>
      <c r="F89" s="151">
        <f>W89*'Demand Supply Gap '!F188</f>
        <v>0.93671638560000003</v>
      </c>
      <c r="G89" s="151">
        <f>X89*'Demand Supply Gap '!G188</f>
        <v>4.0145478480000003</v>
      </c>
      <c r="H89" s="151">
        <f>Y89*'Demand Supply Gap '!H188</f>
        <v>1.8314043577749997</v>
      </c>
      <c r="I89" s="151">
        <f>Z89*'Demand Supply Gap '!I188</f>
        <v>1.8918291170460186</v>
      </c>
      <c r="J89" s="151">
        <f>AA89*'Demand Supply Gap '!J188</f>
        <v>1.9556515040109739</v>
      </c>
      <c r="K89" s="151">
        <f>AB89*'Demand Supply Gap '!K188</f>
        <v>2.0216167417701358</v>
      </c>
      <c r="L89" s="151">
        <f>AC89*'Demand Supply Gap '!L188</f>
        <v>2.0928241715601437</v>
      </c>
      <c r="M89" s="151">
        <f>AD89*'Demand Supply Gap '!M188</f>
        <v>2.1649805156042654</v>
      </c>
      <c r="N89" s="151">
        <f>AE89*'Demand Supply Gap '!N188</f>
        <v>2.241248153768288</v>
      </c>
      <c r="O89" s="151">
        <f>AF89*'Demand Supply Gap '!O188</f>
        <v>3.7645422772480579</v>
      </c>
      <c r="P89" s="151">
        <f>AG89*'Demand Supply Gap '!P188</f>
        <v>3.9047584199775565</v>
      </c>
      <c r="Q89" s="151">
        <f>AH89*'Demand Supply Gap '!Q188</f>
        <v>4.053117197539315</v>
      </c>
      <c r="R89" s="151">
        <f>AI89*'Demand Supply Gap '!R188</f>
        <v>4.210143899333012</v>
      </c>
      <c r="S89" s="151">
        <f>AJ89*'Demand Supply Gap '!S188</f>
        <v>4.3764028383138225</v>
      </c>
      <c r="U89" s="255">
        <v>0.1368</v>
      </c>
      <c r="V89" s="256">
        <v>0.1368</v>
      </c>
      <c r="W89" s="256">
        <v>0.1368</v>
      </c>
      <c r="X89" s="256">
        <v>0.1368</v>
      </c>
      <c r="Y89" s="256">
        <v>0.13689999999999999</v>
      </c>
      <c r="Z89" s="256">
        <v>0.13739999999999999</v>
      </c>
      <c r="AA89" s="256">
        <v>0.13789999999999999</v>
      </c>
      <c r="AB89" s="256">
        <v>0.13830000000000001</v>
      </c>
      <c r="AC89" s="256">
        <v>0.13880000000000001</v>
      </c>
      <c r="AD89" s="256">
        <v>0.1391</v>
      </c>
      <c r="AE89" s="256">
        <v>0.1394</v>
      </c>
      <c r="AF89" s="256">
        <v>0.22650000000000001</v>
      </c>
      <c r="AG89" s="256">
        <v>0.2271</v>
      </c>
      <c r="AH89" s="256">
        <v>0.22769999999999999</v>
      </c>
      <c r="AI89" s="256">
        <v>0.22830000000000003</v>
      </c>
      <c r="AJ89" s="257">
        <v>0.22890000000000002</v>
      </c>
    </row>
    <row r="90" spans="1:36" x14ac:dyDescent="0.25">
      <c r="A90" s="221" t="s">
        <v>25</v>
      </c>
      <c r="B90" s="219" t="s">
        <v>28</v>
      </c>
      <c r="C90" s="55" t="s">
        <v>250</v>
      </c>
      <c r="D90" s="151">
        <f>U90*'Demand Supply Gap '!D188</f>
        <v>1.092161135</v>
      </c>
      <c r="E90" s="151">
        <f>V90*'Demand Supply Gap '!E188</f>
        <v>1.025336697</v>
      </c>
      <c r="F90" s="151">
        <f>W90*'Demand Supply Gap '!F188</f>
        <v>0.81072529280000005</v>
      </c>
      <c r="G90" s="151">
        <f>X90*'Demand Supply Gap '!G188</f>
        <v>3.4100179819999998</v>
      </c>
      <c r="H90" s="151">
        <f>Y90*'Demand Supply Gap '!H188</f>
        <v>1.5009756679499997</v>
      </c>
      <c r="I90" s="151">
        <f>Z90*'Demand Supply Gap '!I188</f>
        <v>1.5104341640462029</v>
      </c>
      <c r="J90" s="151">
        <f>AA90*'Demand Supply Gap '!J188</f>
        <v>1.5245289099432899</v>
      </c>
      <c r="K90" s="151">
        <f>AB90*'Demand Supply Gap '!K188</f>
        <v>1.5421588304898721</v>
      </c>
      <c r="L90" s="151">
        <f>AC90*'Demand Supply Gap '!L188</f>
        <v>1.5560479431196457</v>
      </c>
      <c r="M90" s="151">
        <f>AD90*'Demand Supply Gap '!M188</f>
        <v>1.5766536752747096</v>
      </c>
      <c r="N90" s="151">
        <f>AE90*'Demand Supply Gap '!N188</f>
        <v>1.6013509047010148</v>
      </c>
      <c r="O90" s="151">
        <f>AF90*'Demand Supply Gap '!O188</f>
        <v>3.192797224986101</v>
      </c>
      <c r="P90" s="151">
        <f>AG90*'Demand Supply Gap '!P188</f>
        <v>3.2909324596376233</v>
      </c>
      <c r="Q90" s="151">
        <f>AH90*'Demand Supply Gap '!Q188</f>
        <v>3.3945079032531722</v>
      </c>
      <c r="R90" s="151">
        <f>AI90*'Demand Supply Gap '!R188</f>
        <v>3.5019988019419133</v>
      </c>
      <c r="S90" s="151">
        <f>AJ90*'Demand Supply Gap '!S188</f>
        <v>3.6173674836565093</v>
      </c>
      <c r="U90" s="255">
        <v>0.1235</v>
      </c>
      <c r="V90" s="256">
        <v>0.121</v>
      </c>
      <c r="W90" s="256">
        <v>0.11840000000000001</v>
      </c>
      <c r="X90" s="256">
        <v>0.1162</v>
      </c>
      <c r="Y90" s="256">
        <v>0.11219999999999999</v>
      </c>
      <c r="Z90" s="256">
        <v>0.10970000000000001</v>
      </c>
      <c r="AA90" s="256">
        <v>0.1075</v>
      </c>
      <c r="AB90" s="256">
        <v>0.1055</v>
      </c>
      <c r="AC90" s="256">
        <v>0.1032</v>
      </c>
      <c r="AD90" s="256">
        <v>0.1013</v>
      </c>
      <c r="AE90" s="256">
        <v>9.9599999999999994E-2</v>
      </c>
      <c r="AF90" s="256">
        <v>0.19209999999999999</v>
      </c>
      <c r="AG90" s="256">
        <v>0.19139999999999999</v>
      </c>
      <c r="AH90" s="256">
        <v>0.19069999999999998</v>
      </c>
      <c r="AI90" s="256">
        <v>0.18989999999999999</v>
      </c>
      <c r="AJ90" s="257">
        <v>0.18919999999999998</v>
      </c>
    </row>
    <row r="91" spans="1:36" ht="15.75" thickBot="1" x14ac:dyDescent="0.3">
      <c r="A91" s="223" t="s">
        <v>25</v>
      </c>
      <c r="B91" s="224" t="s">
        <v>28</v>
      </c>
      <c r="C91" s="161" t="s">
        <v>15</v>
      </c>
      <c r="D91" s="162">
        <f>SUM(D87:D90)</f>
        <v>8.8434100000000004</v>
      </c>
      <c r="E91" s="162">
        <f t="shared" ref="E91:S91" si="19">SUM(E87:E90)</f>
        <v>8.4747043857000008</v>
      </c>
      <c r="F91" s="162">
        <f t="shared" si="19"/>
        <v>6.8473420000000003</v>
      </c>
      <c r="G91" s="162">
        <f t="shared" si="19"/>
        <v>29.346109999999996</v>
      </c>
      <c r="H91" s="162">
        <f t="shared" si="19"/>
        <v>13.377679749999999</v>
      </c>
      <c r="I91" s="162">
        <f t="shared" si="19"/>
        <v>13.76877086641935</v>
      </c>
      <c r="J91" s="162">
        <f t="shared" si="19"/>
        <v>14.181664278542234</v>
      </c>
      <c r="K91" s="162">
        <f t="shared" si="19"/>
        <v>14.617619246349498</v>
      </c>
      <c r="L91" s="162">
        <f t="shared" si="19"/>
        <v>15.077983944957808</v>
      </c>
      <c r="M91" s="162">
        <f t="shared" si="19"/>
        <v>15.564202125120529</v>
      </c>
      <c r="N91" s="162">
        <f t="shared" si="19"/>
        <v>16.077820328323444</v>
      </c>
      <c r="O91" s="162">
        <f t="shared" si="19"/>
        <v>13.193349490858758</v>
      </c>
      <c r="P91" s="162">
        <f t="shared" si="19"/>
        <v>13.665794769696882</v>
      </c>
      <c r="Q91" s="162">
        <f t="shared" si="19"/>
        <v>14.165439902511142</v>
      </c>
      <c r="R91" s="162">
        <f t="shared" si="19"/>
        <v>14.69401077086528</v>
      </c>
      <c r="S91" s="162">
        <f t="shared" si="19"/>
        <v>15.253360351274647</v>
      </c>
      <c r="U91" s="254">
        <v>1</v>
      </c>
      <c r="V91" s="264">
        <v>1</v>
      </c>
      <c r="W91" s="264">
        <v>1</v>
      </c>
      <c r="X91" s="264">
        <v>1</v>
      </c>
      <c r="Y91" s="264">
        <v>1</v>
      </c>
      <c r="Z91" s="264">
        <v>1</v>
      </c>
      <c r="AA91" s="264">
        <v>1</v>
      </c>
      <c r="AB91" s="264">
        <v>1</v>
      </c>
      <c r="AC91" s="264">
        <v>1</v>
      </c>
      <c r="AD91" s="264">
        <v>1</v>
      </c>
      <c r="AE91" s="264">
        <v>1</v>
      </c>
      <c r="AF91" s="264">
        <v>1</v>
      </c>
      <c r="AG91" s="264">
        <v>1</v>
      </c>
      <c r="AH91" s="264">
        <v>1</v>
      </c>
      <c r="AI91" s="264">
        <v>1</v>
      </c>
      <c r="AJ91" s="265">
        <v>1</v>
      </c>
    </row>
    <row r="92" spans="1:36" ht="15.75" thickBot="1" x14ac:dyDescent="0.3">
      <c r="A92" s="218" t="s">
        <v>30</v>
      </c>
      <c r="B92" s="219" t="s">
        <v>32</v>
      </c>
      <c r="C92" s="220" t="s">
        <v>186</v>
      </c>
      <c r="D92" s="151">
        <f>U92*'Demand Supply Gap '!D215</f>
        <v>169.20835641657547</v>
      </c>
      <c r="E92" s="151">
        <f>V92*'Demand Supply Gap '!E215</f>
        <v>176.99689521485999</v>
      </c>
      <c r="F92" s="151">
        <f>W92*'Demand Supply Gap '!F215</f>
        <v>176.13772452459733</v>
      </c>
      <c r="G92" s="151">
        <f>X92*'Demand Supply Gap '!G215</f>
        <v>169.55838314077496</v>
      </c>
      <c r="H92" s="151">
        <f>Y92*'Demand Supply Gap '!H215</f>
        <v>175.15764992541958</v>
      </c>
      <c r="I92" s="151">
        <f>Z92*'Demand Supply Gap '!I215</f>
        <v>187.08640690822099</v>
      </c>
      <c r="J92" s="151">
        <f>AA92*'Demand Supply Gap '!J215</f>
        <v>199.96523822467421</v>
      </c>
      <c r="K92" s="151">
        <f>AB92*'Demand Supply Gap '!K215</f>
        <v>213.87780374345337</v>
      </c>
      <c r="L92" s="151">
        <f>AC92*'Demand Supply Gap '!L215</f>
        <v>229.01076844363803</v>
      </c>
      <c r="M92" s="151">
        <f>AD92*'Demand Supply Gap '!M215</f>
        <v>245.28118160476305</v>
      </c>
      <c r="N92" s="151">
        <f>AE92*'Demand Supply Gap '!N215</f>
        <v>262.88807120994073</v>
      </c>
      <c r="O92" s="151">
        <f>AF92*'Demand Supply Gap '!O215</f>
        <v>281.95230571013275</v>
      </c>
      <c r="P92" s="151">
        <f>AG92*'Demand Supply Gap '!P215</f>
        <v>302.60655855199116</v>
      </c>
      <c r="Q92" s="151">
        <f>AH92*'Demand Supply Gap '!Q215</f>
        <v>325.13083355008445</v>
      </c>
      <c r="R92" s="151">
        <f>AI92*'Demand Supply Gap '!R215</f>
        <v>349.42656138632401</v>
      </c>
      <c r="S92" s="151">
        <f>AJ92*'Demand Supply Gap '!S215</f>
        <v>375.79498120682825</v>
      </c>
      <c r="U92" s="289">
        <v>0.2392</v>
      </c>
      <c r="V92" s="290">
        <v>0.23939999999999997</v>
      </c>
      <c r="W92" s="290">
        <v>0.23959999999999998</v>
      </c>
      <c r="X92" s="290">
        <v>0.23989999999999997</v>
      </c>
      <c r="Y92" s="290">
        <v>0.24009999999999998</v>
      </c>
      <c r="Z92" s="290">
        <v>0.24029999999999999</v>
      </c>
      <c r="AA92" s="290">
        <v>0.24049999999999999</v>
      </c>
      <c r="AB92" s="290">
        <v>0.2407</v>
      </c>
      <c r="AC92" s="290">
        <v>0.24099999999999999</v>
      </c>
      <c r="AD92" s="290">
        <v>0.2412</v>
      </c>
      <c r="AE92" s="290">
        <v>0.24139999999999998</v>
      </c>
      <c r="AF92" s="290">
        <v>0.24159999999999998</v>
      </c>
      <c r="AG92" s="290">
        <v>0.24179999999999999</v>
      </c>
      <c r="AH92" s="290">
        <v>0.24209999999999998</v>
      </c>
      <c r="AI92" s="290">
        <v>0.24229999999999999</v>
      </c>
      <c r="AJ92" s="291">
        <v>0.24249999999999999</v>
      </c>
    </row>
    <row r="93" spans="1:36" ht="15.75" thickBot="1" x14ac:dyDescent="0.3">
      <c r="A93" s="221" t="s">
        <v>30</v>
      </c>
      <c r="B93" s="222" t="s">
        <v>32</v>
      </c>
      <c r="C93" s="55" t="s">
        <v>251</v>
      </c>
      <c r="D93" s="151">
        <f>U93*'Demand Supply Gap '!D215</f>
        <v>161.14407856060154</v>
      </c>
      <c r="E93" s="151">
        <f>V93*'Demand Supply Gap '!E215</f>
        <v>168.71633871358003</v>
      </c>
      <c r="F93" s="151">
        <f>W93*'Demand Supply Gap '!F215</f>
        <v>168.12478129705934</v>
      </c>
      <c r="G93" s="151">
        <f>X93*'Demand Supply Gap '!G215</f>
        <v>161.92507535452918</v>
      </c>
      <c r="H93" s="151">
        <f>Y93*'Demand Supply Gap '!H215</f>
        <v>167.49769438932253</v>
      </c>
      <c r="I93" s="151">
        <f>Z93*'Demand Supply Gap '!I215</f>
        <v>179.06730582143501</v>
      </c>
      <c r="J93" s="151">
        <f>AA93*'Demand Supply Gap '!J215</f>
        <v>191.65067530472936</v>
      </c>
      <c r="K93" s="151">
        <f>AB93*'Demand Supply Gap '!K215</f>
        <v>205.1698582649081</v>
      </c>
      <c r="L93" s="151">
        <f>AC93*'Demand Supply Gap '!L215</f>
        <v>219.88834779194124</v>
      </c>
      <c r="M93" s="151">
        <f>AD93*'Demand Supply Gap '!M215</f>
        <v>235.72213058036516</v>
      </c>
      <c r="N93" s="151">
        <f>AE93*'Demand Supply Gap '!N215</f>
        <v>252.97804035654204</v>
      </c>
      <c r="O93" s="151">
        <f>AF93*'Demand Supply Gap '!O215</f>
        <v>271.56581762726779</v>
      </c>
      <c r="P93" s="151">
        <f>AG93*'Demand Supply Gap '!P215</f>
        <v>291.84387698231734</v>
      </c>
      <c r="Q93" s="151">
        <f>AH93*'Demand Supply Gap '!Q215</f>
        <v>313.71566591201872</v>
      </c>
      <c r="R93" s="151">
        <f>AI93*'Demand Supply Gap '!R215</f>
        <v>337.60114742277534</v>
      </c>
      <c r="S93" s="151">
        <f>AJ93*'Demand Supply Gap '!S215</f>
        <v>363.3976210020669</v>
      </c>
      <c r="U93" s="255">
        <v>0.2278</v>
      </c>
      <c r="V93" s="256">
        <v>0.22820000000000001</v>
      </c>
      <c r="W93" s="256">
        <v>0.22870000000000001</v>
      </c>
      <c r="X93" s="256">
        <v>0.2291</v>
      </c>
      <c r="Y93" s="256">
        <v>0.2296</v>
      </c>
      <c r="Z93" s="256">
        <v>0.23</v>
      </c>
      <c r="AA93" s="256">
        <v>0.23050000000000001</v>
      </c>
      <c r="AB93" s="256">
        <v>0.23089999999999999</v>
      </c>
      <c r="AC93" s="256">
        <v>0.23139999999999999</v>
      </c>
      <c r="AD93" s="256">
        <v>0.23180000000000001</v>
      </c>
      <c r="AE93" s="256">
        <v>0.23230000000000001</v>
      </c>
      <c r="AF93" s="256">
        <v>0.23269999999999999</v>
      </c>
      <c r="AG93" s="256">
        <v>0.23319999999999999</v>
      </c>
      <c r="AH93" s="256">
        <v>0.2336</v>
      </c>
      <c r="AI93" s="256">
        <v>0.2341</v>
      </c>
      <c r="AJ93" s="257">
        <v>0.23450000000000001</v>
      </c>
    </row>
    <row r="94" spans="1:36" ht="15.75" thickBot="1" x14ac:dyDescent="0.3">
      <c r="A94" s="221" t="s">
        <v>30</v>
      </c>
      <c r="B94" s="222" t="s">
        <v>32</v>
      </c>
      <c r="C94" s="55" t="s">
        <v>213</v>
      </c>
      <c r="D94" s="151">
        <f>U94*'Demand Supply Gap '!D215</f>
        <v>112.61693286588134</v>
      </c>
      <c r="E94" s="151">
        <f>V94*'Demand Supply Gap '!E215</f>
        <v>117.25859474134</v>
      </c>
      <c r="F94" s="151">
        <f>W94*'Demand Supply Gap '!F215</f>
        <v>116.15092017899157</v>
      </c>
      <c r="G94" s="151">
        <f>X94*'Demand Supply Gap '!G215</f>
        <v>111.24839310695283</v>
      </c>
      <c r="H94" s="151">
        <f>Y94*'Demand Supply Gap '!H215</f>
        <v>114.31571738156289</v>
      </c>
      <c r="I94" s="151">
        <f>Z94*'Demand Supply Gap '!I215</f>
        <v>121.53220190750436</v>
      </c>
      <c r="J94" s="151">
        <f>AA94*'Demand Supply Gap '!J215</f>
        <v>129.29145340514279</v>
      </c>
      <c r="K94" s="151">
        <f>AB94*'Demand Supply Gap '!K215</f>
        <v>137.6388525129245</v>
      </c>
      <c r="L94" s="151">
        <f>AC94*'Demand Supply Gap '!L215</f>
        <v>146.62390693300145</v>
      </c>
      <c r="M94" s="151">
        <f>AD94*'Demand Supply Gap '!M215</f>
        <v>156.30065345212304</v>
      </c>
      <c r="N94" s="151">
        <f>AE94*'Demand Supply Gap '!N215</f>
        <v>166.72810150058794</v>
      </c>
      <c r="O94" s="151">
        <f>AF94*'Demand Supply Gap '!O215</f>
        <v>177.97072276819225</v>
      </c>
      <c r="P94" s="151">
        <f>AG94*'Demand Supply Gap '!P215</f>
        <v>189.97384445075375</v>
      </c>
      <c r="Q94" s="151">
        <f>AH94*'Demand Supply Gap '!Q215</f>
        <v>203.05568786771076</v>
      </c>
      <c r="R94" s="151">
        <f>AI94*'Demand Supply Gap '!R215</f>
        <v>217.18382230615109</v>
      </c>
      <c r="S94" s="151">
        <f>AJ94*'Demand Supply Gap '!S215</f>
        <v>232.4505038392752</v>
      </c>
      <c r="U94" s="255">
        <v>0.15920000000000001</v>
      </c>
      <c r="V94" s="256">
        <v>0.15859999999999999</v>
      </c>
      <c r="W94" s="256">
        <v>0.158</v>
      </c>
      <c r="X94" s="256">
        <v>0.15740000000000001</v>
      </c>
      <c r="Y94" s="256">
        <v>0.15670000000000001</v>
      </c>
      <c r="Z94" s="256">
        <v>0.15609999999999999</v>
      </c>
      <c r="AA94" s="256">
        <v>0.1555</v>
      </c>
      <c r="AB94" s="256">
        <v>0.15490000000000001</v>
      </c>
      <c r="AC94" s="256">
        <v>0.15429999999999999</v>
      </c>
      <c r="AD94" s="256">
        <v>0.1537</v>
      </c>
      <c r="AE94" s="256">
        <v>0.15309999999999999</v>
      </c>
      <c r="AF94" s="256">
        <v>0.1525</v>
      </c>
      <c r="AG94" s="256">
        <v>0.15179999999999999</v>
      </c>
      <c r="AH94" s="256">
        <v>0.1512</v>
      </c>
      <c r="AI94" s="256">
        <v>0.15060000000000001</v>
      </c>
      <c r="AJ94" s="257">
        <v>0.15</v>
      </c>
    </row>
    <row r="95" spans="1:36" ht="15.75" thickBot="1" x14ac:dyDescent="0.3">
      <c r="A95" s="221" t="s">
        <v>30</v>
      </c>
      <c r="B95" s="222" t="s">
        <v>32</v>
      </c>
      <c r="C95" s="55" t="s">
        <v>211</v>
      </c>
      <c r="D95" s="151">
        <f>U95*'Demand Supply Gap '!D215</f>
        <v>126.4818316358014</v>
      </c>
      <c r="E95" s="151">
        <f>V95*'Demand Supply Gap '!E215</f>
        <v>132.48890402048002</v>
      </c>
      <c r="F95" s="151">
        <f>W95*'Demand Supply Gap '!F215</f>
        <v>131.9562669122088</v>
      </c>
      <c r="G95" s="151">
        <f>X95*'Demand Supply Gap '!G215</f>
        <v>127.15111766163162</v>
      </c>
      <c r="H95" s="151">
        <f>Y95*'Demand Supply Gap '!H215</f>
        <v>131.53237934840965</v>
      </c>
      <c r="I95" s="151">
        <f>Z95*'Demand Supply Gap '!I215</f>
        <v>140.68461809536223</v>
      </c>
      <c r="J95" s="151">
        <f>AA95*'Demand Supply Gap '!J215</f>
        <v>150.49358885100224</v>
      </c>
      <c r="K95" s="151">
        <f>AB95*'Demand Supply Gap '!K215</f>
        <v>161.18584793960304</v>
      </c>
      <c r="L95" s="151">
        <f>AC95*'Demand Supply Gap '!L215</f>
        <v>172.75584109150788</v>
      </c>
      <c r="M95" s="151">
        <f>AD95*'Demand Supply Gap '!M215</f>
        <v>185.28288262184012</v>
      </c>
      <c r="N95" s="151">
        <f>AE95*'Demand Supply Gap '!N215</f>
        <v>198.74512425772244</v>
      </c>
      <c r="O95" s="151">
        <f>AF95*'Demand Supply Gap '!O215</f>
        <v>213.44816520854013</v>
      </c>
      <c r="P95" s="151">
        <f>AG95*'Demand Supply Gap '!P215</f>
        <v>229.39529438618689</v>
      </c>
      <c r="Q95" s="151">
        <f>AH95*'Demand Supply Gap '!Q215</f>
        <v>246.70191707207982</v>
      </c>
      <c r="R95" s="151">
        <f>AI95*'Demand Supply Gap '!R215</f>
        <v>265.35075235280078</v>
      </c>
      <c r="S95" s="151">
        <f>AJ95*'Demand Supply Gap '!S215</f>
        <v>285.75915271974901</v>
      </c>
      <c r="U95" s="255">
        <v>0.17880000000000001</v>
      </c>
      <c r="V95" s="256">
        <v>0.17920000000000003</v>
      </c>
      <c r="W95" s="256">
        <v>0.17950000000000002</v>
      </c>
      <c r="X95" s="256">
        <v>0.17990000000000003</v>
      </c>
      <c r="Y95" s="256">
        <v>0.18030000000000002</v>
      </c>
      <c r="Z95" s="256">
        <v>0.18070000000000003</v>
      </c>
      <c r="AA95" s="256">
        <v>0.18100000000000002</v>
      </c>
      <c r="AB95" s="256">
        <v>0.18140000000000003</v>
      </c>
      <c r="AC95" s="256">
        <v>0.18180000000000002</v>
      </c>
      <c r="AD95" s="256">
        <v>0.18220000000000003</v>
      </c>
      <c r="AE95" s="256">
        <v>0.18250000000000002</v>
      </c>
      <c r="AF95" s="256">
        <v>0.18290000000000003</v>
      </c>
      <c r="AG95" s="256">
        <v>0.18330000000000002</v>
      </c>
      <c r="AH95" s="256">
        <v>0.18370000000000003</v>
      </c>
      <c r="AI95" s="256">
        <v>0.18400000000000002</v>
      </c>
      <c r="AJ95" s="257">
        <v>0.18440000000000001</v>
      </c>
    </row>
    <row r="96" spans="1:36" x14ac:dyDescent="0.25">
      <c r="A96" s="221" t="s">
        <v>30</v>
      </c>
      <c r="B96" s="222" t="s">
        <v>32</v>
      </c>
      <c r="C96" s="55" t="s">
        <v>212</v>
      </c>
      <c r="D96" s="151">
        <f>U96*'Demand Supply Gap '!D215</f>
        <v>137.94159490481695</v>
      </c>
      <c r="E96" s="151">
        <f>V96*'Demand Supply Gap '!E215</f>
        <v>143.87466920974001</v>
      </c>
      <c r="F96" s="151">
        <f>W96*'Demand Supply Gap '!F215</f>
        <v>142.76271328329219</v>
      </c>
      <c r="G96" s="151">
        <f>X96*'Demand Supply Gap '!G215</f>
        <v>136.90478872183459</v>
      </c>
      <c r="H96" s="151">
        <f>Y96*'Demand Supply Gap '!H215</f>
        <v>141.01613382167267</v>
      </c>
      <c r="I96" s="151">
        <f>Z96*'Demand Supply Gap '!I215</f>
        <v>150.18297083893395</v>
      </c>
      <c r="J96" s="151">
        <f>AA96*'Demand Supply Gap '!J215</f>
        <v>160.05533620893883</v>
      </c>
      <c r="K96" s="151">
        <f>AB96*'Demand Supply Gap '!K215</f>
        <v>170.69350269679015</v>
      </c>
      <c r="L96" s="151">
        <f>AC96*'Demand Supply Gap '!L215</f>
        <v>181.9732869583265</v>
      </c>
      <c r="M96" s="151">
        <f>AD96*'Demand Supply Gap '!M215</f>
        <v>194.33347348536574</v>
      </c>
      <c r="N96" s="151">
        <f>AE96*'Demand Supply Gap '!N215</f>
        <v>207.67504216957627</v>
      </c>
      <c r="O96" s="151">
        <f>AF96*'Demand Supply Gap '!O215</f>
        <v>222.08412159204582</v>
      </c>
      <c r="P96" s="151">
        <f>AG96*'Demand Supply Gap '!P215</f>
        <v>237.65502675361094</v>
      </c>
      <c r="Q96" s="151">
        <f>AH96*'Demand Supply Gap '!Q215</f>
        <v>254.35679419407683</v>
      </c>
      <c r="R96" s="151">
        <f>AI96*'Demand Supply Gap '!R215</f>
        <v>272.56137062325729</v>
      </c>
      <c r="S96" s="151">
        <f>AJ96*'Demand Supply Gap '!S215</f>
        <v>292.26776682724869</v>
      </c>
      <c r="U96" s="255">
        <v>0.19500000000000001</v>
      </c>
      <c r="V96" s="256">
        <v>0.1946</v>
      </c>
      <c r="W96" s="256">
        <v>0.19420000000000001</v>
      </c>
      <c r="X96" s="256">
        <v>0.19370000000000001</v>
      </c>
      <c r="Y96" s="256">
        <v>0.1933</v>
      </c>
      <c r="Z96" s="256">
        <v>0.19289999999999999</v>
      </c>
      <c r="AA96" s="256">
        <v>0.1925</v>
      </c>
      <c r="AB96" s="256">
        <v>0.19209999999999999</v>
      </c>
      <c r="AC96" s="256">
        <v>0.1915</v>
      </c>
      <c r="AD96" s="256">
        <v>0.19109999999999999</v>
      </c>
      <c r="AE96" s="256">
        <v>0.19070000000000001</v>
      </c>
      <c r="AF96" s="256">
        <v>0.1903</v>
      </c>
      <c r="AG96" s="256">
        <v>0.18990000000000001</v>
      </c>
      <c r="AH96" s="256">
        <v>0.18940000000000001</v>
      </c>
      <c r="AI96" s="256">
        <v>0.189</v>
      </c>
      <c r="AJ96" s="257">
        <v>0.18859999999999999</v>
      </c>
    </row>
    <row r="97" spans="1:36" ht="15.75" thickBot="1" x14ac:dyDescent="0.3">
      <c r="A97" s="227" t="s">
        <v>30</v>
      </c>
      <c r="B97" s="228" t="s">
        <v>32</v>
      </c>
      <c r="C97" s="146" t="s">
        <v>15</v>
      </c>
      <c r="D97" s="162">
        <f>SUM(D92:D96)</f>
        <v>707.39279438367669</v>
      </c>
      <c r="E97" s="162">
        <f t="shared" ref="E97:S97" si="20">SUM(E92:E96)</f>
        <v>739.33540189999997</v>
      </c>
      <c r="F97" s="162">
        <f t="shared" si="20"/>
        <v>735.13240619614919</v>
      </c>
      <c r="G97" s="162">
        <f t="shared" si="20"/>
        <v>706.78775798572326</v>
      </c>
      <c r="H97" s="162">
        <f t="shared" si="20"/>
        <v>729.5195748663873</v>
      </c>
      <c r="I97" s="162">
        <f t="shared" si="20"/>
        <v>778.55350357145653</v>
      </c>
      <c r="J97" s="162">
        <f t="shared" si="20"/>
        <v>831.4562919944874</v>
      </c>
      <c r="K97" s="162">
        <f t="shared" si="20"/>
        <v>888.56586515767913</v>
      </c>
      <c r="L97" s="162">
        <f t="shared" si="20"/>
        <v>950.25215121841507</v>
      </c>
      <c r="M97" s="162">
        <f t="shared" si="20"/>
        <v>1016.9203217444572</v>
      </c>
      <c r="N97" s="162">
        <f t="shared" si="20"/>
        <v>1089.0143794943695</v>
      </c>
      <c r="O97" s="162">
        <f t="shared" si="20"/>
        <v>1167.0211329061788</v>
      </c>
      <c r="P97" s="162">
        <f t="shared" si="20"/>
        <v>1251.4746011248601</v>
      </c>
      <c r="Q97" s="162">
        <f t="shared" si="20"/>
        <v>1342.9608985959705</v>
      </c>
      <c r="R97" s="162">
        <f t="shared" si="20"/>
        <v>1442.1236540913085</v>
      </c>
      <c r="S97" s="162">
        <f t="shared" si="20"/>
        <v>1549.6700255951678</v>
      </c>
      <c r="U97" s="254">
        <v>1</v>
      </c>
      <c r="V97" s="264">
        <v>1</v>
      </c>
      <c r="W97" s="264">
        <v>1</v>
      </c>
      <c r="X97" s="264">
        <v>1</v>
      </c>
      <c r="Y97" s="264">
        <v>1</v>
      </c>
      <c r="Z97" s="264">
        <v>0.99999999999999989</v>
      </c>
      <c r="AA97" s="264">
        <v>1</v>
      </c>
      <c r="AB97" s="264">
        <v>1</v>
      </c>
      <c r="AC97" s="264">
        <v>1</v>
      </c>
      <c r="AD97" s="264">
        <v>1</v>
      </c>
      <c r="AE97" s="264">
        <v>1</v>
      </c>
      <c r="AF97" s="264">
        <v>1</v>
      </c>
      <c r="AG97" s="264">
        <v>1</v>
      </c>
      <c r="AH97" s="264">
        <v>1</v>
      </c>
      <c r="AI97" s="264">
        <v>1</v>
      </c>
      <c r="AJ97" s="265">
        <v>1</v>
      </c>
    </row>
    <row r="98" spans="1:36" ht="15.75" thickBot="1" x14ac:dyDescent="0.3">
      <c r="A98" s="218" t="s">
        <v>30</v>
      </c>
      <c r="B98" s="219" t="s">
        <v>31</v>
      </c>
      <c r="C98" s="220" t="s">
        <v>252</v>
      </c>
      <c r="D98" s="151">
        <f>U98*'Demand Supply Gap '!D224</f>
        <v>53.548870039499988</v>
      </c>
      <c r="E98" s="151">
        <f>V98*'Demand Supply Gap '!E224</f>
        <v>54.425170817789393</v>
      </c>
      <c r="F98" s="151">
        <f>W98*'Demand Supply Gap '!F224</f>
        <v>54.928775740799395</v>
      </c>
      <c r="G98" s="151">
        <f>X98*'Demand Supply Gap '!G224</f>
        <v>53.83263132994999</v>
      </c>
      <c r="H98" s="151">
        <f>Y98*'Demand Supply Gap '!H224</f>
        <v>54.869721368411717</v>
      </c>
      <c r="I98" s="151">
        <f>Z98*'Demand Supply Gap '!I224</f>
        <v>58.199633258785745</v>
      </c>
      <c r="J98" s="151">
        <f>AA98*'Demand Supply Gap '!J224</f>
        <v>61.802186707884466</v>
      </c>
      <c r="K98" s="151">
        <f>AB98*'Demand Supply Gap '!K224</f>
        <v>65.655877784352995</v>
      </c>
      <c r="L98" s="151">
        <f>AC98*'Demand Supply Gap '!L224</f>
        <v>69.730660536830911</v>
      </c>
      <c r="M98" s="151">
        <f>AD98*'Demand Supply Gap '!M224</f>
        <v>74.142433493323011</v>
      </c>
      <c r="N98" s="151">
        <f>AE98*'Demand Supply Gap '!N224</f>
        <v>78.867109338651588</v>
      </c>
      <c r="O98" s="151">
        <f>AF98*'Demand Supply Gap '!O224</f>
        <v>83.870309038003924</v>
      </c>
      <c r="P98" s="151">
        <f>AG98*'Demand Supply Gap '!P224</f>
        <v>89.291537315814196</v>
      </c>
      <c r="Q98" s="151">
        <f>AH98*'Demand Supply Gap '!Q224</f>
        <v>95.103880521747612</v>
      </c>
      <c r="R98" s="151">
        <f>AI98*'Demand Supply Gap '!R224</f>
        <v>101.26798874653637</v>
      </c>
      <c r="S98" s="293">
        <f>AJ98*'Demand Supply Gap '!S224</f>
        <v>107.9525166400127</v>
      </c>
      <c r="T98" s="295"/>
      <c r="U98" s="294">
        <v>0.13830000000000001</v>
      </c>
      <c r="V98" s="256">
        <v>0.13880000000000001</v>
      </c>
      <c r="W98" s="256">
        <v>0.13919999999999999</v>
      </c>
      <c r="X98" s="256">
        <v>0.13969999999999999</v>
      </c>
      <c r="Y98" s="256">
        <v>0.14019999999999999</v>
      </c>
      <c r="Z98" s="256">
        <v>0.1406</v>
      </c>
      <c r="AA98" s="256">
        <v>0.1411</v>
      </c>
      <c r="AB98" s="256">
        <v>0.1416</v>
      </c>
      <c r="AC98" s="256">
        <v>0.14199999999999999</v>
      </c>
      <c r="AD98" s="256">
        <v>0.14249999999999999</v>
      </c>
      <c r="AE98" s="256">
        <v>0.14299999999999999</v>
      </c>
      <c r="AF98" s="256">
        <v>0.1434</v>
      </c>
      <c r="AG98" s="256">
        <v>0.1439</v>
      </c>
      <c r="AH98" s="256">
        <v>0.1444</v>
      </c>
      <c r="AI98" s="256">
        <v>0.14479999999999998</v>
      </c>
      <c r="AJ98" s="257">
        <v>0.14529999999999998</v>
      </c>
    </row>
    <row r="99" spans="1:36" ht="15.75" thickBot="1" x14ac:dyDescent="0.3">
      <c r="A99" s="221" t="s">
        <v>30</v>
      </c>
      <c r="B99" s="222" t="s">
        <v>31</v>
      </c>
      <c r="C99" s="55" t="s">
        <v>253</v>
      </c>
      <c r="D99" s="151">
        <f>U99*'Demand Supply Gap '!D224</f>
        <v>67.332960953499992</v>
      </c>
      <c r="E99" s="151">
        <f>V99*'Demand Supply Gap '!E224</f>
        <v>68.305942049415791</v>
      </c>
      <c r="F99" s="151">
        <f>W99*'Demand Supply Gap '!F224</f>
        <v>68.897731640399243</v>
      </c>
      <c r="G99" s="151">
        <f>X99*'Demand Supply Gap '!G224</f>
        <v>67.396758909149995</v>
      </c>
      <c r="H99" s="151">
        <f>Y99*'Demand Supply Gap '!H224</f>
        <v>68.606720084754457</v>
      </c>
      <c r="I99" s="151">
        <f>Z99*'Demand Supply Gap '!I224</f>
        <v>72.687450926335543</v>
      </c>
      <c r="J99" s="151">
        <f>AA99*'Demand Supply Gap '!J224</f>
        <v>77.044682083039532</v>
      </c>
      <c r="K99" s="151">
        <f>AB99*'Demand Supply Gap '!K224</f>
        <v>81.745277213145712</v>
      </c>
      <c r="L99" s="151">
        <f>AC99*'Demand Supply Gap '!L224</f>
        <v>86.721370780312256</v>
      </c>
      <c r="M99" s="151">
        <f>AD99*'Demand Supply Gap '!M224</f>
        <v>92.09270686539071</v>
      </c>
      <c r="N99" s="151">
        <f>AE99*'Demand Supply Gap '!N224</f>
        <v>97.784185214985513</v>
      </c>
      <c r="O99" s="151">
        <f>AF99*'Demand Supply Gap '!O224</f>
        <v>103.87285136087516</v>
      </c>
      <c r="P99" s="151">
        <f>AG99*'Demand Supply Gap '!P224</f>
        <v>110.45096346223022</v>
      </c>
      <c r="Q99" s="151">
        <f>AH99*'Demand Supply Gap '!Q224</f>
        <v>117.43089956390305</v>
      </c>
      <c r="R99" s="151">
        <f>AI99*'Demand Supply Gap '!R224</f>
        <v>124.9764474378871</v>
      </c>
      <c r="S99" s="151">
        <f>AJ99*'Demand Supply Gap '!S224</f>
        <v>132.99036805617536</v>
      </c>
      <c r="U99" s="255">
        <v>0.1739</v>
      </c>
      <c r="V99" s="256">
        <v>0.17420000000000002</v>
      </c>
      <c r="W99" s="256">
        <v>0.17460000000000001</v>
      </c>
      <c r="X99" s="256">
        <v>0.1749</v>
      </c>
      <c r="Y99" s="256">
        <v>0.17530000000000001</v>
      </c>
      <c r="Z99" s="256">
        <v>0.17560000000000001</v>
      </c>
      <c r="AA99" s="256">
        <v>0.1759</v>
      </c>
      <c r="AB99" s="256">
        <v>0.17630000000000001</v>
      </c>
      <c r="AC99" s="256">
        <v>0.17660000000000001</v>
      </c>
      <c r="AD99" s="256">
        <v>0.17700000000000002</v>
      </c>
      <c r="AE99" s="256">
        <v>0.17730000000000001</v>
      </c>
      <c r="AF99" s="256">
        <v>0.17760000000000001</v>
      </c>
      <c r="AG99" s="256">
        <v>0.17800000000000002</v>
      </c>
      <c r="AH99" s="256">
        <v>0.17830000000000001</v>
      </c>
      <c r="AI99" s="256">
        <v>0.1787</v>
      </c>
      <c r="AJ99" s="257">
        <v>0.17900000000000002</v>
      </c>
    </row>
    <row r="100" spans="1:36" ht="15.75" thickBot="1" x14ac:dyDescent="0.3">
      <c r="A100" s="221" t="s">
        <v>30</v>
      </c>
      <c r="B100" s="222" t="s">
        <v>31</v>
      </c>
      <c r="C100" s="55" t="s">
        <v>254</v>
      </c>
      <c r="D100" s="151">
        <f>U100*'Demand Supply Gap '!D224</f>
        <v>25.128862368499995</v>
      </c>
      <c r="E100" s="151">
        <f>V100*'Demand Supply Gap '!E224</f>
        <v>25.722559118494122</v>
      </c>
      <c r="F100" s="151">
        <f>W100*'Demand Supply Gap '!F224</f>
        <v>26.122736738799713</v>
      </c>
      <c r="G100" s="151">
        <f>X100*'Demand Supply Gap '!G224</f>
        <v>25.779549291149998</v>
      </c>
      <c r="H100" s="151">
        <f>Y100*'Demand Supply Gap '!H224</f>
        <v>26.41730522373603</v>
      </c>
      <c r="I100" s="151">
        <f>Z100*'Demand Supply Gap '!I224</f>
        <v>28.230547569339883</v>
      </c>
      <c r="J100" s="151">
        <f>AA100*'Demand Supply Gap '!J224</f>
        <v>30.134588557777825</v>
      </c>
      <c r="K100" s="151">
        <f>AB100*'Demand Supply Gap '!K224</f>
        <v>32.225166002913369</v>
      </c>
      <c r="L100" s="151">
        <f>AC100*'Demand Supply Gap '!L224</f>
        <v>34.423375377689062</v>
      </c>
      <c r="M100" s="151">
        <f>AD100*'Demand Supply Gap '!M224</f>
        <v>36.837082746156277</v>
      </c>
      <c r="N100" s="151">
        <f>AE100*'Demand Supply Gap '!N224</f>
        <v>39.378402844613454</v>
      </c>
      <c r="O100" s="151">
        <f>AF100*'Demand Supply Gap '!O224</f>
        <v>42.169102382427361</v>
      </c>
      <c r="P100" s="151">
        <f>AG100*'Demand Supply Gap '!P224</f>
        <v>45.111151930922112</v>
      </c>
      <c r="Q100" s="151">
        <f>AH100*'Demand Supply Gap '!Q224</f>
        <v>48.342277218118248</v>
      </c>
      <c r="R100" s="151">
        <f>AI100*'Demand Supply Gap '!R224</f>
        <v>51.752977674334886</v>
      </c>
      <c r="S100" s="151">
        <f>AJ100*'Demand Supply Gap '!S224</f>
        <v>55.499332367577082</v>
      </c>
      <c r="U100" s="255">
        <v>6.4899999999999999E-2</v>
      </c>
      <c r="V100" s="256">
        <v>6.5600000000000006E-2</v>
      </c>
      <c r="W100" s="256">
        <v>6.6199999999999995E-2</v>
      </c>
      <c r="X100" s="256">
        <v>6.6900000000000001E-2</v>
      </c>
      <c r="Y100" s="256">
        <v>6.7500000000000004E-2</v>
      </c>
      <c r="Z100" s="256">
        <v>6.8199999999999997E-2</v>
      </c>
      <c r="AA100" s="256">
        <v>6.88E-2</v>
      </c>
      <c r="AB100" s="256">
        <v>6.9500000000000006E-2</v>
      </c>
      <c r="AC100" s="256">
        <v>7.0099999999999996E-2</v>
      </c>
      <c r="AD100" s="256">
        <v>7.0800000000000002E-2</v>
      </c>
      <c r="AE100" s="256">
        <v>7.1400000000000005E-2</v>
      </c>
      <c r="AF100" s="256">
        <v>7.2099999999999997E-2</v>
      </c>
      <c r="AG100" s="256">
        <v>7.2700000000000001E-2</v>
      </c>
      <c r="AH100" s="256">
        <v>7.3400000000000007E-2</v>
      </c>
      <c r="AI100" s="256">
        <v>7.3999999999999996E-2</v>
      </c>
      <c r="AJ100" s="257">
        <v>7.4700000000000003E-2</v>
      </c>
    </row>
    <row r="101" spans="1:36" ht="15.75" thickBot="1" x14ac:dyDescent="0.3">
      <c r="A101" s="221" t="s">
        <v>30</v>
      </c>
      <c r="B101" s="222" t="s">
        <v>31</v>
      </c>
      <c r="C101" s="55" t="s">
        <v>255</v>
      </c>
      <c r="D101" s="151">
        <f>U101*'Demand Supply Gap '!D224</f>
        <v>81.968877710499982</v>
      </c>
      <c r="E101" s="151">
        <f>V101*'Demand Supply Gap '!E224</f>
        <v>83.245416171589966</v>
      </c>
      <c r="F101" s="151">
        <f>W101*'Demand Supply Gap '!F224</f>
        <v>84.011037034599084</v>
      </c>
      <c r="G101" s="151">
        <f>X101*'Demand Supply Gap '!G224</f>
        <v>82.271057902249993</v>
      </c>
      <c r="H101" s="151">
        <f>Y101*'Demand Supply Gap '!H224</f>
        <v>83.791778494842717</v>
      </c>
      <c r="I101" s="151">
        <f>Z101*'Demand Supply Gap '!I224</f>
        <v>88.872412949226884</v>
      </c>
      <c r="J101" s="151">
        <f>AA101*'Demand Supply Gap '!J224</f>
        <v>94.301990065255325</v>
      </c>
      <c r="K101" s="151">
        <f>AB101*'Demand Supply Gap '!K224</f>
        <v>100.10666676300714</v>
      </c>
      <c r="L101" s="151">
        <f>AC101*'Demand Supply Gap '!L224</f>
        <v>106.26559817021275</v>
      </c>
      <c r="M101" s="151">
        <f>AD101*'Demand Supply Gap '!M224</f>
        <v>112.9046180214112</v>
      </c>
      <c r="N101" s="151">
        <f>AE101*'Demand Supply Gap '!N224</f>
        <v>120.01037057406006</v>
      </c>
      <c r="O101" s="151">
        <f>AF101*'Demand Supply Gap '!O224</f>
        <v>127.61855949855271</v>
      </c>
      <c r="P101" s="151">
        <f>AG101*'Demand Supply Gap '!P224</f>
        <v>135.76781351424702</v>
      </c>
      <c r="Q101" s="151">
        <f>AH101*'Demand Supply Gap '!Q224</f>
        <v>144.4999403495251</v>
      </c>
      <c r="R101" s="151">
        <f>AI101*'Demand Supply Gap '!R224</f>
        <v>153.86020389667129</v>
      </c>
      <c r="S101" s="151">
        <f>AJ101*'Demand Supply Gap '!S224</f>
        <v>163.8976267776105</v>
      </c>
      <c r="U101" s="255">
        <v>0.2117</v>
      </c>
      <c r="V101" s="256">
        <v>0.21230000000000002</v>
      </c>
      <c r="W101" s="256">
        <v>0.21290000000000001</v>
      </c>
      <c r="X101" s="256">
        <v>0.2135</v>
      </c>
      <c r="Y101" s="256">
        <v>0.21410000000000001</v>
      </c>
      <c r="Z101" s="256">
        <v>0.2147</v>
      </c>
      <c r="AA101" s="256">
        <v>0.21530000000000002</v>
      </c>
      <c r="AB101" s="256">
        <v>0.21590000000000001</v>
      </c>
      <c r="AC101" s="256">
        <v>0.21640000000000001</v>
      </c>
      <c r="AD101" s="256">
        <v>0.217</v>
      </c>
      <c r="AE101" s="256">
        <v>0.21760000000000002</v>
      </c>
      <c r="AF101" s="256">
        <v>0.21820000000000001</v>
      </c>
      <c r="AG101" s="256">
        <v>0.21879999999999999</v>
      </c>
      <c r="AH101" s="256">
        <v>0.21940000000000001</v>
      </c>
      <c r="AI101" s="256">
        <v>0.22</v>
      </c>
      <c r="AJ101" s="257">
        <v>0.22060000000000002</v>
      </c>
    </row>
    <row r="102" spans="1:36" ht="15.75" thickBot="1" x14ac:dyDescent="0.3">
      <c r="A102" s="221" t="s">
        <v>30</v>
      </c>
      <c r="B102" s="222" t="s">
        <v>31</v>
      </c>
      <c r="C102" s="55" t="s">
        <v>256</v>
      </c>
      <c r="D102" s="151">
        <f>U102*'Demand Supply Gap '!D224</f>
        <v>125.95406669449999</v>
      </c>
      <c r="E102" s="151">
        <f>V102*'Demand Supply Gap '!E224</f>
        <v>127.20119173840691</v>
      </c>
      <c r="F102" s="151">
        <f>W102*'Demand Supply Gap '!F224</f>
        <v>127.65415913899861</v>
      </c>
      <c r="G102" s="151">
        <f>X102*'Demand Supply Gap '!G224</f>
        <v>124.35068096044998</v>
      </c>
      <c r="H102" s="151">
        <f>Y102*'Demand Supply Gap '!H224</f>
        <v>125.94205660738155</v>
      </c>
      <c r="I102" s="151">
        <f>Z102*'Demand Supply Gap '!I224</f>
        <v>132.8325911290494</v>
      </c>
      <c r="J102" s="151">
        <f>AA102*'Demand Supply Gap '!J224</f>
        <v>140.16087701292011</v>
      </c>
      <c r="K102" s="151">
        <f>AB102*'Demand Supply Gap '!K224</f>
        <v>147.95756074143389</v>
      </c>
      <c r="L102" s="151">
        <f>AC102*'Demand Supply Gap '!L224</f>
        <v>156.30471302023437</v>
      </c>
      <c r="M102" s="151">
        <f>AD102*'Demand Supply Gap '!M224</f>
        <v>165.14251502302264</v>
      </c>
      <c r="N102" s="151">
        <f>AE102*'Demand Supply Gap '!N224</f>
        <v>174.55552521456804</v>
      </c>
      <c r="O102" s="151">
        <f>AF102*'Demand Supply Gap '!O224</f>
        <v>184.58486424263626</v>
      </c>
      <c r="P102" s="151">
        <f>AG102*'Demand Supply Gap '!P224</f>
        <v>195.27482135710028</v>
      </c>
      <c r="Q102" s="151">
        <f>AH102*'Demand Supply Gap '!Q224</f>
        <v>206.73897573252475</v>
      </c>
      <c r="R102" s="151">
        <f>AI102*'Demand Supply Gap '!R224</f>
        <v>218.90110827117326</v>
      </c>
      <c r="S102" s="151">
        <f>AJ102*'Demand Supply Gap '!S224</f>
        <v>231.87873670576715</v>
      </c>
      <c r="U102" s="255">
        <v>0.32530000000000003</v>
      </c>
      <c r="V102" s="256">
        <v>0.32440000000000002</v>
      </c>
      <c r="W102" s="256">
        <v>0.32350000000000001</v>
      </c>
      <c r="X102" s="256">
        <v>0.32269999999999999</v>
      </c>
      <c r="Y102" s="256">
        <v>0.32180000000000003</v>
      </c>
      <c r="Z102" s="256">
        <v>0.32090000000000002</v>
      </c>
      <c r="AA102" s="256">
        <v>0.32</v>
      </c>
      <c r="AB102" s="256">
        <v>0.31909999999999999</v>
      </c>
      <c r="AC102" s="256">
        <v>0.31830000000000003</v>
      </c>
      <c r="AD102" s="256">
        <v>0.31740000000000002</v>
      </c>
      <c r="AE102" s="256">
        <v>0.3165</v>
      </c>
      <c r="AF102" s="256">
        <v>0.31559999999999999</v>
      </c>
      <c r="AG102" s="256">
        <v>0.31470000000000004</v>
      </c>
      <c r="AH102" s="256">
        <v>0.31390000000000001</v>
      </c>
      <c r="AI102" s="256">
        <v>0.313</v>
      </c>
      <c r="AJ102" s="257">
        <v>0.31209999999999999</v>
      </c>
    </row>
    <row r="103" spans="1:36" ht="15.75" thickBot="1" x14ac:dyDescent="0.3">
      <c r="A103" s="235" t="s">
        <v>30</v>
      </c>
      <c r="B103" s="229" t="s">
        <v>31</v>
      </c>
      <c r="C103" s="230" t="s">
        <v>257</v>
      </c>
      <c r="D103" s="151">
        <f>U103*'Demand Supply Gap '!D224</f>
        <v>33.259927233499994</v>
      </c>
      <c r="E103" s="151">
        <f>V103*'Demand Supply Gap '!E224</f>
        <v>33.211901788665422</v>
      </c>
      <c r="F103" s="151">
        <f>W103*'Demand Supply Gap '!F224</f>
        <v>32.988833706399639</v>
      </c>
      <c r="G103" s="151">
        <f>X103*'Demand Supply Gap '!G224</f>
        <v>31.713855107049994</v>
      </c>
      <c r="H103" s="151">
        <f>Y103*'Demand Supply Gap '!H224</f>
        <v>31.739903016962842</v>
      </c>
      <c r="I103" s="151">
        <f>Z103*'Demand Supply Gap '!I224</f>
        <v>33.115011811542388</v>
      </c>
      <c r="J103" s="151">
        <f>AA103*'Demand Supply Gap '!J224</f>
        <v>34.558416238498118</v>
      </c>
      <c r="K103" s="151">
        <f>AB103*'Demand Supply Gap '!K224</f>
        <v>35.980904774475938</v>
      </c>
      <c r="L103" s="151">
        <f>AC103*'Demand Supply Gap '!L224</f>
        <v>37.615271810713018</v>
      </c>
      <c r="M103" s="151">
        <f>AD103*'Demand Supply Gap '!M224</f>
        <v>39.178422751208586</v>
      </c>
      <c r="N103" s="151">
        <f>AE103*'Demand Supply Gap '!N224</f>
        <v>40.92265393655908</v>
      </c>
      <c r="O103" s="151">
        <f>AF103*'Demand Supply Gap '!O224</f>
        <v>42.753972040990845</v>
      </c>
      <c r="P103" s="151">
        <f>AG103*'Demand Supply Gap '!P224</f>
        <v>44.614743106372771</v>
      </c>
      <c r="Q103" s="151">
        <f>AH103*'Demand Supply Gap '!Q224</f>
        <v>46.498157651214548</v>
      </c>
      <c r="R103" s="151">
        <f>AI103*'Demand Supply Gap '!R224</f>
        <v>48.605837140084802</v>
      </c>
      <c r="S103" s="151">
        <f>AJ103*'Demand Supply Gap '!S224</f>
        <v>50.744369487356288</v>
      </c>
      <c r="U103" s="255">
        <v>8.5900000000000004E-2</v>
      </c>
      <c r="V103" s="256">
        <v>8.4699999999999998E-2</v>
      </c>
      <c r="W103" s="256">
        <v>8.3599999999999994E-2</v>
      </c>
      <c r="X103" s="256">
        <v>8.2299999999999998E-2</v>
      </c>
      <c r="Y103" s="256">
        <v>8.1100000000000005E-2</v>
      </c>
      <c r="Z103" s="256">
        <v>0.08</v>
      </c>
      <c r="AA103" s="256">
        <v>7.8899999999999998E-2</v>
      </c>
      <c r="AB103" s="256">
        <v>7.7600000000000002E-2</v>
      </c>
      <c r="AC103" s="256">
        <v>7.6600000000000001E-2</v>
      </c>
      <c r="AD103" s="256">
        <v>7.5300000000000006E-2</v>
      </c>
      <c r="AE103" s="256">
        <v>7.4200000000000002E-2</v>
      </c>
      <c r="AF103" s="256">
        <v>7.3099999999999998E-2</v>
      </c>
      <c r="AG103" s="256">
        <v>7.1900000000000006E-2</v>
      </c>
      <c r="AH103" s="256">
        <v>7.0599999999999996E-2</v>
      </c>
      <c r="AI103" s="256">
        <v>6.9500000000000006E-2</v>
      </c>
      <c r="AJ103" s="257">
        <v>6.83E-2</v>
      </c>
    </row>
    <row r="104" spans="1:36" ht="15.75" thickBot="1" x14ac:dyDescent="0.3">
      <c r="A104" s="236" t="s">
        <v>30</v>
      </c>
      <c r="B104" s="237" t="s">
        <v>31</v>
      </c>
      <c r="C104" s="238" t="s">
        <v>15</v>
      </c>
      <c r="D104" s="162">
        <f>SUM(D98:D103)</f>
        <v>387.19356499999992</v>
      </c>
      <c r="E104" s="162">
        <f t="shared" ref="E104:S104" si="21">SUM(E98:E103)</f>
        <v>392.11218168436164</v>
      </c>
      <c r="F104" s="162">
        <f t="shared" si="21"/>
        <v>394.60327399999574</v>
      </c>
      <c r="G104" s="162">
        <f t="shared" si="21"/>
        <v>385.34453349999995</v>
      </c>
      <c r="H104" s="162">
        <f t="shared" si="21"/>
        <v>391.36748479608929</v>
      </c>
      <c r="I104" s="162">
        <f t="shared" si="21"/>
        <v>413.93764764427982</v>
      </c>
      <c r="J104" s="162">
        <f t="shared" si="21"/>
        <v>438.00274066537531</v>
      </c>
      <c r="K104" s="162">
        <f t="shared" si="21"/>
        <v>463.67145327932906</v>
      </c>
      <c r="L104" s="162">
        <f t="shared" si="21"/>
        <v>491.06098969599236</v>
      </c>
      <c r="M104" s="162">
        <f t="shared" si="21"/>
        <v>520.29777890051241</v>
      </c>
      <c r="N104" s="162">
        <f t="shared" si="21"/>
        <v>551.51824712343773</v>
      </c>
      <c r="O104" s="162">
        <f t="shared" si="21"/>
        <v>584.86965856348615</v>
      </c>
      <c r="P104" s="162">
        <f t="shared" si="21"/>
        <v>620.51103068668658</v>
      </c>
      <c r="Q104" s="162">
        <f t="shared" si="21"/>
        <v>658.6141310370333</v>
      </c>
      <c r="R104" s="162">
        <f t="shared" si="21"/>
        <v>699.36456316668773</v>
      </c>
      <c r="S104" s="162">
        <f t="shared" si="21"/>
        <v>742.96295003449916</v>
      </c>
      <c r="U104" s="254">
        <v>1</v>
      </c>
      <c r="V104" s="264">
        <v>1</v>
      </c>
      <c r="W104" s="264">
        <v>1</v>
      </c>
      <c r="X104" s="264">
        <v>1</v>
      </c>
      <c r="Y104" s="264">
        <v>1</v>
      </c>
      <c r="Z104" s="264">
        <v>0.99999999999999989</v>
      </c>
      <c r="AA104" s="264">
        <v>1</v>
      </c>
      <c r="AB104" s="264">
        <v>1</v>
      </c>
      <c r="AC104" s="264">
        <v>1</v>
      </c>
      <c r="AD104" s="264">
        <v>1</v>
      </c>
      <c r="AE104" s="264">
        <v>1</v>
      </c>
      <c r="AF104" s="264">
        <v>1</v>
      </c>
      <c r="AG104" s="264">
        <v>0.99999999999999989</v>
      </c>
      <c r="AH104" s="264">
        <v>1</v>
      </c>
      <c r="AI104" s="264">
        <v>1</v>
      </c>
      <c r="AJ104" s="265">
        <v>1</v>
      </c>
    </row>
    <row r="105" spans="1:36" ht="15.75" thickBot="1" x14ac:dyDescent="0.3">
      <c r="A105" s="218" t="s">
        <v>30</v>
      </c>
      <c r="B105" s="219" t="s">
        <v>33</v>
      </c>
      <c r="C105" s="220" t="s">
        <v>258</v>
      </c>
      <c r="D105" s="151">
        <f>U105*'Demand Supply Gap '!D233</f>
        <v>4.0957927306999977</v>
      </c>
      <c r="E105" s="151">
        <f>V105*'Demand Supply Gap '!E233</f>
        <v>4.2490153493333329</v>
      </c>
      <c r="F105" s="151">
        <f>W105*'Demand Supply Gap '!F233</f>
        <v>5.1239194810666664</v>
      </c>
      <c r="G105" s="151">
        <f>X105*'Demand Supply Gap '!G233</f>
        <v>4.7312761202999996</v>
      </c>
      <c r="H105" s="151">
        <f>Y105*'Demand Supply Gap '!H233</f>
        <v>6.3271190613749981</v>
      </c>
      <c r="I105" s="151">
        <f>Z105*'Demand Supply Gap '!I233</f>
        <v>6.6285308433296475</v>
      </c>
      <c r="J105" s="151">
        <f>AA105*'Demand Supply Gap '!J233</f>
        <v>6.9485098940227523</v>
      </c>
      <c r="K105" s="151">
        <f>AB105*'Demand Supply Gap '!K233</f>
        <v>7.2944019067806369</v>
      </c>
      <c r="L105" s="151">
        <f>AC105*'Demand Supply Gap '!L233</f>
        <v>7.6557974209620259</v>
      </c>
      <c r="M105" s="151">
        <f>AD105*'Demand Supply Gap '!M233</f>
        <v>8.0467389500168558</v>
      </c>
      <c r="N105" s="151">
        <f>AE105*'Demand Supply Gap '!N233</f>
        <v>8.4555520450842483</v>
      </c>
      <c r="O105" s="151">
        <f>AF105*'Demand Supply Gap '!O233</f>
        <v>8.8903855487247565</v>
      </c>
      <c r="P105" s="151">
        <f>AG105*'Demand Supply Gap '!P233</f>
        <v>9.3612994676966039</v>
      </c>
      <c r="Q105" s="151">
        <f>AH105*'Demand Supply Gap '!Q233</f>
        <v>9.8543484989938257</v>
      </c>
      <c r="R105" s="151">
        <f>AI105*'Demand Supply Gap '!R233</f>
        <v>10.388725043473787</v>
      </c>
      <c r="S105" s="151">
        <f>AJ105*'Demand Supply Gap '!S233</f>
        <v>10.948671349566775</v>
      </c>
      <c r="U105" s="255">
        <v>0.12889999999999999</v>
      </c>
      <c r="V105" s="256">
        <v>0.12759999999999999</v>
      </c>
      <c r="W105" s="256">
        <v>0.12639999999999998</v>
      </c>
      <c r="X105" s="256">
        <v>0.12509999999999999</v>
      </c>
      <c r="Y105" s="256">
        <v>0.1239</v>
      </c>
      <c r="Z105" s="256">
        <v>0.1226</v>
      </c>
      <c r="AA105" s="256">
        <v>0.12129999999999999</v>
      </c>
      <c r="AB105" s="256">
        <v>0.1201</v>
      </c>
      <c r="AC105" s="256">
        <v>0.11879999999999999</v>
      </c>
      <c r="AD105" s="256">
        <v>0.1176</v>
      </c>
      <c r="AE105" s="256">
        <v>0.1163</v>
      </c>
      <c r="AF105" s="256">
        <v>0.11499999999999999</v>
      </c>
      <c r="AG105" s="256">
        <v>0.1138</v>
      </c>
      <c r="AH105" s="256">
        <v>0.11249999999999999</v>
      </c>
      <c r="AI105" s="256">
        <v>0.1113</v>
      </c>
      <c r="AJ105" s="257">
        <v>0.11</v>
      </c>
    </row>
    <row r="106" spans="1:36" ht="15.75" thickBot="1" x14ac:dyDescent="0.3">
      <c r="A106" s="221" t="s">
        <v>30</v>
      </c>
      <c r="B106" s="222" t="s">
        <v>33</v>
      </c>
      <c r="C106" s="55" t="s">
        <v>259</v>
      </c>
      <c r="D106" s="151">
        <f>U106*'Demand Supply Gap '!D233</f>
        <v>7.1334791934999977</v>
      </c>
      <c r="E106" s="151">
        <f>V106*'Demand Supply Gap '!E233</f>
        <v>7.5190255946666662</v>
      </c>
      <c r="F106" s="151">
        <f>W106*'Demand Supply Gap '!F233</f>
        <v>9.2019756503333348</v>
      </c>
      <c r="G106" s="151">
        <f>X106*'Demand Supply Gap '!G233</f>
        <v>8.6342952698999991</v>
      </c>
      <c r="H106" s="151">
        <f>Y106*'Demand Supply Gap '!H233</f>
        <v>11.724830802999996</v>
      </c>
      <c r="I106" s="151">
        <f>Z106*'Demand Supply Gap '!I233</f>
        <v>12.47850667732857</v>
      </c>
      <c r="J106" s="151">
        <f>AA106*'Demand Supply Gap '!J233</f>
        <v>13.295541190459035</v>
      </c>
      <c r="K106" s="151">
        <f>AB106*'Demand Supply Gap '!K233</f>
        <v>14.175798543235643</v>
      </c>
      <c r="L106" s="151">
        <f>AC106*'Demand Supply Gap '!L233</f>
        <v>15.118266624222992</v>
      </c>
      <c r="M106" s="151">
        <f>AD106*'Demand Supply Gap '!M233</f>
        <v>16.141375155688571</v>
      </c>
      <c r="N106" s="151">
        <f>AE106*'Demand Supply Gap '!N233</f>
        <v>17.245545529612929</v>
      </c>
      <c r="O106" s="151">
        <f>AF106*'Demand Supply Gap '!O233</f>
        <v>18.430155781008541</v>
      </c>
      <c r="P106" s="151">
        <f>AG106*'Demand Supply Gap '!P233</f>
        <v>19.717956787406642</v>
      </c>
      <c r="Q106" s="151">
        <f>AH106*'Demand Supply Gap '!Q233</f>
        <v>21.110204340066776</v>
      </c>
      <c r="R106" s="151">
        <f>AI106*'Demand Supply Gap '!R233</f>
        <v>22.606911100892646</v>
      </c>
      <c r="S106" s="151">
        <f>AJ106*'Demand Supply Gap '!S233</f>
        <v>24.236377032904631</v>
      </c>
      <c r="U106" s="255">
        <v>0.22450000000000001</v>
      </c>
      <c r="V106" s="256">
        <v>0.2258</v>
      </c>
      <c r="W106" s="256">
        <v>0.22700000000000001</v>
      </c>
      <c r="X106" s="256">
        <v>0.2283</v>
      </c>
      <c r="Y106" s="256">
        <v>0.2296</v>
      </c>
      <c r="Z106" s="256">
        <v>0.23080000000000001</v>
      </c>
      <c r="AA106" s="256">
        <v>0.2321</v>
      </c>
      <c r="AB106" s="256">
        <v>0.2334</v>
      </c>
      <c r="AC106" s="256">
        <v>0.2346</v>
      </c>
      <c r="AD106" s="256">
        <v>0.2359</v>
      </c>
      <c r="AE106" s="256">
        <v>0.23719999999999999</v>
      </c>
      <c r="AF106" s="256">
        <v>0.2384</v>
      </c>
      <c r="AG106" s="256">
        <v>0.2397</v>
      </c>
      <c r="AH106" s="256">
        <v>0.24099999999999999</v>
      </c>
      <c r="AI106" s="256">
        <v>0.2422</v>
      </c>
      <c r="AJ106" s="257">
        <v>0.24349999999999999</v>
      </c>
    </row>
    <row r="107" spans="1:36" ht="15.75" thickBot="1" x14ac:dyDescent="0.3">
      <c r="A107" s="221" t="s">
        <v>30</v>
      </c>
      <c r="B107" s="222" t="s">
        <v>33</v>
      </c>
      <c r="C107" s="55" t="s">
        <v>260</v>
      </c>
      <c r="D107" s="151">
        <f>U107*'Demand Supply Gap '!D233</f>
        <v>5.0172666576999987</v>
      </c>
      <c r="E107" s="151">
        <f>V107*'Demand Supply Gap '!E233</f>
        <v>5.2213605546666662</v>
      </c>
      <c r="F107" s="151">
        <f>W107*'Demand Supply Gap '!F233</f>
        <v>6.3116634747000013</v>
      </c>
      <c r="G107" s="151">
        <f>X107*'Demand Supply Gap '!G233</f>
        <v>5.8507467290999999</v>
      </c>
      <c r="H107" s="151">
        <f>Y107*'Demand Supply Gap '!H233</f>
        <v>7.8437892479999984</v>
      </c>
      <c r="I107" s="151">
        <f>Z107*'Demand Supply Gap '!I233</f>
        <v>8.2451138140927505</v>
      </c>
      <c r="J107" s="151">
        <f>AA107*'Demand Supply Gap '!J233</f>
        <v>8.6727485404373024</v>
      </c>
      <c r="K107" s="151">
        <f>AB107*'Demand Supply Gap '!K233</f>
        <v>9.1286311955797661</v>
      </c>
      <c r="L107" s="151">
        <f>AC107*'Demand Supply Gap '!L233</f>
        <v>9.6213009675894838</v>
      </c>
      <c r="M107" s="151">
        <f>AD107*'Demand Supply Gap '!M233</f>
        <v>10.14053326864369</v>
      </c>
      <c r="N107" s="151">
        <f>AE107*'Demand Supply Gap '!N233</f>
        <v>10.694855596146972</v>
      </c>
      <c r="O107" s="151">
        <f>AF107*'Demand Supply Gap '!O233</f>
        <v>11.286924261859259</v>
      </c>
      <c r="P107" s="151">
        <f>AG107*'Demand Supply Gap '!P233</f>
        <v>11.919615930309647</v>
      </c>
      <c r="Q107" s="151">
        <f>AH107*'Demand Supply Gap '!Q233</f>
        <v>12.604806657824104</v>
      </c>
      <c r="R107" s="151">
        <f>AI107*'Demand Supply Gap '!R233</f>
        <v>13.328930244456936</v>
      </c>
      <c r="S107" s="151">
        <f>AJ107*'Demand Supply Gap '!S233</f>
        <v>14.103879365760108</v>
      </c>
      <c r="U107" s="255">
        <v>0.15790000000000001</v>
      </c>
      <c r="V107" s="256">
        <v>0.15679999999999999</v>
      </c>
      <c r="W107" s="256">
        <v>0.15570000000000001</v>
      </c>
      <c r="X107" s="256">
        <v>0.1547</v>
      </c>
      <c r="Y107" s="256">
        <v>0.15360000000000001</v>
      </c>
      <c r="Z107" s="256">
        <v>0.1525</v>
      </c>
      <c r="AA107" s="256">
        <v>0.15140000000000001</v>
      </c>
      <c r="AB107" s="256">
        <v>0.15030000000000002</v>
      </c>
      <c r="AC107" s="256">
        <v>0.14930000000000002</v>
      </c>
      <c r="AD107" s="256">
        <v>0.1482</v>
      </c>
      <c r="AE107" s="256">
        <v>0.14710000000000001</v>
      </c>
      <c r="AF107" s="256">
        <v>0.14600000000000002</v>
      </c>
      <c r="AG107" s="256">
        <v>0.1449</v>
      </c>
      <c r="AH107" s="256">
        <v>0.1439</v>
      </c>
      <c r="AI107" s="256">
        <v>0.14280000000000001</v>
      </c>
      <c r="AJ107" s="257">
        <v>0.14169999999999999</v>
      </c>
    </row>
    <row r="108" spans="1:36" ht="15.75" thickBot="1" x14ac:dyDescent="0.3">
      <c r="A108" s="221" t="s">
        <v>30</v>
      </c>
      <c r="B108" s="222" t="s">
        <v>33</v>
      </c>
      <c r="C108" s="55" t="s">
        <v>240</v>
      </c>
      <c r="D108" s="151">
        <f>U108*'Demand Supply Gap '!D233</f>
        <v>10.631902619799996</v>
      </c>
      <c r="E108" s="151">
        <f>V108*'Demand Supply Gap '!E233</f>
        <v>11.178639912</v>
      </c>
      <c r="F108" s="151">
        <f>W108*'Demand Supply Gap '!F233</f>
        <v>13.648921592366669</v>
      </c>
      <c r="G108" s="151">
        <f>X108*'Demand Supply Gap '!G233</f>
        <v>12.775580123399999</v>
      </c>
      <c r="H108" s="151">
        <f>Y108*'Demand Supply Gap '!H233</f>
        <v>17.306381355124994</v>
      </c>
      <c r="I108" s="151">
        <f>Z108*'Demand Supply Gap '!I233</f>
        <v>18.37714219941066</v>
      </c>
      <c r="J108" s="151">
        <f>AA108*'Demand Supply Gap '!J233</f>
        <v>19.533733502570144</v>
      </c>
      <c r="K108" s="151">
        <f>AB108*'Demand Supply Gap '!K233</f>
        <v>20.777809261529189</v>
      </c>
      <c r="L108" s="151">
        <f>AC108*'Demand Supply Gap '!L233</f>
        <v>22.110303831078038</v>
      </c>
      <c r="M108" s="151">
        <f>AD108*'Demand Supply Gap '!M233</f>
        <v>23.551764852005117</v>
      </c>
      <c r="N108" s="151">
        <f>AE108*'Demand Supply Gap '!N233</f>
        <v>25.104919356557101</v>
      </c>
      <c r="O108" s="151">
        <f>AF108*'Demand Supply Gap '!O233</f>
        <v>26.771656656725074</v>
      </c>
      <c r="P108" s="151">
        <f>AG108*'Demand Supply Gap '!P233</f>
        <v>28.577464280121266</v>
      </c>
      <c r="Q108" s="151">
        <f>AH108*'Demand Supply Gap '!Q233</f>
        <v>30.526581794660874</v>
      </c>
      <c r="R108" s="151">
        <f>AI108*'Demand Supply Gap '!R233</f>
        <v>32.622276753765398</v>
      </c>
      <c r="S108" s="151">
        <f>AJ108*'Demand Supply Gap '!S233</f>
        <v>34.896401592346464</v>
      </c>
      <c r="U108" s="255">
        <v>0.33460000000000001</v>
      </c>
      <c r="V108" s="256">
        <v>0.3357</v>
      </c>
      <c r="W108" s="256">
        <v>0.3367</v>
      </c>
      <c r="X108" s="256">
        <v>0.33779999999999999</v>
      </c>
      <c r="Y108" s="256">
        <v>0.33889999999999998</v>
      </c>
      <c r="Z108" s="256">
        <v>0.33989999999999998</v>
      </c>
      <c r="AA108" s="256">
        <v>0.34099999999999997</v>
      </c>
      <c r="AB108" s="256">
        <v>0.34209999999999996</v>
      </c>
      <c r="AC108" s="256">
        <v>0.34309999999999996</v>
      </c>
      <c r="AD108" s="256">
        <v>0.34420000000000001</v>
      </c>
      <c r="AE108" s="256">
        <v>0.3453</v>
      </c>
      <c r="AF108" s="256">
        <v>0.3463</v>
      </c>
      <c r="AG108" s="256">
        <v>0.34739999999999999</v>
      </c>
      <c r="AH108" s="256">
        <v>0.34849999999999998</v>
      </c>
      <c r="AI108" s="256">
        <v>0.34949999999999998</v>
      </c>
      <c r="AJ108" s="257">
        <v>0.35059999999999997</v>
      </c>
    </row>
    <row r="109" spans="1:36" x14ac:dyDescent="0.25">
      <c r="A109" s="221" t="s">
        <v>30</v>
      </c>
      <c r="B109" s="222" t="s">
        <v>33</v>
      </c>
      <c r="C109" s="55" t="s">
        <v>261</v>
      </c>
      <c r="D109" s="151">
        <f>U109*'Demand Supply Gap '!D233</f>
        <v>4.8965217982999976</v>
      </c>
      <c r="E109" s="151">
        <f>V109*'Demand Supply Gap '!E233</f>
        <v>5.1314519226666659</v>
      </c>
      <c r="F109" s="151">
        <f>W109*'Demand Supply Gap '!F233</f>
        <v>6.2508574682000013</v>
      </c>
      <c r="G109" s="151">
        <f>X109*'Demand Supply Gap '!G233</f>
        <v>5.8280547572999994</v>
      </c>
      <c r="H109" s="151">
        <f>Y109*'Demand Supply Gap '!H233</f>
        <v>7.8642157824999979</v>
      </c>
      <c r="I109" s="151">
        <f>Z109*'Demand Supply Gap '!I233</f>
        <v>8.3370265582498497</v>
      </c>
      <c r="J109" s="151">
        <f>AA109*'Demand Supply Gap '!J233</f>
        <v>8.8331428331270274</v>
      </c>
      <c r="K109" s="151">
        <f>AB109*'Demand Supply Gap '!K233</f>
        <v>9.3594282584087942</v>
      </c>
      <c r="L109" s="151">
        <f>AC109*'Demand Supply Gap '!L233</f>
        <v>9.9370703898345507</v>
      </c>
      <c r="M109" s="151">
        <f>AD109*'Demand Supply Gap '!M233</f>
        <v>10.544238709163242</v>
      </c>
      <c r="N109" s="151">
        <f>AE109*'Demand Supply Gap '!N233</f>
        <v>11.2037882213885</v>
      </c>
      <c r="O109" s="151">
        <f>AF109*'Demand Supply Gap '!O233</f>
        <v>11.928578175375913</v>
      </c>
      <c r="P109" s="151">
        <f>AG109*'Demand Supply Gap '!P233</f>
        <v>12.684643039708403</v>
      </c>
      <c r="Q109" s="151">
        <f>AH109*'Demand Supply Gap '!Q233</f>
        <v>13.498267588399543</v>
      </c>
      <c r="R109" s="151">
        <f>AI109*'Demand Supply Gap '!R233</f>
        <v>14.393004507669884</v>
      </c>
      <c r="S109" s="151">
        <f>AJ109*'Demand Supply Gap '!S233</f>
        <v>15.348046564574515</v>
      </c>
      <c r="U109" s="255">
        <v>0.15409999999999999</v>
      </c>
      <c r="V109" s="256">
        <v>0.15409999999999999</v>
      </c>
      <c r="W109" s="256">
        <v>0.1542</v>
      </c>
      <c r="X109" s="256">
        <v>0.15409999999999999</v>
      </c>
      <c r="Y109" s="256">
        <v>0.154</v>
      </c>
      <c r="Z109" s="256">
        <v>0.1542</v>
      </c>
      <c r="AA109" s="256">
        <v>0.1542</v>
      </c>
      <c r="AB109" s="256">
        <v>0.15409999999999999</v>
      </c>
      <c r="AC109" s="256">
        <v>0.1542</v>
      </c>
      <c r="AD109" s="256">
        <v>0.15409999999999999</v>
      </c>
      <c r="AE109" s="256">
        <v>0.15409999999999999</v>
      </c>
      <c r="AF109" s="256">
        <v>0.15429999999999999</v>
      </c>
      <c r="AG109" s="256">
        <v>0.1542</v>
      </c>
      <c r="AH109" s="256">
        <v>0.15409999999999999</v>
      </c>
      <c r="AI109" s="256">
        <v>0.1542</v>
      </c>
      <c r="AJ109" s="257">
        <v>0.1542</v>
      </c>
    </row>
    <row r="110" spans="1:36" ht="15.75" thickBot="1" x14ac:dyDescent="0.3">
      <c r="A110" s="223" t="s">
        <v>30</v>
      </c>
      <c r="B110" s="224" t="s">
        <v>33</v>
      </c>
      <c r="C110" s="161" t="s">
        <v>15</v>
      </c>
      <c r="D110" s="162">
        <f>SUM(D105:D109)</f>
        <v>31.774962999999989</v>
      </c>
      <c r="E110" s="162">
        <f t="shared" ref="E110:S110" si="22">SUM(E105:E109)</f>
        <v>33.299493333333331</v>
      </c>
      <c r="F110" s="162">
        <f t="shared" si="22"/>
        <v>40.537337666666673</v>
      </c>
      <c r="G110" s="162">
        <f t="shared" si="22"/>
        <v>37.819952999999998</v>
      </c>
      <c r="H110" s="162">
        <f t="shared" si="22"/>
        <v>51.066336249999978</v>
      </c>
      <c r="I110" s="162">
        <f t="shared" si="22"/>
        <v>54.066320092411473</v>
      </c>
      <c r="J110" s="162">
        <f t="shared" si="22"/>
        <v>57.283675960616264</v>
      </c>
      <c r="K110" s="162">
        <f t="shared" si="22"/>
        <v>60.736069165534033</v>
      </c>
      <c r="L110" s="162">
        <f t="shared" si="22"/>
        <v>64.442739233687092</v>
      </c>
      <c r="M110" s="162">
        <f t="shared" si="22"/>
        <v>68.424650935517477</v>
      </c>
      <c r="N110" s="162">
        <f t="shared" si="22"/>
        <v>72.704660748789763</v>
      </c>
      <c r="O110" s="162">
        <f t="shared" si="22"/>
        <v>77.307700423693547</v>
      </c>
      <c r="P110" s="162">
        <f t="shared" si="22"/>
        <v>82.26097950524256</v>
      </c>
      <c r="Q110" s="162">
        <f t="shared" si="22"/>
        <v>87.594208879945128</v>
      </c>
      <c r="R110" s="162">
        <f t="shared" si="22"/>
        <v>93.339847650258648</v>
      </c>
      <c r="S110" s="162">
        <f t="shared" si="22"/>
        <v>99.533375905152496</v>
      </c>
      <c r="U110" s="254">
        <v>1</v>
      </c>
      <c r="V110" s="264">
        <v>1</v>
      </c>
      <c r="W110" s="264">
        <v>1</v>
      </c>
      <c r="X110" s="264">
        <v>1</v>
      </c>
      <c r="Y110" s="264">
        <v>1</v>
      </c>
      <c r="Z110" s="264">
        <v>1</v>
      </c>
      <c r="AA110" s="264">
        <v>1</v>
      </c>
      <c r="AB110" s="264">
        <v>1</v>
      </c>
      <c r="AC110" s="264">
        <v>1</v>
      </c>
      <c r="AD110" s="264">
        <v>1</v>
      </c>
      <c r="AE110" s="264">
        <v>0.99999999999999989</v>
      </c>
      <c r="AF110" s="264">
        <v>1</v>
      </c>
      <c r="AG110" s="264">
        <v>0.99999999999999989</v>
      </c>
      <c r="AH110" s="264">
        <v>0.99999999999999989</v>
      </c>
      <c r="AI110" s="264">
        <v>0.99999999999999989</v>
      </c>
      <c r="AJ110" s="265">
        <v>0.99999999999999989</v>
      </c>
    </row>
    <row r="111" spans="1:36" ht="15.75" thickBot="1" x14ac:dyDescent="0.3">
      <c r="A111" s="218" t="s">
        <v>35</v>
      </c>
      <c r="B111" s="219" t="s">
        <v>36</v>
      </c>
      <c r="C111" s="220" t="s">
        <v>188</v>
      </c>
      <c r="D111" s="151">
        <f>U111*'Demand Supply Gap '!D260</f>
        <v>10.0642813776</v>
      </c>
      <c r="E111" s="151">
        <f>V111*'Demand Supply Gap '!E260</f>
        <v>9.3310402284000009</v>
      </c>
      <c r="F111" s="151">
        <f>W111*'Demand Supply Gap '!F260</f>
        <v>12.500142695299999</v>
      </c>
      <c r="G111" s="151">
        <f>X111*'Demand Supply Gap '!G260</f>
        <v>12.501117472799999</v>
      </c>
      <c r="H111" s="151">
        <f>Y111*'Demand Supply Gap '!H260</f>
        <v>11.18161542615</v>
      </c>
      <c r="I111" s="151">
        <f>Z111*'Demand Supply Gap '!I260</f>
        <v>11.73411264632117</v>
      </c>
      <c r="J111" s="151">
        <f>AA111*'Demand Supply Gap '!J260</f>
        <v>12.316015237903676</v>
      </c>
      <c r="K111" s="151">
        <f>AB111*'Demand Supply Gap '!K260</f>
        <v>12.936687875423237</v>
      </c>
      <c r="L111" s="151">
        <f>AC111*'Demand Supply Gap '!L260</f>
        <v>13.607061729673596</v>
      </c>
      <c r="M111" s="151">
        <f>AD111*'Demand Supply Gap '!M260</f>
        <v>14.314678812421098</v>
      </c>
      <c r="N111" s="151">
        <f>AE111*'Demand Supply Gap '!N260</f>
        <v>15.070618237691017</v>
      </c>
      <c r="O111" s="151">
        <f>AF111*'Demand Supply Gap '!O260</f>
        <v>15.887874698826257</v>
      </c>
      <c r="P111" s="151">
        <f>AG111*'Demand Supply Gap '!P260</f>
        <v>16.752446223151843</v>
      </c>
      <c r="Q111" s="151">
        <f>AH111*'Demand Supply Gap '!Q260</f>
        <v>17.677553412210635</v>
      </c>
      <c r="R111" s="151">
        <f>AI111*'Demand Supply Gap '!R260</f>
        <v>18.678771549601517</v>
      </c>
      <c r="S111" s="151">
        <f>AJ111*'Demand Supply Gap '!S260</f>
        <v>19.740302344457383</v>
      </c>
      <c r="U111" s="289">
        <v>0.1656</v>
      </c>
      <c r="V111" s="290">
        <v>0.1661</v>
      </c>
      <c r="W111" s="290">
        <v>0.16669999999999999</v>
      </c>
      <c r="X111" s="290">
        <v>0.16719999999999999</v>
      </c>
      <c r="Y111" s="290">
        <v>0.16769999999999999</v>
      </c>
      <c r="Z111" s="290">
        <v>0.16830000000000001</v>
      </c>
      <c r="AA111" s="290">
        <v>0.16880000000000001</v>
      </c>
      <c r="AB111" s="290">
        <v>0.16930000000000001</v>
      </c>
      <c r="AC111" s="290">
        <v>0.1699</v>
      </c>
      <c r="AD111" s="290">
        <v>0.1704</v>
      </c>
      <c r="AE111" s="290">
        <v>0.1709</v>
      </c>
      <c r="AF111" s="290">
        <v>0.17149999999999999</v>
      </c>
      <c r="AG111" s="290">
        <v>0.17199999999999999</v>
      </c>
      <c r="AH111" s="290">
        <v>0.17249999999999999</v>
      </c>
      <c r="AI111" s="290">
        <v>0.1731</v>
      </c>
      <c r="AJ111" s="291">
        <v>0.1736</v>
      </c>
    </row>
    <row r="112" spans="1:36" ht="15.75" thickBot="1" x14ac:dyDescent="0.3">
      <c r="A112" s="221" t="s">
        <v>35</v>
      </c>
      <c r="B112" s="222" t="s">
        <v>36</v>
      </c>
      <c r="C112" s="55" t="s">
        <v>213</v>
      </c>
      <c r="D112" s="151">
        <f>U112*'Demand Supply Gap '!D260</f>
        <v>17.8191262072</v>
      </c>
      <c r="E112" s="151">
        <f>V112*'Demand Supply Gap '!E260</f>
        <v>16.538580633599999</v>
      </c>
      <c r="F112" s="151">
        <f>W112*'Demand Supply Gap '!F260</f>
        <v>22.165819920400001</v>
      </c>
      <c r="G112" s="151">
        <f>X112*'Demand Supply Gap '!G260</f>
        <v>22.183502118299998</v>
      </c>
      <c r="H112" s="151">
        <f>Y112*'Demand Supply Gap '!H260</f>
        <v>19.862869621049999</v>
      </c>
      <c r="I112" s="151">
        <f>Z112*'Demand Supply Gap '!I260</f>
        <v>20.853672563961151</v>
      </c>
      <c r="J112" s="151">
        <f>AA112*'Demand Supply Gap '!J260</f>
        <v>21.910541326673417</v>
      </c>
      <c r="K112" s="151">
        <f>AB112*'Demand Supply Gap '!K260</f>
        <v>23.038460687773807</v>
      </c>
      <c r="L112" s="151">
        <f>AC112*'Demand Supply Gap '!L260</f>
        <v>24.234825658618188</v>
      </c>
      <c r="M112" s="151">
        <f>AD112*'Demand Supply Gap '!M260</f>
        <v>25.521123375666253</v>
      </c>
      <c r="N112" s="151">
        <f>AE112*'Demand Supply Gap '!N260</f>
        <v>26.896071167324518</v>
      </c>
      <c r="O112" s="151">
        <f>AF112*'Demand Supply Gap '!O260</f>
        <v>28.366572785892711</v>
      </c>
      <c r="P112" s="151">
        <f>AG112*'Demand Supply Gap '!P260</f>
        <v>29.940127726726029</v>
      </c>
      <c r="Q112" s="151">
        <f>AH112*'Demand Supply Gap '!Q260</f>
        <v>31.614639000968005</v>
      </c>
      <c r="R112" s="151">
        <f>AI112*'Demand Supply Gap '!R260</f>
        <v>33.418922870661987</v>
      </c>
      <c r="S112" s="151">
        <f>AJ112*'Demand Supply Gap '!S260</f>
        <v>35.352880177948151</v>
      </c>
      <c r="U112" s="255">
        <v>0.29319999999999996</v>
      </c>
      <c r="V112" s="256">
        <v>0.2944</v>
      </c>
      <c r="W112" s="256">
        <v>0.29559999999999997</v>
      </c>
      <c r="X112" s="256">
        <v>0.29669999999999996</v>
      </c>
      <c r="Y112" s="256">
        <v>0.2979</v>
      </c>
      <c r="Z112" s="256">
        <v>0.29909999999999998</v>
      </c>
      <c r="AA112" s="256">
        <v>0.30029999999999996</v>
      </c>
      <c r="AB112" s="256">
        <v>0.30149999999999999</v>
      </c>
      <c r="AC112" s="256">
        <v>0.30259999999999998</v>
      </c>
      <c r="AD112" s="256">
        <v>0.30379999999999996</v>
      </c>
      <c r="AE112" s="256">
        <v>0.30499999999999999</v>
      </c>
      <c r="AF112" s="256">
        <v>0.30619999999999997</v>
      </c>
      <c r="AG112" s="256">
        <v>0.30740000000000001</v>
      </c>
      <c r="AH112" s="256">
        <v>0.3085</v>
      </c>
      <c r="AI112" s="256">
        <v>0.30969999999999998</v>
      </c>
      <c r="AJ112" s="257">
        <v>0.31089999999999995</v>
      </c>
    </row>
    <row r="113" spans="1:36" ht="15.75" thickBot="1" x14ac:dyDescent="0.3">
      <c r="A113" s="221" t="s">
        <v>35</v>
      </c>
      <c r="B113" s="222" t="s">
        <v>36</v>
      </c>
      <c r="C113" s="55" t="s">
        <v>187</v>
      </c>
      <c r="D113" s="151">
        <f>U113*'Demand Supply Gap '!D260</f>
        <v>6.8918448564000006</v>
      </c>
      <c r="E113" s="151">
        <f>V113*'Demand Supply Gap '!E260</f>
        <v>6.331175398800001</v>
      </c>
      <c r="F113" s="151">
        <f>W113*'Demand Supply Gap '!F260</f>
        <v>8.405914793900001</v>
      </c>
      <c r="G113" s="151">
        <f>X113*'Demand Supply Gap '!G260</f>
        <v>8.3290938186000005</v>
      </c>
      <c r="H113" s="151">
        <f>Y113*'Demand Supply Gap '!H260</f>
        <v>7.3810663546500006</v>
      </c>
      <c r="I113" s="151">
        <f>Z113*'Demand Supply Gap '!I260</f>
        <v>7.676326811407967</v>
      </c>
      <c r="J113" s="151">
        <f>AA113*'Demand Supply Gap '!J260</f>
        <v>7.9820620084517904</v>
      </c>
      <c r="K113" s="151">
        <f>AB113*'Demand Supply Gap '!K260</f>
        <v>8.3060718963881026</v>
      </c>
      <c r="L113" s="151">
        <f>AC113*'Demand Supply Gap '!L260</f>
        <v>8.6575831252367017</v>
      </c>
      <c r="M113" s="151">
        <f>AD113*'Demand Supply Gap '!M260</f>
        <v>9.0222799557161153</v>
      </c>
      <c r="N113" s="151">
        <f>AE113*'Demand Supply Gap '!N260</f>
        <v>9.4092157165689372</v>
      </c>
      <c r="O113" s="151">
        <f>AF113*'Demand Supply Gap '!O260</f>
        <v>9.8291749594487818</v>
      </c>
      <c r="P113" s="151">
        <f>AG113*'Demand Supply Gap '!P260</f>
        <v>10.265743208838398</v>
      </c>
      <c r="Q113" s="151">
        <f>AH113*'Demand Supply Gap '!Q260</f>
        <v>10.729506331933063</v>
      </c>
      <c r="R113" s="151">
        <f>AI113*'Demand Supply Gap '!R260</f>
        <v>11.233160706606114</v>
      </c>
      <c r="S113" s="151">
        <f>AJ113*'Demand Supply Gap '!S260</f>
        <v>11.757760728207911</v>
      </c>
      <c r="U113" s="255">
        <v>0.1134</v>
      </c>
      <c r="V113" s="256">
        <v>0.11270000000000001</v>
      </c>
      <c r="W113" s="256">
        <v>0.11210000000000001</v>
      </c>
      <c r="X113" s="256">
        <v>0.1114</v>
      </c>
      <c r="Y113" s="256">
        <v>0.11070000000000001</v>
      </c>
      <c r="Z113" s="256">
        <v>0.1101</v>
      </c>
      <c r="AA113" s="256">
        <v>0.10940000000000001</v>
      </c>
      <c r="AB113" s="256">
        <v>0.1087</v>
      </c>
      <c r="AC113" s="256">
        <v>0.1081</v>
      </c>
      <c r="AD113" s="256">
        <v>0.10740000000000001</v>
      </c>
      <c r="AE113" s="256">
        <v>0.1067</v>
      </c>
      <c r="AF113" s="256">
        <v>0.1061</v>
      </c>
      <c r="AG113" s="256">
        <v>0.10540000000000001</v>
      </c>
      <c r="AH113" s="256">
        <v>0.1047</v>
      </c>
      <c r="AI113" s="256">
        <v>0.10410000000000001</v>
      </c>
      <c r="AJ113" s="257">
        <v>0.10340000000000001</v>
      </c>
    </row>
    <row r="114" spans="1:36" ht="15.75" thickBot="1" x14ac:dyDescent="0.3">
      <c r="A114" s="221" t="s">
        <v>35</v>
      </c>
      <c r="B114" s="222" t="s">
        <v>36</v>
      </c>
      <c r="C114" s="55" t="s">
        <v>212</v>
      </c>
      <c r="D114" s="151">
        <f>U114*'Demand Supply Gap '!D260</f>
        <v>14.111872801200002</v>
      </c>
      <c r="E114" s="151">
        <f>V114*'Demand Supply Gap '!E260</f>
        <v>12.9994142616</v>
      </c>
      <c r="F114" s="151">
        <f>W114*'Demand Supply Gap '!F260</f>
        <v>17.2917390854</v>
      </c>
      <c r="G114" s="151">
        <f>X114*'Demand Supply Gap '!G260</f>
        <v>17.181559780200001</v>
      </c>
      <c r="H114" s="151">
        <f>Y114*'Demand Supply Gap '!H260</f>
        <v>15.262204955550001</v>
      </c>
      <c r="I114" s="151">
        <f>Z114*'Demand Supply Gap '!I260</f>
        <v>15.903452730991438</v>
      </c>
      <c r="J114" s="151">
        <f>AA114*'Demand Supply Gap '!J260</f>
        <v>16.584302509333561</v>
      </c>
      <c r="K114" s="151">
        <f>AB114*'Demand Supply Gap '!K260</f>
        <v>17.30750031768082</v>
      </c>
      <c r="L114" s="151">
        <f>AC114*'Demand Supply Gap '!L260</f>
        <v>18.076008430767104</v>
      </c>
      <c r="M114" s="151">
        <f>AD114*'Demand Supply Gap '!M260</f>
        <v>18.893023855126206</v>
      </c>
      <c r="N114" s="151">
        <f>AE114*'Demand Supply Gap '!N260</f>
        <v>19.761998519991554</v>
      </c>
      <c r="O114" s="151">
        <f>AF114*'Demand Supply Gap '!O260</f>
        <v>20.686661342553375</v>
      </c>
      <c r="P114" s="151">
        <f>AG114*'Demand Supply Gap '!P260</f>
        <v>21.661302558307966</v>
      </c>
      <c r="Q114" s="151">
        <f>AH114*'Demand Supply Gap '!Q260</f>
        <v>22.70925122403407</v>
      </c>
      <c r="R114" s="151">
        <f>AI114*'Demand Supply Gap '!R260</f>
        <v>23.825954697585299</v>
      </c>
      <c r="S114" s="151">
        <f>AJ114*'Demand Supply Gap '!S260</f>
        <v>25.016512187676408</v>
      </c>
      <c r="U114" s="255">
        <v>0.23220000000000002</v>
      </c>
      <c r="V114" s="256">
        <v>0.23139999999999999</v>
      </c>
      <c r="W114" s="256">
        <v>0.2306</v>
      </c>
      <c r="X114" s="256">
        <v>0.2298</v>
      </c>
      <c r="Y114" s="256">
        <v>0.22890000000000002</v>
      </c>
      <c r="Z114" s="256">
        <v>0.2281</v>
      </c>
      <c r="AA114" s="256">
        <v>0.2273</v>
      </c>
      <c r="AB114" s="256">
        <v>0.22650000000000001</v>
      </c>
      <c r="AC114" s="256">
        <v>0.22570000000000001</v>
      </c>
      <c r="AD114" s="256">
        <v>0.22490000000000002</v>
      </c>
      <c r="AE114" s="256">
        <v>0.22409999999999999</v>
      </c>
      <c r="AF114" s="256">
        <v>0.2233</v>
      </c>
      <c r="AG114" s="256">
        <v>0.22240000000000001</v>
      </c>
      <c r="AH114" s="256">
        <v>0.22160000000000002</v>
      </c>
      <c r="AI114" s="256">
        <v>0.2208</v>
      </c>
      <c r="AJ114" s="257">
        <v>0.22</v>
      </c>
    </row>
    <row r="115" spans="1:36" x14ac:dyDescent="0.25">
      <c r="A115" s="221" t="s">
        <v>35</v>
      </c>
      <c r="B115" s="222" t="s">
        <v>36</v>
      </c>
      <c r="C115" s="55" t="s">
        <v>262</v>
      </c>
      <c r="D115" s="151">
        <f>U115*'Demand Supply Gap '!D260</f>
        <v>11.887520757600001</v>
      </c>
      <c r="E115" s="151">
        <f>V115*'Demand Supply Gap '!E260</f>
        <v>10.977033477599999</v>
      </c>
      <c r="F115" s="151">
        <f>W115*'Demand Supply Gap '!F260</f>
        <v>14.622242505000001</v>
      </c>
      <c r="G115" s="151">
        <f>X115*'Demand Supply Gap '!G260</f>
        <v>14.572175810099999</v>
      </c>
      <c r="H115" s="151">
        <f>Y115*'Demand Supply Gap '!H260</f>
        <v>12.988543142599999</v>
      </c>
      <c r="I115" s="151">
        <f>Z115*'Demand Supply Gap '!I260</f>
        <v>13.553841345483276</v>
      </c>
      <c r="J115" s="151">
        <f>AA115*'Demand Supply Gap '!J260</f>
        <v>14.169254497635627</v>
      </c>
      <c r="K115" s="151">
        <f>AB115*'Demand Supply Gap '!K260</f>
        <v>14.824084157307194</v>
      </c>
      <c r="L115" s="151">
        <f>AC115*'Demand Supply Gap '!L260</f>
        <v>15.513171612935702</v>
      </c>
      <c r="M115" s="151">
        <f>AD115*'Demand Supply Gap '!M260</f>
        <v>16.255225059879592</v>
      </c>
      <c r="N115" s="151">
        <f>AE115*'Demand Supply Gap '!N260</f>
        <v>17.045936251291241</v>
      </c>
      <c r="O115" s="151">
        <f>AF115*'Demand Supply Gap '!O260</f>
        <v>17.870385011099621</v>
      </c>
      <c r="P115" s="151">
        <f>AG115*'Demand Supply Gap '!P260</f>
        <v>18.778323440835322</v>
      </c>
      <c r="Q115" s="151">
        <f>AH115*'Demand Supply Gap '!Q260</f>
        <v>19.747620536423128</v>
      </c>
      <c r="R115" s="151">
        <f>AI115*'Demand Supply Gap '!R260</f>
        <v>20.750593697217631</v>
      </c>
      <c r="S115" s="151">
        <f>AJ115*'Demand Supply Gap '!S260</f>
        <v>21.843963596602897</v>
      </c>
      <c r="U115" s="255">
        <v>0.1956</v>
      </c>
      <c r="V115" s="256">
        <v>0.19539999999999999</v>
      </c>
      <c r="W115" s="256">
        <v>0.19500000000000001</v>
      </c>
      <c r="X115" s="256">
        <v>0.19489999999999999</v>
      </c>
      <c r="Y115" s="256">
        <v>0.1948</v>
      </c>
      <c r="Z115" s="256">
        <v>0.19439999999999999</v>
      </c>
      <c r="AA115" s="256">
        <v>0.19420000000000001</v>
      </c>
      <c r="AB115" s="256">
        <v>0.19400000000000001</v>
      </c>
      <c r="AC115" s="256">
        <v>0.19370000000000001</v>
      </c>
      <c r="AD115" s="256">
        <v>0.19350000000000001</v>
      </c>
      <c r="AE115" s="256">
        <v>0.1933</v>
      </c>
      <c r="AF115" s="256">
        <v>0.19289999999999999</v>
      </c>
      <c r="AG115" s="256">
        <v>0.1928</v>
      </c>
      <c r="AH115" s="256">
        <v>0.19270000000000001</v>
      </c>
      <c r="AI115" s="256">
        <v>0.1923</v>
      </c>
      <c r="AJ115" s="257">
        <v>0.19209999999999999</v>
      </c>
    </row>
    <row r="116" spans="1:36" ht="15.75" thickBot="1" x14ac:dyDescent="0.3">
      <c r="A116" s="227" t="s">
        <v>35</v>
      </c>
      <c r="B116" s="228" t="s">
        <v>36</v>
      </c>
      <c r="C116" s="146" t="s">
        <v>15</v>
      </c>
      <c r="D116" s="172">
        <f>SUM(D111:D115)</f>
        <v>60.774646000000004</v>
      </c>
      <c r="E116" s="172">
        <f t="shared" ref="E116:S116" si="23">SUM(E111:E115)</f>
        <v>56.177244000000002</v>
      </c>
      <c r="F116" s="172">
        <f t="shared" si="23"/>
        <v>74.985859000000005</v>
      </c>
      <c r="G116" s="172">
        <f t="shared" si="23"/>
        <v>74.767448999999999</v>
      </c>
      <c r="H116" s="172">
        <f t="shared" si="23"/>
        <v>66.676299499999999</v>
      </c>
      <c r="I116" s="172">
        <f t="shared" si="23"/>
        <v>69.721406098165005</v>
      </c>
      <c r="J116" s="172">
        <f t="shared" si="23"/>
        <v>72.962175579998075</v>
      </c>
      <c r="K116" s="172">
        <f t="shared" si="23"/>
        <v>76.41280493457316</v>
      </c>
      <c r="L116" s="172">
        <f t="shared" si="23"/>
        <v>80.08865055723129</v>
      </c>
      <c r="M116" s="172">
        <f t="shared" si="23"/>
        <v>84.006331058809266</v>
      </c>
      <c r="N116" s="172">
        <f t="shared" si="23"/>
        <v>88.183839892867269</v>
      </c>
      <c r="O116" s="172">
        <f t="shared" si="23"/>
        <v>92.640668797820751</v>
      </c>
      <c r="P116" s="172">
        <f t="shared" si="23"/>
        <v>97.397943157859558</v>
      </c>
      <c r="Q116" s="172">
        <f t="shared" si="23"/>
        <v>102.4785705055689</v>
      </c>
      <c r="R116" s="172">
        <f t="shared" si="23"/>
        <v>107.90740352167256</v>
      </c>
      <c r="S116" s="172">
        <f t="shared" si="23"/>
        <v>113.71141903489274</v>
      </c>
      <c r="U116" s="254">
        <v>1</v>
      </c>
      <c r="V116" s="264">
        <v>1</v>
      </c>
      <c r="W116" s="264">
        <v>1</v>
      </c>
      <c r="X116" s="264">
        <v>0.99999999999999989</v>
      </c>
      <c r="Y116" s="264">
        <v>1</v>
      </c>
      <c r="Z116" s="264">
        <v>1</v>
      </c>
      <c r="AA116" s="264">
        <v>1</v>
      </c>
      <c r="AB116" s="264">
        <v>1</v>
      </c>
      <c r="AC116" s="264">
        <v>1</v>
      </c>
      <c r="AD116" s="264">
        <v>1</v>
      </c>
      <c r="AE116" s="264">
        <v>1</v>
      </c>
      <c r="AF116" s="264">
        <v>0.99999999999999989</v>
      </c>
      <c r="AG116" s="264">
        <v>1</v>
      </c>
      <c r="AH116" s="264">
        <v>1</v>
      </c>
      <c r="AI116" s="264">
        <v>1</v>
      </c>
      <c r="AJ116" s="265">
        <v>1</v>
      </c>
    </row>
    <row r="117" spans="1:36" ht="15.75" thickBot="1" x14ac:dyDescent="0.3">
      <c r="A117" s="218" t="s">
        <v>35</v>
      </c>
      <c r="B117" s="219" t="s">
        <v>37</v>
      </c>
      <c r="C117" s="220" t="s">
        <v>263</v>
      </c>
      <c r="D117" s="151">
        <f>U117*'Demand Supply Gap '!D269</f>
        <v>3.0253071752000005</v>
      </c>
      <c r="E117" s="151">
        <f>V117*'Demand Supply Gap '!E269</f>
        <v>3.1702978460933338</v>
      </c>
      <c r="F117" s="151">
        <f>W117*'Demand Supply Gap '!F269</f>
        <v>2.8894674439866672</v>
      </c>
      <c r="G117" s="151">
        <f>X117*'Demand Supply Gap '!G269</f>
        <v>2.6213396223400003</v>
      </c>
      <c r="H117" s="151">
        <f>Y117*'Demand Supply Gap '!H269</f>
        <v>2.9961747363200004</v>
      </c>
      <c r="I117" s="151">
        <f>Z117*'Demand Supply Gap '!I269</f>
        <v>3.1253171572898113</v>
      </c>
      <c r="J117" s="151">
        <f>AA117*'Demand Supply Gap '!J269</f>
        <v>3.2622881390208884</v>
      </c>
      <c r="K117" s="151">
        <f>AB117*'Demand Supply Gap '!K269</f>
        <v>3.4076278018720467</v>
      </c>
      <c r="L117" s="151">
        <f>AC117*'Demand Supply Gap '!L269</f>
        <v>3.5619181865256393</v>
      </c>
      <c r="M117" s="151">
        <f>AD117*'Demand Supply Gap '!M269</f>
        <v>3.7257868009959321</v>
      </c>
      <c r="N117" s="151">
        <f>AE117*'Demand Supply Gap '!N269</f>
        <v>3.8999104909539857</v>
      </c>
      <c r="O117" s="151">
        <f>AF117*'Demand Supply Gap '!O269</f>
        <v>4.0850196647763193</v>
      </c>
      <c r="P117" s="151">
        <f>AG117*'Demand Supply Gap '!P269</f>
        <v>4.2819029079510029</v>
      </c>
      <c r="Q117" s="151">
        <f>AH117*'Demand Supply Gap '!Q269</f>
        <v>4.4914120250496765</v>
      </c>
      <c r="R117" s="151">
        <f>AI117*'Demand Supply Gap '!R269</f>
        <v>4.7144675514367957</v>
      </c>
      <c r="S117" s="151">
        <f>AJ117*'Demand Supply Gap '!S269</f>
        <v>4.9520647812820808</v>
      </c>
      <c r="U117" s="255">
        <v>0.40120000000000006</v>
      </c>
      <c r="V117" s="255">
        <v>0.40495333333333339</v>
      </c>
      <c r="W117" s="255">
        <v>0.40870666666666672</v>
      </c>
      <c r="X117" s="255">
        <v>0.41246000000000005</v>
      </c>
      <c r="Y117" s="255">
        <v>0.41621333333333338</v>
      </c>
      <c r="Z117" s="255">
        <v>0.41996666666666671</v>
      </c>
      <c r="AA117" s="255">
        <v>0.42372000000000004</v>
      </c>
      <c r="AB117" s="255">
        <v>0.42747333333333337</v>
      </c>
      <c r="AC117" s="255">
        <v>0.4312266666666667</v>
      </c>
      <c r="AD117" s="255">
        <v>0.43498000000000003</v>
      </c>
      <c r="AE117" s="255">
        <v>0.43873333333333336</v>
      </c>
      <c r="AF117" s="255">
        <v>0.44248666666666669</v>
      </c>
      <c r="AG117" s="255">
        <v>0.44624000000000003</v>
      </c>
      <c r="AH117" s="255">
        <v>0.44999333333333336</v>
      </c>
      <c r="AI117" s="255">
        <v>0.45374666666666669</v>
      </c>
      <c r="AJ117" s="255">
        <v>0.45750000000000002</v>
      </c>
    </row>
    <row r="118" spans="1:36" ht="15.75" thickBot="1" x14ac:dyDescent="0.3">
      <c r="A118" s="221" t="s">
        <v>35</v>
      </c>
      <c r="B118" s="219" t="s">
        <v>37</v>
      </c>
      <c r="C118" s="55" t="s">
        <v>264</v>
      </c>
      <c r="D118" s="151">
        <f>U118*'Demand Supply Gap '!D269</f>
        <v>2.4280880119999999</v>
      </c>
      <c r="E118" s="151">
        <f>V118*'Demand Supply Gap '!E269</f>
        <v>2.54999608456</v>
      </c>
      <c r="F118" s="151">
        <f>W118*'Demand Supply Gap '!F269</f>
        <v>2.3290693115200001</v>
      </c>
      <c r="G118" s="151">
        <f>X118*'Demand Supply Gap '!G269</f>
        <v>2.1173580676400001</v>
      </c>
      <c r="H118" s="151">
        <f>Y118*'Demand Supply Gap '!H269</f>
        <v>2.4250817173200003</v>
      </c>
      <c r="I118" s="151">
        <f>Z118*'Demand Supply Gap '!I269</f>
        <v>2.5346845553764021</v>
      </c>
      <c r="J118" s="151">
        <f>AA118*'Demand Supply Gap '!J269</f>
        <v>2.6509748230616261</v>
      </c>
      <c r="K118" s="151">
        <f>AB118*'Demand Supply Gap '!K269</f>
        <v>2.774420502246254</v>
      </c>
      <c r="L118" s="151">
        <f>AC118*'Demand Supply Gap '!L269</f>
        <v>2.9055261145544304</v>
      </c>
      <c r="M118" s="151">
        <f>AD118*'Demand Supply Gap '!M269</f>
        <v>3.0448358361718557</v>
      </c>
      <c r="N118" s="151">
        <f>AE118*'Demand Supply Gap '!N269</f>
        <v>3.1929368979273773</v>
      </c>
      <c r="O118" s="151">
        <f>AF118*'Demand Supply Gap '!O269</f>
        <v>3.3504632984962748</v>
      </c>
      <c r="P118" s="151">
        <f>AG118*'Demand Supply Gap '!P269</f>
        <v>3.5180998614448624</v>
      </c>
      <c r="Q118" s="151">
        <f>AH118*'Demand Supply Gap '!Q269</f>
        <v>3.6965866700189589</v>
      </c>
      <c r="R118" s="151">
        <f>AI118*'Demand Supply Gap '!R269</f>
        <v>3.8867239171082462</v>
      </c>
      <c r="S118" s="151">
        <f>AJ118*'Demand Supply Gap '!S269</f>
        <v>4.089377211734142</v>
      </c>
      <c r="U118" s="255">
        <v>0.32200000000000001</v>
      </c>
      <c r="V118" s="255">
        <v>0.32572000000000001</v>
      </c>
      <c r="W118" s="255">
        <v>0.32944000000000001</v>
      </c>
      <c r="X118" s="255">
        <v>0.33316000000000001</v>
      </c>
      <c r="Y118" s="255">
        <v>0.33688000000000001</v>
      </c>
      <c r="Z118" s="255">
        <v>0.34060000000000001</v>
      </c>
      <c r="AA118" s="255">
        <v>0.34432000000000001</v>
      </c>
      <c r="AB118" s="255">
        <v>0.34804000000000002</v>
      </c>
      <c r="AC118" s="255">
        <v>0.35175999999999996</v>
      </c>
      <c r="AD118" s="255">
        <v>0.35547999999999996</v>
      </c>
      <c r="AE118" s="255">
        <v>0.35919999999999996</v>
      </c>
      <c r="AF118" s="255">
        <v>0.36291999999999996</v>
      </c>
      <c r="AG118" s="255">
        <v>0.36663999999999997</v>
      </c>
      <c r="AH118" s="255">
        <v>0.37035999999999997</v>
      </c>
      <c r="AI118" s="255">
        <v>0.37407999999999997</v>
      </c>
      <c r="AJ118" s="255">
        <v>0.37779999999999997</v>
      </c>
    </row>
    <row r="119" spans="1:36" ht="15.75" thickBot="1" x14ac:dyDescent="0.3">
      <c r="A119" s="221" t="s">
        <v>35</v>
      </c>
      <c r="B119" s="219" t="s">
        <v>37</v>
      </c>
      <c r="C119" s="55" t="s">
        <v>265</v>
      </c>
      <c r="D119" s="151">
        <f>U119*'Demand Supply Gap '!D269</f>
        <v>1.3331862128</v>
      </c>
      <c r="E119" s="151">
        <f>V119*'Demand Supply Gap '!E269</f>
        <v>1.3778162560133336</v>
      </c>
      <c r="F119" s="151">
        <f>W119*'Demand Supply Gap '!F269</f>
        <v>1.2385317178266668</v>
      </c>
      <c r="G119" s="151">
        <f>X119*'Demand Supply Gap '!G269</f>
        <v>1.1082509900200002</v>
      </c>
      <c r="H119" s="151">
        <f>Y119*'Demand Supply Gap '!H269</f>
        <v>1.2494939363600002</v>
      </c>
      <c r="I119" s="151">
        <f>Z119*'Demand Supply Gap '!I269</f>
        <v>1.2856987718257871</v>
      </c>
      <c r="J119" s="151">
        <f>AA119*'Demand Supply Gap '!J269</f>
        <v>1.3239475795006892</v>
      </c>
      <c r="K119" s="151">
        <f>AB119*'Demand Supply Gap '!K269</f>
        <v>1.3643584560044455</v>
      </c>
      <c r="L119" s="151">
        <f>AC119*'Demand Supply Gap '!L269</f>
        <v>1.4070579046147911</v>
      </c>
      <c r="M119" s="151">
        <f>AD119*'Demand Supply Gap '!M269</f>
        <v>1.4521814663682246</v>
      </c>
      <c r="N119" s="151">
        <f>AE119*'Demand Supply Gap '!N269</f>
        <v>1.4998744039818472</v>
      </c>
      <c r="O119" s="151">
        <f>AF119*'Demand Supply Gap '!O269</f>
        <v>1.5502924432532916</v>
      </c>
      <c r="P119" s="151">
        <f>AG119*'Demand Supply Gap '!P269</f>
        <v>1.6036025770365085</v>
      </c>
      <c r="Q119" s="151">
        <f>AH119*'Demand Supply Gap '!Q269</f>
        <v>1.6599839373755805</v>
      </c>
      <c r="R119" s="151">
        <f>AI119*'Demand Supply Gap '!R269</f>
        <v>1.7196287419113441</v>
      </c>
      <c r="S119" s="151">
        <f>AJ119*'Demand Supply Gap '!S269</f>
        <v>1.7827433212615491</v>
      </c>
      <c r="U119" s="255">
        <v>0.17680000000000001</v>
      </c>
      <c r="V119" s="255">
        <v>0.17599333333333336</v>
      </c>
      <c r="W119" s="255">
        <v>0.17518666666666668</v>
      </c>
      <c r="X119" s="255">
        <v>0.17438000000000003</v>
      </c>
      <c r="Y119" s="255">
        <v>0.17357333333333336</v>
      </c>
      <c r="Z119" s="255">
        <v>0.17276666666666668</v>
      </c>
      <c r="AA119" s="255">
        <v>0.17196000000000003</v>
      </c>
      <c r="AB119" s="255">
        <v>0.17115333333333335</v>
      </c>
      <c r="AC119" s="255">
        <v>0.1703466666666667</v>
      </c>
      <c r="AD119" s="255">
        <v>0.16954000000000002</v>
      </c>
      <c r="AE119" s="255">
        <v>0.16873333333333335</v>
      </c>
      <c r="AF119" s="255">
        <v>0.1679266666666667</v>
      </c>
      <c r="AG119" s="255">
        <v>0.16712000000000002</v>
      </c>
      <c r="AH119" s="255">
        <v>0.16631333333333337</v>
      </c>
      <c r="AI119" s="255">
        <v>0.16550666666666669</v>
      </c>
      <c r="AJ119" s="255">
        <v>0.16470000000000001</v>
      </c>
    </row>
    <row r="120" spans="1:36" x14ac:dyDescent="0.25">
      <c r="A120" s="221" t="s">
        <v>35</v>
      </c>
      <c r="B120" s="219" t="s">
        <v>37</v>
      </c>
      <c r="C120" s="230" t="s">
        <v>266</v>
      </c>
      <c r="D120" s="151">
        <f>U120*'Demand Supply Gap '!D269</f>
        <v>0.75406459999999897</v>
      </c>
      <c r="E120" s="151">
        <f>V120*'Demand Supply Gap '!E269</f>
        <v>0.73068781333333277</v>
      </c>
      <c r="F120" s="151">
        <f>W120*'Demand Supply Gap '!F269</f>
        <v>0.61271452666666593</v>
      </c>
      <c r="G120" s="151">
        <f>X120*'Demand Supply Gap '!G269</f>
        <v>0.50843031999999833</v>
      </c>
      <c r="H120" s="151">
        <f>Y120*'Demand Supply Gap '!H269</f>
        <v>0.5279011099999994</v>
      </c>
      <c r="I120" s="151">
        <f>Z120*'Demand Supply Gap '!I269</f>
        <v>0.49612146317799993</v>
      </c>
      <c r="J120" s="151">
        <f>AA120*'Demand Supply Gap '!J269</f>
        <v>0.46194960903722443</v>
      </c>
      <c r="K120" s="151">
        <f>AB120*'Demand Supply Gap '!K269</f>
        <v>0.42514967662663278</v>
      </c>
      <c r="L120" s="151">
        <f>AC120*'Demand Supply Gap '!L269</f>
        <v>0.38546514293611178</v>
      </c>
      <c r="M120" s="151">
        <f>AD120*'Demand Supply Gap '!M269</f>
        <v>0.34261683764733319</v>
      </c>
      <c r="N120" s="151">
        <f>AE120*'Demand Supply Gap '!N269</f>
        <v>0.29630075147804069</v>
      </c>
      <c r="O120" s="151">
        <f>AF120*'Demand Supply Gap '!O269</f>
        <v>0.2461856275760512</v>
      </c>
      <c r="P120" s="151">
        <f>AG120*'Demand Supply Gap '!P269</f>
        <v>0.19191031319249652</v>
      </c>
      <c r="Q120" s="151">
        <f>AH120*'Demand Supply Gap '!Q269</f>
        <v>0.13308084638438103</v>
      </c>
      <c r="R120" s="151">
        <f>AI120*'Demand Supply Gap '!R269</f>
        <v>6.9267249734604755E-2</v>
      </c>
      <c r="S120" s="151">
        <f>AJ120*'Demand Supply Gap '!S269</f>
        <v>0</v>
      </c>
      <c r="U120" s="258">
        <f>U121-(SUM(U117:U119))</f>
        <v>9.9999999999999867E-2</v>
      </c>
      <c r="V120" s="258">
        <f t="shared" ref="V120:AJ120" si="24">V121-(SUM(V117:V119))</f>
        <v>9.3333333333333268E-2</v>
      </c>
      <c r="W120" s="258">
        <f t="shared" si="24"/>
        <v>8.6666666666666559E-2</v>
      </c>
      <c r="X120" s="258">
        <f t="shared" si="24"/>
        <v>7.9999999999999738E-2</v>
      </c>
      <c r="Y120" s="258">
        <f t="shared" si="24"/>
        <v>7.333333333333325E-2</v>
      </c>
      <c r="Z120" s="258">
        <f t="shared" si="24"/>
        <v>6.6666666666666652E-2</v>
      </c>
      <c r="AA120" s="258">
        <f t="shared" si="24"/>
        <v>5.9999999999999831E-2</v>
      </c>
      <c r="AB120" s="258">
        <f t="shared" si="24"/>
        <v>5.3333333333333233E-2</v>
      </c>
      <c r="AC120" s="258">
        <f t="shared" si="24"/>
        <v>4.6666666666666634E-2</v>
      </c>
      <c r="AD120" s="258">
        <f t="shared" si="24"/>
        <v>3.9999999999999925E-2</v>
      </c>
      <c r="AE120" s="258">
        <f t="shared" si="24"/>
        <v>3.3333333333333215E-2</v>
      </c>
      <c r="AF120" s="258">
        <f t="shared" si="24"/>
        <v>2.6666666666666616E-2</v>
      </c>
      <c r="AG120" s="258">
        <f t="shared" si="24"/>
        <v>1.9999999999999907E-2</v>
      </c>
      <c r="AH120" s="258">
        <f t="shared" si="24"/>
        <v>1.3333333333333308E-2</v>
      </c>
      <c r="AI120" s="258">
        <f t="shared" si="24"/>
        <v>6.6666666666664876E-3</v>
      </c>
      <c r="AJ120" s="258">
        <f t="shared" si="24"/>
        <v>0</v>
      </c>
    </row>
    <row r="121" spans="1:36" ht="15.75" thickBot="1" x14ac:dyDescent="0.3">
      <c r="A121" s="223" t="s">
        <v>35</v>
      </c>
      <c r="B121" s="224" t="s">
        <v>267</v>
      </c>
      <c r="C121" s="161" t="s">
        <v>15</v>
      </c>
      <c r="D121" s="162">
        <f>SUM(D117:D120)</f>
        <v>7.5406459999999988</v>
      </c>
      <c r="E121" s="162">
        <f t="shared" ref="E121:S121" si="25">SUM(E117:E120)</f>
        <v>7.8287979999999999</v>
      </c>
      <c r="F121" s="162">
        <f t="shared" si="25"/>
        <v>7.0697830000000002</v>
      </c>
      <c r="G121" s="162">
        <f t="shared" si="25"/>
        <v>6.3553789999999992</v>
      </c>
      <c r="H121" s="162">
        <f t="shared" si="25"/>
        <v>7.1986515000000004</v>
      </c>
      <c r="I121" s="162">
        <f t="shared" si="25"/>
        <v>7.4418219476700003</v>
      </c>
      <c r="J121" s="162">
        <f t="shared" si="25"/>
        <v>7.699160150620429</v>
      </c>
      <c r="K121" s="162">
        <f t="shared" si="25"/>
        <v>7.9715564367493794</v>
      </c>
      <c r="L121" s="162">
        <f t="shared" si="25"/>
        <v>8.2599673486309726</v>
      </c>
      <c r="M121" s="162">
        <f t="shared" si="25"/>
        <v>8.565420941183346</v>
      </c>
      <c r="N121" s="162">
        <f t="shared" si="25"/>
        <v>8.8890225443412518</v>
      </c>
      <c r="O121" s="162">
        <f t="shared" si="25"/>
        <v>9.2319610341019356</v>
      </c>
      <c r="P121" s="162">
        <f t="shared" si="25"/>
        <v>9.5955156596248692</v>
      </c>
      <c r="Q121" s="162">
        <f t="shared" si="25"/>
        <v>9.981063478828597</v>
      </c>
      <c r="R121" s="162">
        <f t="shared" si="25"/>
        <v>10.39008746019099</v>
      </c>
      <c r="S121" s="162">
        <f t="shared" si="25"/>
        <v>10.824185314277772</v>
      </c>
      <c r="U121" s="261">
        <v>1</v>
      </c>
      <c r="V121" s="262">
        <v>1</v>
      </c>
      <c r="W121" s="262">
        <v>1</v>
      </c>
      <c r="X121" s="262">
        <v>0.99999999999999989</v>
      </c>
      <c r="Y121" s="262">
        <v>1</v>
      </c>
      <c r="Z121" s="262">
        <v>1</v>
      </c>
      <c r="AA121" s="262">
        <v>0.99999999999999989</v>
      </c>
      <c r="AB121" s="262">
        <v>1</v>
      </c>
      <c r="AC121" s="262">
        <v>1</v>
      </c>
      <c r="AD121" s="262">
        <v>0.99999999999999989</v>
      </c>
      <c r="AE121" s="262">
        <v>1</v>
      </c>
      <c r="AF121" s="262">
        <v>0.99999999999999989</v>
      </c>
      <c r="AG121" s="262">
        <v>1</v>
      </c>
      <c r="AH121" s="262">
        <v>0.99999999999999989</v>
      </c>
      <c r="AI121" s="262">
        <v>0.99999999999999989</v>
      </c>
      <c r="AJ121" s="263">
        <v>1</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09073D-471D-466C-ACD0-EF0E97549529}">
  <dimension ref="A1:I85"/>
  <sheetViews>
    <sheetView workbookViewId="0">
      <selection activeCell="F8" sqref="F8"/>
    </sheetView>
  </sheetViews>
  <sheetFormatPr defaultRowHeight="15" x14ac:dyDescent="0.25"/>
  <cols>
    <col min="1" max="1" width="14" customWidth="1"/>
    <col min="2" max="2" width="12.85546875" bestFit="1" customWidth="1"/>
    <col min="3" max="3" width="45.28515625" bestFit="1" customWidth="1"/>
    <col min="6" max="6" width="23.28515625" customWidth="1"/>
    <col min="7" max="8" width="11.28515625" bestFit="1" customWidth="1"/>
  </cols>
  <sheetData>
    <row r="1" spans="1:9" x14ac:dyDescent="0.25">
      <c r="A1" s="121" t="s">
        <v>0</v>
      </c>
      <c r="B1" s="121" t="s">
        <v>1</v>
      </c>
      <c r="C1" s="121" t="s">
        <v>167</v>
      </c>
      <c r="D1" s="121">
        <v>2020</v>
      </c>
      <c r="E1" s="121" t="s">
        <v>3</v>
      </c>
      <c r="F1" s="122"/>
      <c r="G1" s="121">
        <v>2020</v>
      </c>
      <c r="H1" s="121" t="s">
        <v>3</v>
      </c>
    </row>
    <row r="2" spans="1:9" x14ac:dyDescent="0.25">
      <c r="A2" s="123" t="s">
        <v>4</v>
      </c>
      <c r="B2" s="123" t="s">
        <v>5</v>
      </c>
      <c r="C2" s="7" t="s">
        <v>40</v>
      </c>
      <c r="D2" s="124">
        <f>G2*'Demand Supply Gap '!H8</f>
        <v>0</v>
      </c>
      <c r="E2" s="124">
        <f>H2*'Demand Supply Gap '!I8</f>
        <v>0</v>
      </c>
      <c r="F2" s="122"/>
      <c r="G2" s="125">
        <f>'Production By Company'!G2/'Demand Supply Gap '!G8</f>
        <v>0</v>
      </c>
      <c r="H2" s="125">
        <f>'Production By Company'!H2/'Demand Supply Gap '!H8</f>
        <v>0</v>
      </c>
    </row>
    <row r="3" spans="1:9" x14ac:dyDescent="0.25">
      <c r="A3" s="123" t="s">
        <v>4</v>
      </c>
      <c r="B3" s="123" t="s">
        <v>5</v>
      </c>
      <c r="C3" s="7" t="s">
        <v>41</v>
      </c>
      <c r="D3" s="124">
        <f>G3*'Demand Supply Gap '!H8</f>
        <v>0</v>
      </c>
      <c r="E3" s="124">
        <f>H3*'Demand Supply Gap '!I8</f>
        <v>0</v>
      </c>
      <c r="F3" s="122"/>
      <c r="G3" s="125">
        <f>'Production By Company'!G3/'Demand Supply Gap '!G8</f>
        <v>0</v>
      </c>
      <c r="H3" s="125">
        <f>'Production By Company'!H3/'Demand Supply Gap '!H8</f>
        <v>0</v>
      </c>
    </row>
    <row r="4" spans="1:9" x14ac:dyDescent="0.25">
      <c r="A4" s="123" t="s">
        <v>4</v>
      </c>
      <c r="B4" s="123" t="s">
        <v>5</v>
      </c>
      <c r="C4" s="126" t="s">
        <v>6</v>
      </c>
      <c r="D4" s="124">
        <f>'Demand Supply Gap '!H8-SUM('Company Share '!D2:D3)</f>
        <v>252.81432100000001</v>
      </c>
      <c r="E4" s="124">
        <f>'Demand Supply Gap '!I8-SUM('Company Share '!E2:E3)</f>
        <v>271.51642346121207</v>
      </c>
      <c r="F4" s="122"/>
      <c r="G4" s="125">
        <f>100%-SUM(G2:G3)</f>
        <v>1</v>
      </c>
      <c r="H4" s="125">
        <f>100%-SUM(H2:H3)</f>
        <v>1</v>
      </c>
    </row>
    <row r="5" spans="1:9" x14ac:dyDescent="0.25">
      <c r="A5" s="127" t="s">
        <v>4</v>
      </c>
      <c r="B5" s="127" t="s">
        <v>5</v>
      </c>
      <c r="C5" s="128" t="s">
        <v>15</v>
      </c>
      <c r="D5" s="129">
        <f>SUM(D2:D4)</f>
        <v>252.81432100000001</v>
      </c>
      <c r="E5" s="129">
        <f>SUM(E2:E4)</f>
        <v>271.51642346121207</v>
      </c>
      <c r="F5" s="130"/>
      <c r="G5" s="131">
        <v>1</v>
      </c>
      <c r="H5" s="131">
        <v>1</v>
      </c>
    </row>
    <row r="6" spans="1:9" x14ac:dyDescent="0.25">
      <c r="A6" s="123" t="s">
        <v>4</v>
      </c>
      <c r="B6" s="123" t="s">
        <v>8</v>
      </c>
      <c r="C6" s="7" t="s">
        <v>49</v>
      </c>
      <c r="D6" s="124">
        <f>G6*'Demand Supply Gap '!$H$17</f>
        <v>0</v>
      </c>
      <c r="E6" s="124">
        <f>H6*'Demand Supply Gap '!$I$17</f>
        <v>0</v>
      </c>
      <c r="F6" s="122"/>
      <c r="G6" s="125">
        <f>'Production By Company'!H6/'Demand Supply Gap '!$H$17</f>
        <v>0</v>
      </c>
      <c r="H6" s="125">
        <f>'Production By Company'!I6/'Demand Supply Gap '!$I$17</f>
        <v>0</v>
      </c>
    </row>
    <row r="7" spans="1:9" x14ac:dyDescent="0.25">
      <c r="A7" s="123" t="s">
        <v>4</v>
      </c>
      <c r="B7" s="123" t="s">
        <v>8</v>
      </c>
      <c r="C7" s="7" t="s">
        <v>50</v>
      </c>
      <c r="D7" s="124">
        <f>G7*'Demand Supply Gap '!$H$17</f>
        <v>0</v>
      </c>
      <c r="E7" s="124">
        <f>H7*'Demand Supply Gap '!$I$17</f>
        <v>0</v>
      </c>
      <c r="F7" s="122"/>
      <c r="G7" s="125">
        <f>'Production By Company'!H7/'Demand Supply Gap '!$H$17</f>
        <v>0</v>
      </c>
      <c r="H7" s="125">
        <f>'Production By Company'!I7/'Demand Supply Gap '!$I$17</f>
        <v>0</v>
      </c>
    </row>
    <row r="8" spans="1:9" x14ac:dyDescent="0.25">
      <c r="A8" s="123" t="s">
        <v>4</v>
      </c>
      <c r="B8" s="123" t="s">
        <v>8</v>
      </c>
      <c r="C8" s="7" t="s">
        <v>120</v>
      </c>
      <c r="D8" s="124">
        <f>G8*'Demand Supply Gap '!$H$17</f>
        <v>0</v>
      </c>
      <c r="E8" s="124">
        <f>H8*'Demand Supply Gap '!$I$17</f>
        <v>0</v>
      </c>
      <c r="F8" s="122"/>
      <c r="G8" s="125">
        <f>'Production By Company'!H8/'Demand Supply Gap '!$H$17</f>
        <v>0</v>
      </c>
      <c r="H8" s="125">
        <f>'Production By Company'!I8/'Demand Supply Gap '!$I$17</f>
        <v>0</v>
      </c>
    </row>
    <row r="9" spans="1:9" x14ac:dyDescent="0.25">
      <c r="A9" s="123" t="s">
        <v>4</v>
      </c>
      <c r="B9" s="123" t="s">
        <v>8</v>
      </c>
      <c r="C9" s="7" t="s">
        <v>53</v>
      </c>
      <c r="D9" s="124">
        <f>G9*'Demand Supply Gap '!$H$17</f>
        <v>0</v>
      </c>
      <c r="E9" s="124">
        <f>H9*'Demand Supply Gap '!$I$17</f>
        <v>0</v>
      </c>
      <c r="F9" s="122"/>
      <c r="G9" s="125">
        <f>'Production By Company'!H9/'Demand Supply Gap '!$H$17</f>
        <v>0</v>
      </c>
      <c r="H9" s="125">
        <f>'Production By Company'!I9/'Demand Supply Gap '!$I$17</f>
        <v>0</v>
      </c>
    </row>
    <row r="10" spans="1:9" x14ac:dyDescent="0.25">
      <c r="A10" s="123" t="s">
        <v>4</v>
      </c>
      <c r="B10" s="123" t="s">
        <v>8</v>
      </c>
      <c r="C10" s="7" t="s">
        <v>57</v>
      </c>
      <c r="D10" s="124">
        <f>G10*'Demand Supply Gap '!$H$17</f>
        <v>0</v>
      </c>
      <c r="E10" s="124">
        <f>H10*'Demand Supply Gap '!$I$17</f>
        <v>0</v>
      </c>
      <c r="F10" s="122"/>
      <c r="G10" s="125">
        <f>'Production By Company'!H10/'Demand Supply Gap '!$H$17</f>
        <v>0</v>
      </c>
      <c r="H10" s="125">
        <f>'Production By Company'!I10/'Demand Supply Gap '!$I$17</f>
        <v>0</v>
      </c>
    </row>
    <row r="11" spans="1:9" x14ac:dyDescent="0.25">
      <c r="A11" s="123" t="s">
        <v>4</v>
      </c>
      <c r="B11" s="123" t="s">
        <v>8</v>
      </c>
      <c r="C11" s="7" t="s">
        <v>58</v>
      </c>
      <c r="D11" s="124">
        <f>G11*'Demand Supply Gap '!$H$17</f>
        <v>0</v>
      </c>
      <c r="E11" s="124">
        <f>H11*'Demand Supply Gap '!$I$17</f>
        <v>0</v>
      </c>
      <c r="F11" s="122"/>
      <c r="G11" s="125">
        <f>'Production By Company'!H11/'Demand Supply Gap '!$H$17</f>
        <v>0</v>
      </c>
      <c r="H11" s="125">
        <f>'Production By Company'!I11/'Demand Supply Gap '!$I$17</f>
        <v>0</v>
      </c>
    </row>
    <row r="12" spans="1:9" x14ac:dyDescent="0.25">
      <c r="A12" s="123" t="s">
        <v>4</v>
      </c>
      <c r="B12" s="123" t="s">
        <v>8</v>
      </c>
      <c r="C12" s="7" t="s">
        <v>121</v>
      </c>
      <c r="D12" s="124">
        <f>G12*'Demand Supply Gap '!$H$17</f>
        <v>0</v>
      </c>
      <c r="E12" s="124">
        <f>H12*'Demand Supply Gap '!$I$17</f>
        <v>0</v>
      </c>
      <c r="F12" s="122"/>
      <c r="G12" s="125">
        <f>'Production By Company'!H12/'Demand Supply Gap '!$H$17</f>
        <v>0</v>
      </c>
      <c r="H12" s="125">
        <f>'Production By Company'!I12/'Demand Supply Gap '!$I$17</f>
        <v>0</v>
      </c>
    </row>
    <row r="13" spans="1:9" x14ac:dyDescent="0.25">
      <c r="A13" s="123" t="s">
        <v>4</v>
      </c>
      <c r="B13" s="123" t="s">
        <v>8</v>
      </c>
      <c r="C13" s="126" t="s">
        <v>6</v>
      </c>
      <c r="D13" s="124">
        <f>'Demand Supply Gap '!H17-SUM('Company Share '!D6:D12)</f>
        <v>5429.666473100001</v>
      </c>
      <c r="E13" s="124">
        <f>'Demand Supply Gap '!I17-SUM('Company Share '!E6:E12)</f>
        <v>5613.1891998907813</v>
      </c>
      <c r="F13" s="122"/>
      <c r="G13" s="125">
        <f>100%-(SUM(G6:G8))</f>
        <v>1</v>
      </c>
      <c r="H13" s="125">
        <f>100%-(SUM(H6:H8))</f>
        <v>1</v>
      </c>
    </row>
    <row r="14" spans="1:9" x14ac:dyDescent="0.25">
      <c r="A14" s="127" t="s">
        <v>4</v>
      </c>
      <c r="B14" s="127" t="s">
        <v>8</v>
      </c>
      <c r="C14" s="128" t="s">
        <v>15</v>
      </c>
      <c r="D14" s="129">
        <f>SUM(D6:D13)</f>
        <v>5429.666473100001</v>
      </c>
      <c r="E14" s="129">
        <f>SUM(E6:E13)</f>
        <v>5613.1891998907813</v>
      </c>
      <c r="F14" s="130"/>
      <c r="G14" s="131">
        <v>1</v>
      </c>
      <c r="H14" s="131">
        <v>1</v>
      </c>
    </row>
    <row r="15" spans="1:9" x14ac:dyDescent="0.25">
      <c r="A15" s="123" t="s">
        <v>4</v>
      </c>
      <c r="B15" s="123" t="s">
        <v>9</v>
      </c>
      <c r="C15" s="15" t="s">
        <v>48</v>
      </c>
      <c r="D15" s="124">
        <f>G15*'Demand Supply Gap '!H26</f>
        <v>0</v>
      </c>
      <c r="E15" s="124">
        <f>H15*'Demand Supply Gap '!I26</f>
        <v>0</v>
      </c>
      <c r="F15" s="122"/>
      <c r="G15" s="125">
        <f>'Production By Company'!H15/'Demand Supply Gap '!H26</f>
        <v>0</v>
      </c>
      <c r="H15" s="125">
        <f>'Production By Company'!I15/'Demand Supply Gap '!I26</f>
        <v>0</v>
      </c>
      <c r="I15" s="340"/>
    </row>
    <row r="16" spans="1:9" x14ac:dyDescent="0.25">
      <c r="A16" s="123" t="s">
        <v>4</v>
      </c>
      <c r="B16" s="339" t="s">
        <v>9</v>
      </c>
      <c r="C16" s="15" t="s">
        <v>54</v>
      </c>
      <c r="D16" s="124">
        <f>G16*'Demand Supply Gap '!H26</f>
        <v>0</v>
      </c>
      <c r="E16" s="124">
        <f>H16*'Demand Supply Gap '!I26</f>
        <v>0</v>
      </c>
      <c r="F16" s="122"/>
      <c r="G16" s="125">
        <f>'Production By Company'!H16/'Demand Supply Gap '!H26</f>
        <v>0</v>
      </c>
      <c r="H16" s="125">
        <f>'Production By Company'!I16/'Demand Supply Gap '!I26</f>
        <v>0</v>
      </c>
    </row>
    <row r="17" spans="1:8" x14ac:dyDescent="0.25">
      <c r="A17" s="123" t="s">
        <v>4</v>
      </c>
      <c r="B17" s="123" t="s">
        <v>9</v>
      </c>
      <c r="C17" s="126" t="s">
        <v>6</v>
      </c>
      <c r="D17" s="124">
        <f>'Demand Supply Gap '!H26-SUM('Company Share '!D15:D16)</f>
        <v>1421.3310402000004</v>
      </c>
      <c r="E17" s="124">
        <f>'Demand Supply Gap '!I26-SUM('Company Share '!E15:E16)</f>
        <v>1515.6730250581077</v>
      </c>
      <c r="F17" s="122"/>
      <c r="G17" s="125">
        <f>100%-SUM(G15:G16)</f>
        <v>1</v>
      </c>
      <c r="H17" s="125">
        <f>100%-SUM(H15:H16)</f>
        <v>1</v>
      </c>
    </row>
    <row r="18" spans="1:8" x14ac:dyDescent="0.25">
      <c r="A18" s="127" t="s">
        <v>4</v>
      </c>
      <c r="B18" s="127" t="s">
        <v>9</v>
      </c>
      <c r="C18" s="128" t="s">
        <v>15</v>
      </c>
      <c r="D18" s="129">
        <f>SUM(D15:D17)</f>
        <v>1421.3310402000004</v>
      </c>
      <c r="E18" s="129">
        <f>SUM(E15:E17)</f>
        <v>1515.6730250581077</v>
      </c>
      <c r="F18" s="130"/>
      <c r="G18" s="131">
        <v>1</v>
      </c>
      <c r="H18" s="131">
        <v>1</v>
      </c>
    </row>
    <row r="19" spans="1:8" x14ac:dyDescent="0.25">
      <c r="A19" s="123" t="s">
        <v>4</v>
      </c>
      <c r="B19" s="123" t="s">
        <v>11</v>
      </c>
      <c r="C19" s="18" t="s">
        <v>56</v>
      </c>
      <c r="D19" s="124">
        <f>G19*'Demand Supply Gap '!H35</f>
        <v>0</v>
      </c>
      <c r="E19" s="124">
        <f>H19*'Demand Supply Gap '!I35</f>
        <v>0</v>
      </c>
      <c r="F19" s="122"/>
      <c r="G19" s="125">
        <f>'Production By Company'!H19/'Demand Supply Gap '!H35</f>
        <v>0</v>
      </c>
      <c r="H19" s="125">
        <f>'Production By Company'!I19/'Demand Supply Gap '!I35</f>
        <v>0</v>
      </c>
    </row>
    <row r="20" spans="1:8" x14ac:dyDescent="0.25">
      <c r="A20" s="123" t="s">
        <v>4</v>
      </c>
      <c r="B20" s="123" t="s">
        <v>11</v>
      </c>
      <c r="C20" s="126" t="s">
        <v>6</v>
      </c>
      <c r="D20" s="124">
        <f>ROUND(G20*'[1] Demand-Supply Gap'!H$35,2)</f>
        <v>0</v>
      </c>
      <c r="E20" s="124">
        <f>ROUND(H20*'[1] Demand-Supply Gap'!I$35,2)</f>
        <v>0</v>
      </c>
      <c r="F20" s="122"/>
      <c r="G20" s="125">
        <v>0</v>
      </c>
      <c r="H20" s="125">
        <v>0</v>
      </c>
    </row>
    <row r="21" spans="1:8" x14ac:dyDescent="0.25">
      <c r="A21" s="127" t="s">
        <v>4</v>
      </c>
      <c r="B21" s="127" t="s">
        <v>11</v>
      </c>
      <c r="C21" s="128" t="s">
        <v>15</v>
      </c>
      <c r="D21" s="129">
        <f>SUM(D19:D20)</f>
        <v>0</v>
      </c>
      <c r="E21" s="129">
        <f>SUM(E19:E20)</f>
        <v>0</v>
      </c>
      <c r="F21" s="130"/>
      <c r="G21" s="143">
        <v>1</v>
      </c>
      <c r="H21" s="143">
        <v>1</v>
      </c>
    </row>
    <row r="22" spans="1:8" x14ac:dyDescent="0.25">
      <c r="A22" s="123" t="s">
        <v>4</v>
      </c>
      <c r="B22" s="21" t="s">
        <v>122</v>
      </c>
      <c r="C22" s="18" t="s">
        <v>123</v>
      </c>
      <c r="D22" s="124">
        <f>G22*'Demand Supply Gap '!H44</f>
        <v>0</v>
      </c>
      <c r="E22" s="124">
        <f>H22*'Demand Supply Gap '!I44</f>
        <v>0</v>
      </c>
      <c r="F22" s="122"/>
      <c r="G22" s="125">
        <f>'Production By Company'!H22/'Demand Supply Gap '!H44</f>
        <v>0</v>
      </c>
      <c r="H22" s="125">
        <f>'Production By Company'!I22/'Demand Supply Gap '!I44</f>
        <v>0</v>
      </c>
    </row>
    <row r="23" spans="1:8" x14ac:dyDescent="0.25">
      <c r="A23" s="123" t="s">
        <v>4</v>
      </c>
      <c r="B23" s="21" t="s">
        <v>122</v>
      </c>
      <c r="C23" s="70" t="s">
        <v>6</v>
      </c>
      <c r="D23" s="124">
        <v>0</v>
      </c>
      <c r="E23" s="124">
        <v>0</v>
      </c>
      <c r="F23" s="122"/>
      <c r="G23" s="125">
        <v>0</v>
      </c>
      <c r="H23" s="125">
        <v>0</v>
      </c>
    </row>
    <row r="24" spans="1:8" x14ac:dyDescent="0.25">
      <c r="A24" s="127" t="s">
        <v>4</v>
      </c>
      <c r="B24" s="127" t="s">
        <v>12</v>
      </c>
      <c r="C24" s="128" t="s">
        <v>15</v>
      </c>
      <c r="D24" s="129">
        <f>SUM(D22:D23)</f>
        <v>0</v>
      </c>
      <c r="E24" s="129">
        <f>SUM(E22:E23)</f>
        <v>0</v>
      </c>
      <c r="F24" s="130"/>
      <c r="G24" s="131">
        <v>1</v>
      </c>
      <c r="H24" s="131">
        <v>1</v>
      </c>
    </row>
    <row r="25" spans="1:8" x14ac:dyDescent="0.25">
      <c r="A25" s="123" t="s">
        <v>4</v>
      </c>
      <c r="B25" s="123" t="s">
        <v>13</v>
      </c>
      <c r="C25" s="18" t="s">
        <v>51</v>
      </c>
      <c r="D25" s="124">
        <f>G25*'Demand Supply Gap '!$H$53</f>
        <v>0</v>
      </c>
      <c r="E25" s="124">
        <f>H25*'Demand Supply Gap '!I53</f>
        <v>0</v>
      </c>
      <c r="F25" s="122"/>
      <c r="G25" s="125">
        <f>'Production By Company'!H25/'Demand Supply Gap '!$H$53</f>
        <v>0</v>
      </c>
      <c r="H25" s="125">
        <f>'Production By Company'!I25/'Demand Supply Gap '!$I$53</f>
        <v>0</v>
      </c>
    </row>
    <row r="26" spans="1:8" x14ac:dyDescent="0.25">
      <c r="A26" s="123" t="s">
        <v>4</v>
      </c>
      <c r="B26" s="123" t="s">
        <v>13</v>
      </c>
      <c r="C26" s="18" t="s">
        <v>41</v>
      </c>
      <c r="D26" s="124">
        <f>G26*'Demand Supply Gap '!$H$53</f>
        <v>0</v>
      </c>
      <c r="E26" s="124">
        <f>H26*'Demand Supply Gap '!I54</f>
        <v>0</v>
      </c>
      <c r="F26" s="122"/>
      <c r="G26" s="125">
        <f>'Production By Company'!H26/'Demand Supply Gap '!$H$53</f>
        <v>0</v>
      </c>
      <c r="H26" s="125">
        <f>'Production By Company'!I26/'Demand Supply Gap '!$I$53</f>
        <v>0</v>
      </c>
    </row>
    <row r="27" spans="1:8" x14ac:dyDescent="0.25">
      <c r="A27" s="123" t="s">
        <v>4</v>
      </c>
      <c r="B27" s="123" t="s">
        <v>13</v>
      </c>
      <c r="C27" s="18" t="s">
        <v>55</v>
      </c>
      <c r="D27" s="124">
        <f>G27*'Demand Supply Gap '!$H$53</f>
        <v>0</v>
      </c>
      <c r="E27" s="124">
        <f>H27*'Demand Supply Gap '!I55</f>
        <v>0</v>
      </c>
      <c r="F27" s="122"/>
      <c r="G27" s="125">
        <f>'Production By Company'!H27/'Demand Supply Gap '!$H$53</f>
        <v>0</v>
      </c>
      <c r="H27" s="125">
        <f>'Production By Company'!I27/'Demand Supply Gap '!$I$53</f>
        <v>0</v>
      </c>
    </row>
    <row r="28" spans="1:8" x14ac:dyDescent="0.25">
      <c r="A28" s="123" t="s">
        <v>4</v>
      </c>
      <c r="B28" s="123" t="s">
        <v>13</v>
      </c>
      <c r="C28" s="18" t="s">
        <v>119</v>
      </c>
      <c r="D28" s="124">
        <f>G28*'Demand Supply Gap '!$H$53</f>
        <v>0</v>
      </c>
      <c r="E28" s="124">
        <f>H28*'Demand Supply Gap '!I56</f>
        <v>0</v>
      </c>
      <c r="F28" s="122"/>
      <c r="G28" s="125">
        <f>'Production By Company'!H28/'Demand Supply Gap '!$H$53</f>
        <v>0</v>
      </c>
      <c r="H28" s="125">
        <f>'Production By Company'!I28/'Demand Supply Gap '!$I$53</f>
        <v>0</v>
      </c>
    </row>
    <row r="29" spans="1:8" x14ac:dyDescent="0.25">
      <c r="A29" s="123" t="s">
        <v>4</v>
      </c>
      <c r="B29" s="123" t="s">
        <v>13</v>
      </c>
      <c r="C29" s="18" t="s">
        <v>52</v>
      </c>
      <c r="D29" s="124">
        <f>G29*'Demand Supply Gap '!$H$53</f>
        <v>0</v>
      </c>
      <c r="E29" s="124">
        <f>H29*'Demand Supply Gap '!I57</f>
        <v>0</v>
      </c>
      <c r="F29" s="122"/>
      <c r="G29" s="125">
        <f>'Production By Company'!H29/'Demand Supply Gap '!$H$53</f>
        <v>0</v>
      </c>
      <c r="H29" s="125">
        <f>'Production By Company'!I29/'Demand Supply Gap '!$I$53</f>
        <v>0</v>
      </c>
    </row>
    <row r="30" spans="1:8" x14ac:dyDescent="0.25">
      <c r="A30" s="123" t="s">
        <v>4</v>
      </c>
      <c r="B30" s="123" t="s">
        <v>13</v>
      </c>
      <c r="C30" s="126" t="s">
        <v>6</v>
      </c>
      <c r="D30" s="124">
        <f>'Demand Supply Gap '!H53-SUM('Company Share '!D25:D29)</f>
        <v>3545.7945259999997</v>
      </c>
      <c r="E30" s="124">
        <f>'Demand Supply Gap '!I53-SUM('Company Share '!E25:E29)</f>
        <v>3804.1872104931977</v>
      </c>
      <c r="F30" s="122"/>
      <c r="G30" s="125">
        <f>100%-(SUM(G25:G29))</f>
        <v>1</v>
      </c>
      <c r="H30" s="125">
        <f>100%-(SUM(H25:H29))</f>
        <v>1</v>
      </c>
    </row>
    <row r="31" spans="1:8" x14ac:dyDescent="0.25">
      <c r="A31" s="127" t="s">
        <v>4</v>
      </c>
      <c r="B31" s="127" t="s">
        <v>13</v>
      </c>
      <c r="C31" s="128" t="s">
        <v>15</v>
      </c>
      <c r="D31" s="129">
        <f>SUM(D25:D30)</f>
        <v>3545.7945259999997</v>
      </c>
      <c r="E31" s="129">
        <f>SUM(E25:E30)</f>
        <v>3804.1872104931977</v>
      </c>
      <c r="F31" s="130"/>
      <c r="G31" s="131">
        <v>1</v>
      </c>
      <c r="H31" s="131">
        <v>1</v>
      </c>
    </row>
    <row r="32" spans="1:8" x14ac:dyDescent="0.25">
      <c r="A32" s="123" t="s">
        <v>16</v>
      </c>
      <c r="B32" s="123" t="s">
        <v>17</v>
      </c>
      <c r="C32" s="26" t="s">
        <v>42</v>
      </c>
      <c r="D32" s="124">
        <f>G32*'Demand Supply Gap '!H80</f>
        <v>0</v>
      </c>
      <c r="E32" s="124">
        <f>H32*'Demand Supply Gap '!I80</f>
        <v>0</v>
      </c>
      <c r="F32" s="122"/>
      <c r="G32" s="125">
        <f>'Production By Company'!H34/'Demand Supply Gap '!H80</f>
        <v>0</v>
      </c>
      <c r="H32" s="125">
        <f>'Production By Company'!I34/'Demand Supply Gap '!I80</f>
        <v>0</v>
      </c>
    </row>
    <row r="33" spans="1:8" x14ac:dyDescent="0.25">
      <c r="A33" s="123" t="s">
        <v>16</v>
      </c>
      <c r="B33" s="123" t="s">
        <v>17</v>
      </c>
      <c r="C33" s="132" t="s">
        <v>6</v>
      </c>
      <c r="D33" s="124">
        <f>'Demand Supply Gap '!H80-'Company Share '!D32</f>
        <v>406.95114274999997</v>
      </c>
      <c r="E33" s="124">
        <f>'Demand Supply Gap '!I80-'Company Share '!E32</f>
        <v>432.75184520034992</v>
      </c>
      <c r="F33" s="122"/>
      <c r="G33" s="125">
        <f>100%-G32</f>
        <v>1</v>
      </c>
      <c r="H33" s="125">
        <f>100%-H32</f>
        <v>1</v>
      </c>
    </row>
    <row r="34" spans="1:8" x14ac:dyDescent="0.25">
      <c r="A34" s="123" t="s">
        <v>16</v>
      </c>
      <c r="B34" s="123" t="s">
        <v>17</v>
      </c>
      <c r="C34" s="132" t="s">
        <v>15</v>
      </c>
      <c r="D34" s="129">
        <f>SUM(D32:D33)</f>
        <v>406.95114274999997</v>
      </c>
      <c r="E34" s="129">
        <f>SUM(E32:E33)</f>
        <v>432.75184520034992</v>
      </c>
      <c r="F34" s="122"/>
      <c r="G34" s="131">
        <v>1</v>
      </c>
      <c r="H34" s="131">
        <v>1</v>
      </c>
    </row>
    <row r="35" spans="1:8" x14ac:dyDescent="0.25">
      <c r="A35" s="123" t="s">
        <v>16</v>
      </c>
      <c r="B35" s="123" t="s">
        <v>18</v>
      </c>
      <c r="C35" s="26" t="s">
        <v>43</v>
      </c>
      <c r="D35" s="124">
        <f>G35*'Demand Supply Gap '!H89</f>
        <v>0</v>
      </c>
      <c r="E35" s="124">
        <f>H35*'Demand Supply Gap '!I89</f>
        <v>0</v>
      </c>
      <c r="F35" s="122"/>
      <c r="G35" s="125">
        <f>'Production By Company'!H37/'Demand Supply Gap '!H89</f>
        <v>0</v>
      </c>
      <c r="H35" s="125">
        <f>'Production By Company'!I37/'Demand Supply Gap '!I89</f>
        <v>0</v>
      </c>
    </row>
    <row r="36" spans="1:8" x14ac:dyDescent="0.25">
      <c r="A36" s="123" t="s">
        <v>16</v>
      </c>
      <c r="B36" s="123" t="s">
        <v>18</v>
      </c>
      <c r="C36" s="132" t="s">
        <v>6</v>
      </c>
      <c r="D36" s="124">
        <f>100-D35</f>
        <v>100</v>
      </c>
      <c r="E36" s="124">
        <f>100-E35</f>
        <v>100</v>
      </c>
      <c r="F36" s="122"/>
      <c r="G36" s="125">
        <f>100%-G35</f>
        <v>1</v>
      </c>
      <c r="H36" s="125">
        <f>100%-H35</f>
        <v>1</v>
      </c>
    </row>
    <row r="37" spans="1:8" x14ac:dyDescent="0.25">
      <c r="A37" s="127" t="s">
        <v>16</v>
      </c>
      <c r="B37" s="127" t="s">
        <v>18</v>
      </c>
      <c r="C37" s="133" t="s">
        <v>15</v>
      </c>
      <c r="D37" s="129">
        <f>SUM(D35:D36)</f>
        <v>100</v>
      </c>
      <c r="E37" s="129">
        <f>SUM(E35:E36)</f>
        <v>100</v>
      </c>
      <c r="F37" s="130"/>
      <c r="G37" s="131">
        <v>1</v>
      </c>
      <c r="H37" s="131">
        <v>1</v>
      </c>
    </row>
    <row r="38" spans="1:8" x14ac:dyDescent="0.25">
      <c r="A38" s="123" t="s">
        <v>16</v>
      </c>
      <c r="B38" s="123" t="s">
        <v>19</v>
      </c>
      <c r="C38" s="34" t="s">
        <v>44</v>
      </c>
      <c r="D38" s="124">
        <f>G38*'Demand Supply Gap '!H98</f>
        <v>0</v>
      </c>
      <c r="E38" s="124">
        <f>H38*'Demand Supply Gap '!I98</f>
        <v>0</v>
      </c>
      <c r="F38" s="122"/>
      <c r="G38" s="125">
        <f>'Production By Company'!H40/'Demand Supply Gap '!H98</f>
        <v>0</v>
      </c>
      <c r="H38" s="125">
        <f>'Production By Company'!I40/'Demand Supply Gap '!I98</f>
        <v>0</v>
      </c>
    </row>
    <row r="39" spans="1:8" x14ac:dyDescent="0.25">
      <c r="A39" s="123" t="s">
        <v>16</v>
      </c>
      <c r="B39" s="123" t="s">
        <v>19</v>
      </c>
      <c r="C39" s="132" t="s">
        <v>6</v>
      </c>
      <c r="D39" s="124">
        <v>0</v>
      </c>
      <c r="E39" s="124">
        <v>0</v>
      </c>
      <c r="F39" s="122"/>
      <c r="G39" s="125">
        <v>0</v>
      </c>
      <c r="H39" s="125">
        <v>0</v>
      </c>
    </row>
    <row r="40" spans="1:8" x14ac:dyDescent="0.25">
      <c r="A40" s="127" t="s">
        <v>16</v>
      </c>
      <c r="B40" s="127" t="s">
        <v>19</v>
      </c>
      <c r="C40" s="133" t="s">
        <v>15</v>
      </c>
      <c r="D40" s="129">
        <f>SUM(D38:D39)</f>
        <v>0</v>
      </c>
      <c r="E40" s="129">
        <f>SUM(E38:E39)</f>
        <v>0</v>
      </c>
      <c r="F40" s="130"/>
      <c r="G40" s="131">
        <f>SUM(G38:G39)</f>
        <v>0</v>
      </c>
      <c r="H40" s="131">
        <f>SUM(H38:H39)</f>
        <v>0</v>
      </c>
    </row>
    <row r="41" spans="1:8" x14ac:dyDescent="0.25">
      <c r="A41" s="123" t="s">
        <v>16</v>
      </c>
      <c r="B41" s="123" t="s">
        <v>20</v>
      </c>
      <c r="C41" s="18" t="s">
        <v>41</v>
      </c>
      <c r="D41" s="124">
        <f>G41*'Demand Supply Gap '!H107</f>
        <v>0</v>
      </c>
      <c r="E41" s="124">
        <f>H41*'Demand Supply Gap '!I107</f>
        <v>0</v>
      </c>
      <c r="F41" s="122"/>
      <c r="G41" s="125">
        <f>'Production By Company'!H43/'Demand Supply Gap '!H107</f>
        <v>0</v>
      </c>
      <c r="H41" s="125">
        <f>'Production By Company'!I43/'Demand Supply Gap '!I107</f>
        <v>0</v>
      </c>
    </row>
    <row r="42" spans="1:8" x14ac:dyDescent="0.25">
      <c r="A42" s="123" t="s">
        <v>16</v>
      </c>
      <c r="B42" s="123" t="s">
        <v>20</v>
      </c>
      <c r="C42" s="132" t="s">
        <v>6</v>
      </c>
      <c r="D42" s="124">
        <f>'Demand Supply Gap '!H107-'Company Share '!D41</f>
        <v>118.05987269060276</v>
      </c>
      <c r="E42" s="124">
        <f>'Demand Supply Gap '!I107-'Company Share '!E41</f>
        <v>124.46792646050331</v>
      </c>
      <c r="F42" s="122"/>
      <c r="G42" s="125">
        <f>100%-G41</f>
        <v>1</v>
      </c>
      <c r="H42" s="125"/>
    </row>
    <row r="43" spans="1:8" x14ac:dyDescent="0.25">
      <c r="A43" s="127" t="s">
        <v>16</v>
      </c>
      <c r="B43" s="127" t="s">
        <v>20</v>
      </c>
      <c r="C43" s="133" t="s">
        <v>15</v>
      </c>
      <c r="D43" s="129">
        <f>SUM(D41:D42)</f>
        <v>118.05987269060276</v>
      </c>
      <c r="E43" s="129">
        <f>SUM(E41:E42)</f>
        <v>124.46792646050331</v>
      </c>
      <c r="F43" s="130"/>
      <c r="G43" s="131">
        <v>1</v>
      </c>
      <c r="H43" s="131">
        <v>1</v>
      </c>
    </row>
    <row r="44" spans="1:8" x14ac:dyDescent="0.25">
      <c r="A44" s="123" t="s">
        <v>16</v>
      </c>
      <c r="B44" s="123" t="s">
        <v>21</v>
      </c>
      <c r="C44" s="26" t="s">
        <v>42</v>
      </c>
      <c r="D44" s="124">
        <f>G44*ABS('Demand Supply Gap '!H116)</f>
        <v>0</v>
      </c>
      <c r="E44" s="124">
        <f>H44*ABS('Demand Supply Gap '!I116)</f>
        <v>0</v>
      </c>
      <c r="F44" s="122"/>
      <c r="G44" s="125">
        <f>'Production By Company'!H46/ABS('Demand Supply Gap '!H116)</f>
        <v>0</v>
      </c>
      <c r="H44" s="125">
        <f>'Production By Company'!I46/ABS('Demand Supply Gap '!I116)</f>
        <v>0</v>
      </c>
    </row>
    <row r="45" spans="1:8" x14ac:dyDescent="0.25">
      <c r="A45" s="123" t="s">
        <v>16</v>
      </c>
      <c r="B45" s="123" t="s">
        <v>21</v>
      </c>
      <c r="C45" s="132" t="s">
        <v>6</v>
      </c>
      <c r="D45" s="124">
        <v>0</v>
      </c>
      <c r="E45" s="124">
        <v>0</v>
      </c>
      <c r="F45" s="122"/>
      <c r="G45" s="125">
        <v>0</v>
      </c>
      <c r="H45" s="125">
        <v>0</v>
      </c>
    </row>
    <row r="46" spans="1:8" x14ac:dyDescent="0.25">
      <c r="A46" s="127" t="s">
        <v>16</v>
      </c>
      <c r="B46" s="127" t="s">
        <v>21</v>
      </c>
      <c r="C46" s="133" t="s">
        <v>15</v>
      </c>
      <c r="D46" s="129">
        <f>SUM(D44:D45)</f>
        <v>0</v>
      </c>
      <c r="E46" s="129">
        <f>SUM(E44:E45)</f>
        <v>0</v>
      </c>
      <c r="F46" s="130"/>
      <c r="G46" s="131">
        <v>1</v>
      </c>
      <c r="H46" s="131">
        <v>1</v>
      </c>
    </row>
    <row r="47" spans="1:8" x14ac:dyDescent="0.25">
      <c r="A47" s="123" t="s">
        <v>16</v>
      </c>
      <c r="B47" s="38" t="s">
        <v>46</v>
      </c>
      <c r="C47" s="26" t="s">
        <v>300</v>
      </c>
      <c r="D47" s="129">
        <f>G47*'Demand Supply Gap '!H125</f>
        <v>0</v>
      </c>
      <c r="E47" s="129">
        <f>H47*'Demand Supply Gap '!I125</f>
        <v>0</v>
      </c>
      <c r="F47" s="130"/>
      <c r="G47" s="125">
        <f>'Production By Company'!H49/'Demand Supply Gap '!H125</f>
        <v>0</v>
      </c>
      <c r="H47" s="125">
        <f>'Production By Company'!I49/'Demand Supply Gap '!I125</f>
        <v>0</v>
      </c>
    </row>
    <row r="48" spans="1:8" x14ac:dyDescent="0.25">
      <c r="A48" s="123" t="s">
        <v>16</v>
      </c>
      <c r="B48" s="38" t="s">
        <v>46</v>
      </c>
      <c r="C48" s="26" t="s">
        <v>301</v>
      </c>
      <c r="D48" s="129">
        <f>G48*'Demand Supply Gap '!H125</f>
        <v>0</v>
      </c>
      <c r="E48" s="129">
        <f>H48*'Demand Supply Gap '!I125</f>
        <v>0</v>
      </c>
      <c r="F48" s="130"/>
      <c r="G48" s="125">
        <f>'Production By Company'!D50/'Demand Supply Gap '!H125</f>
        <v>0</v>
      </c>
      <c r="H48" s="125">
        <f>'Production By Company'!E50/'Demand Supply Gap '!I125</f>
        <v>0</v>
      </c>
    </row>
    <row r="49" spans="1:8" x14ac:dyDescent="0.25">
      <c r="A49" s="123" t="s">
        <v>16</v>
      </c>
      <c r="B49" s="38" t="s">
        <v>46</v>
      </c>
      <c r="C49" s="26" t="s">
        <v>47</v>
      </c>
      <c r="D49" s="124">
        <f>G49*ABS('Demand Supply Gap '!H125)</f>
        <v>0</v>
      </c>
      <c r="E49" s="124">
        <f>H49*ABS('Demand Supply Gap '!I125)</f>
        <v>0</v>
      </c>
      <c r="F49" s="122"/>
      <c r="G49" s="125">
        <f>'Production By Company'!D51/'Demand Supply Gap '!H125</f>
        <v>0</v>
      </c>
      <c r="H49" s="125">
        <f>'Production By Company'!E51/'Demand Supply Gap '!I125</f>
        <v>0</v>
      </c>
    </row>
    <row r="50" spans="1:8" x14ac:dyDescent="0.25">
      <c r="A50" s="123" t="s">
        <v>16</v>
      </c>
      <c r="B50" s="38" t="s">
        <v>46</v>
      </c>
      <c r="C50" s="132" t="s">
        <v>6</v>
      </c>
      <c r="D50" s="124">
        <v>0</v>
      </c>
      <c r="E50" s="124">
        <v>0</v>
      </c>
      <c r="F50" s="122"/>
      <c r="G50" s="125">
        <v>0</v>
      </c>
      <c r="H50" s="125">
        <v>0</v>
      </c>
    </row>
    <row r="51" spans="1:8" x14ac:dyDescent="0.25">
      <c r="A51" s="127" t="s">
        <v>16</v>
      </c>
      <c r="B51" s="38" t="s">
        <v>46</v>
      </c>
      <c r="C51" s="133" t="s">
        <v>15</v>
      </c>
      <c r="D51" s="129">
        <f>SUM(D47:D50)</f>
        <v>0</v>
      </c>
      <c r="E51" s="129">
        <f>SUM(E47:E50)</f>
        <v>0</v>
      </c>
      <c r="F51" s="130"/>
      <c r="G51" s="131">
        <v>1</v>
      </c>
      <c r="H51" s="131">
        <v>1</v>
      </c>
    </row>
    <row r="52" spans="1:8" x14ac:dyDescent="0.25">
      <c r="A52" s="123" t="s">
        <v>16</v>
      </c>
      <c r="B52" s="123" t="s">
        <v>168</v>
      </c>
      <c r="C52" s="26" t="s">
        <v>41</v>
      </c>
      <c r="D52" s="124">
        <f>G52*'Demand Supply Gap '!H134</f>
        <v>0</v>
      </c>
      <c r="E52" s="124">
        <f>H52*'Demand Supply Gap '!I134</f>
        <v>0</v>
      </c>
      <c r="F52" s="122"/>
      <c r="G52" s="125">
        <f>'Production By Company'!H54/'Demand Supply Gap '!H134</f>
        <v>0</v>
      </c>
      <c r="H52" s="125">
        <f>'Production By Company'!I54/'Demand Supply Gap '!I134</f>
        <v>0</v>
      </c>
    </row>
    <row r="53" spans="1:8" x14ac:dyDescent="0.25">
      <c r="A53" s="123" t="s">
        <v>16</v>
      </c>
      <c r="B53" s="123" t="s">
        <v>168</v>
      </c>
      <c r="C53" s="132" t="s">
        <v>6</v>
      </c>
      <c r="D53" s="124">
        <f>'Demand Supply Gap '!H134-'Company Share '!D52</f>
        <v>86.807617100000002</v>
      </c>
      <c r="E53" s="124">
        <f>'Demand Supply Gap '!I134-'Company Share '!E52</f>
        <v>91.988816534230594</v>
      </c>
      <c r="F53" s="122"/>
      <c r="G53" s="125">
        <f>100%-G52</f>
        <v>1</v>
      </c>
      <c r="H53" s="125">
        <f>100%-H52</f>
        <v>1</v>
      </c>
    </row>
    <row r="54" spans="1:8" x14ac:dyDescent="0.25">
      <c r="A54" s="127" t="s">
        <v>16</v>
      </c>
      <c r="B54" s="127" t="s">
        <v>168</v>
      </c>
      <c r="C54" s="133" t="s">
        <v>15</v>
      </c>
      <c r="D54" s="129">
        <f>SUM(D52:D53)</f>
        <v>86.807617100000002</v>
      </c>
      <c r="E54" s="129">
        <f>SUM(E52:E53)</f>
        <v>91.988816534230594</v>
      </c>
      <c r="F54" s="130"/>
      <c r="G54" s="131">
        <v>1</v>
      </c>
      <c r="H54" s="131">
        <v>1</v>
      </c>
    </row>
    <row r="55" spans="1:8" x14ac:dyDescent="0.25">
      <c r="A55" s="123" t="s">
        <v>16</v>
      </c>
      <c r="B55" s="123" t="s">
        <v>23</v>
      </c>
      <c r="C55" s="9" t="s">
        <v>45</v>
      </c>
      <c r="D55" s="124">
        <f>G55*'Demand Supply Gap '!H143</f>
        <v>0</v>
      </c>
      <c r="E55" s="124">
        <f>H55*'Demand Supply Gap '!I143</f>
        <v>0</v>
      </c>
      <c r="F55" s="122"/>
      <c r="G55" s="125">
        <f>'Production By Company'!H57/'Demand Supply Gap '!H143</f>
        <v>0</v>
      </c>
      <c r="H55" s="125">
        <f>'Production By Company'!I57/'Demand Supply Gap '!I143</f>
        <v>0</v>
      </c>
    </row>
    <row r="56" spans="1:8" x14ac:dyDescent="0.25">
      <c r="A56" s="123" t="s">
        <v>16</v>
      </c>
      <c r="B56" s="123" t="s">
        <v>23</v>
      </c>
      <c r="C56" s="132" t="s">
        <v>6</v>
      </c>
      <c r="D56" s="124">
        <f>'Demand Supply Gap '!H143-'Company Share '!D55</f>
        <v>48.252826749999997</v>
      </c>
      <c r="E56" s="124">
        <f>'Demand Supply Gap '!I143-'Company Share '!E55</f>
        <v>51.100934224653443</v>
      </c>
      <c r="F56" s="122"/>
      <c r="G56" s="125">
        <f>100%-G55</f>
        <v>1</v>
      </c>
      <c r="H56" s="125">
        <f>100%-H55</f>
        <v>1</v>
      </c>
    </row>
    <row r="57" spans="1:8" x14ac:dyDescent="0.25">
      <c r="A57" s="127" t="s">
        <v>16</v>
      </c>
      <c r="B57" s="127" t="s">
        <v>23</v>
      </c>
      <c r="C57" s="133" t="s">
        <v>15</v>
      </c>
      <c r="D57" s="129">
        <f>SUM(D55:D56)</f>
        <v>48.252826749999997</v>
      </c>
      <c r="E57" s="129">
        <f>SUM(E55:E56)</f>
        <v>51.100934224653443</v>
      </c>
      <c r="F57" s="355"/>
      <c r="G57" s="131">
        <v>1</v>
      </c>
      <c r="H57" s="131">
        <v>1</v>
      </c>
    </row>
    <row r="58" spans="1:8" x14ac:dyDescent="0.25">
      <c r="A58" s="123" t="s">
        <v>25</v>
      </c>
      <c r="B58" s="123" t="s">
        <v>26</v>
      </c>
      <c r="C58" s="26" t="s">
        <v>60</v>
      </c>
      <c r="D58" s="124">
        <f>G58*'Demand Supply Gap '!H170</f>
        <v>0</v>
      </c>
      <c r="E58" s="124">
        <f>H58*'Demand Supply Gap '!I170</f>
        <v>0</v>
      </c>
      <c r="F58" s="122"/>
      <c r="G58" s="125">
        <f>'Production By Company'!H62/'Demand Supply Gap '!H170</f>
        <v>0</v>
      </c>
      <c r="H58" s="125">
        <f>'Production By Company'!I62/'Demand Supply Gap '!I170</f>
        <v>0</v>
      </c>
    </row>
    <row r="59" spans="1:8" x14ac:dyDescent="0.25">
      <c r="A59" s="123" t="s">
        <v>25</v>
      </c>
      <c r="B59" s="123" t="s">
        <v>26</v>
      </c>
      <c r="C59" s="132" t="s">
        <v>6</v>
      </c>
      <c r="D59" s="124">
        <f>'Demand Supply Gap '!H170-'Company Share '!D58</f>
        <v>186.23587275</v>
      </c>
      <c r="E59" s="124">
        <f>'Demand Supply Gap '!I170-'Company Share '!E58</f>
        <v>192.43292728651807</v>
      </c>
      <c r="F59" s="122"/>
      <c r="G59" s="125">
        <f>100%-G58</f>
        <v>1</v>
      </c>
      <c r="H59" s="125">
        <f>100%-H58</f>
        <v>1</v>
      </c>
    </row>
    <row r="60" spans="1:8" x14ac:dyDescent="0.25">
      <c r="A60" s="127" t="s">
        <v>25</v>
      </c>
      <c r="B60" s="127" t="s">
        <v>26</v>
      </c>
      <c r="C60" s="133" t="s">
        <v>15</v>
      </c>
      <c r="D60" s="129">
        <f>SUM(D58:D59)</f>
        <v>186.23587275</v>
      </c>
      <c r="E60" s="129">
        <f>SUM(E58:E59)</f>
        <v>192.43292728651807</v>
      </c>
      <c r="F60" s="130"/>
      <c r="G60" s="131">
        <v>1</v>
      </c>
      <c r="H60" s="131">
        <v>1</v>
      </c>
    </row>
    <row r="61" spans="1:8" x14ac:dyDescent="0.25">
      <c r="A61" s="123" t="s">
        <v>25</v>
      </c>
      <c r="B61" s="123" t="s">
        <v>169</v>
      </c>
      <c r="C61" s="26" t="s">
        <v>61</v>
      </c>
      <c r="D61" s="124">
        <f>G61*'Demand Supply Gap '!H179</f>
        <v>0</v>
      </c>
      <c r="E61" s="124">
        <f>H61*'Demand Supply Gap '!I179</f>
        <v>0</v>
      </c>
      <c r="F61" s="122"/>
      <c r="G61" s="125">
        <f>'Production By Company'!H65/'Demand Supply Gap '!H179</f>
        <v>0</v>
      </c>
      <c r="H61" s="125">
        <f>'Production By Company'!I65/'Demand Supply Gap '!I179</f>
        <v>0</v>
      </c>
    </row>
    <row r="62" spans="1:8" x14ac:dyDescent="0.25">
      <c r="A62" s="123" t="s">
        <v>25</v>
      </c>
      <c r="B62" s="123" t="s">
        <v>169</v>
      </c>
      <c r="C62" s="132" t="s">
        <v>6</v>
      </c>
      <c r="D62" s="124">
        <f>'Demand Supply Gap '!H179-'Company Share '!D61</f>
        <v>177.10950058333333</v>
      </c>
      <c r="E62" s="124">
        <f>'Demand Supply Gap '!I179-'Company Share '!E61</f>
        <v>186.57870253830137</v>
      </c>
      <c r="F62" s="122"/>
      <c r="G62" s="125">
        <f>100%-G61</f>
        <v>1</v>
      </c>
      <c r="H62" s="125">
        <f>100%-H61</f>
        <v>1</v>
      </c>
    </row>
    <row r="63" spans="1:8" x14ac:dyDescent="0.25">
      <c r="A63" s="127" t="s">
        <v>25</v>
      </c>
      <c r="B63" s="127" t="s">
        <v>169</v>
      </c>
      <c r="C63" s="133" t="s">
        <v>15</v>
      </c>
      <c r="D63" s="129">
        <f>SUM(D61:D62)</f>
        <v>177.10950058333333</v>
      </c>
      <c r="E63" s="129">
        <f>SUM(E61:E62)</f>
        <v>186.57870253830137</v>
      </c>
      <c r="F63" s="130"/>
      <c r="G63" s="131">
        <v>1</v>
      </c>
      <c r="H63" s="131">
        <v>1</v>
      </c>
    </row>
    <row r="64" spans="1:8" x14ac:dyDescent="0.25">
      <c r="A64" s="123" t="s">
        <v>25</v>
      </c>
      <c r="B64" s="123" t="s">
        <v>28</v>
      </c>
      <c r="C64" s="132" t="s">
        <v>6</v>
      </c>
      <c r="D64" s="124">
        <v>0</v>
      </c>
      <c r="E64" s="124">
        <v>0</v>
      </c>
      <c r="F64" s="122"/>
      <c r="G64" s="125">
        <v>0</v>
      </c>
      <c r="H64" s="125">
        <v>0</v>
      </c>
    </row>
    <row r="65" spans="1:8" x14ac:dyDescent="0.25">
      <c r="A65" s="127" t="s">
        <v>25</v>
      </c>
      <c r="B65" s="127" t="s">
        <v>28</v>
      </c>
      <c r="C65" s="133" t="s">
        <v>15</v>
      </c>
      <c r="D65" s="129">
        <f>SUM(D64:D64)</f>
        <v>0</v>
      </c>
      <c r="E65" s="129">
        <f>SUM(E64:E64)</f>
        <v>0</v>
      </c>
      <c r="F65" s="130"/>
      <c r="G65" s="131">
        <v>1</v>
      </c>
      <c r="H65" s="131">
        <v>1</v>
      </c>
    </row>
    <row r="66" spans="1:8" x14ac:dyDescent="0.25">
      <c r="A66" s="123" t="s">
        <v>30</v>
      </c>
      <c r="B66" s="123" t="s">
        <v>32</v>
      </c>
      <c r="C66" s="9" t="s">
        <v>117</v>
      </c>
      <c r="D66" s="124">
        <f>G66*'Demand Supply Gap '!$H$215</f>
        <v>0</v>
      </c>
      <c r="E66" s="124">
        <f>H66*'Demand Supply Gap '!$I$215</f>
        <v>0</v>
      </c>
      <c r="F66" s="122"/>
      <c r="G66" s="125">
        <f>'Production By Company'!H76/'Demand Supply Gap '!$H$215</f>
        <v>0</v>
      </c>
      <c r="H66" s="125">
        <f>'Production By Company'!I76/'Demand Supply Gap '!$I$215</f>
        <v>0</v>
      </c>
    </row>
    <row r="67" spans="1:8" x14ac:dyDescent="0.25">
      <c r="A67" s="123" t="s">
        <v>30</v>
      </c>
      <c r="B67" s="123" t="s">
        <v>32</v>
      </c>
      <c r="C67" s="9" t="s">
        <v>42</v>
      </c>
      <c r="D67" s="124">
        <f>G67*'Demand Supply Gap '!$H$215</f>
        <v>0</v>
      </c>
      <c r="E67" s="124">
        <f>H67*'Demand Supply Gap '!$I$215</f>
        <v>0</v>
      </c>
      <c r="F67" s="122"/>
      <c r="G67" s="125">
        <f>'Production By Company'!H77/'Demand Supply Gap '!$H$215</f>
        <v>0</v>
      </c>
      <c r="H67" s="125">
        <f>'Production By Company'!I77/'Demand Supply Gap '!$I$215</f>
        <v>0</v>
      </c>
    </row>
    <row r="68" spans="1:8" x14ac:dyDescent="0.25">
      <c r="A68" s="123" t="s">
        <v>30</v>
      </c>
      <c r="B68" s="123" t="s">
        <v>32</v>
      </c>
      <c r="C68" s="9" t="s">
        <v>59</v>
      </c>
      <c r="D68" s="124">
        <f>G68*'Demand Supply Gap '!$H$215</f>
        <v>0</v>
      </c>
      <c r="E68" s="124">
        <f>H68*'Demand Supply Gap '!$I$215</f>
        <v>0</v>
      </c>
      <c r="F68" s="122"/>
      <c r="G68" s="125">
        <f>'Production By Company'!H78/'Demand Supply Gap '!$H$215</f>
        <v>0</v>
      </c>
      <c r="H68" s="125">
        <f>'Production By Company'!I78/'Demand Supply Gap '!$I$215</f>
        <v>0</v>
      </c>
    </row>
    <row r="69" spans="1:8" x14ac:dyDescent="0.25">
      <c r="A69" s="123" t="s">
        <v>30</v>
      </c>
      <c r="B69" s="123" t="s">
        <v>32</v>
      </c>
      <c r="C69" s="9" t="s">
        <v>118</v>
      </c>
      <c r="D69" s="124">
        <f>G69*'Demand Supply Gap '!$H$215</f>
        <v>0</v>
      </c>
      <c r="E69" s="124">
        <f>H69*'Demand Supply Gap '!$I$215</f>
        <v>0</v>
      </c>
      <c r="F69" s="122"/>
      <c r="G69" s="125">
        <f>'Production By Company'!H79/'Demand Supply Gap '!$H$215</f>
        <v>0</v>
      </c>
      <c r="H69" s="125">
        <f>'Production By Company'!I79/'Demand Supply Gap '!$I$215</f>
        <v>0</v>
      </c>
    </row>
    <row r="70" spans="1:8" x14ac:dyDescent="0.25">
      <c r="A70" s="123" t="s">
        <v>30</v>
      </c>
      <c r="B70" s="123" t="s">
        <v>32</v>
      </c>
      <c r="C70" s="132" t="s">
        <v>6</v>
      </c>
      <c r="D70" s="124">
        <f>'Demand Supply Gap '!H215-SUM('Company Share '!D66:D69)</f>
        <v>729.5195748663873</v>
      </c>
      <c r="E70" s="124">
        <f>'Demand Supply Gap '!I215-SUM('Company Share '!E66:E69)</f>
        <v>778.55350357145653</v>
      </c>
      <c r="F70" s="122"/>
      <c r="G70" s="125">
        <f>100%-(SUM(G66:G69))</f>
        <v>1</v>
      </c>
      <c r="H70" s="125">
        <f>100%-(SUM(H66:H69))</f>
        <v>1</v>
      </c>
    </row>
    <row r="71" spans="1:8" x14ac:dyDescent="0.25">
      <c r="A71" s="127" t="s">
        <v>30</v>
      </c>
      <c r="B71" s="127" t="s">
        <v>32</v>
      </c>
      <c r="C71" s="133" t="s">
        <v>15</v>
      </c>
      <c r="D71" s="129">
        <f>SUM(D66:D70)</f>
        <v>729.5195748663873</v>
      </c>
      <c r="E71" s="129">
        <f>SUM(E66:E70)</f>
        <v>778.55350357145653</v>
      </c>
      <c r="F71" s="130"/>
      <c r="G71" s="131">
        <v>1</v>
      </c>
      <c r="H71" s="131">
        <v>1</v>
      </c>
    </row>
    <row r="72" spans="1:8" x14ac:dyDescent="0.25">
      <c r="A72" s="123" t="s">
        <v>30</v>
      </c>
      <c r="B72" s="123" t="s">
        <v>31</v>
      </c>
      <c r="C72" s="18" t="s">
        <v>41</v>
      </c>
      <c r="D72" s="124">
        <f>G72*'Demand Supply Gap '!H224</f>
        <v>0</v>
      </c>
      <c r="E72" s="124">
        <f>H72*'Demand Supply Gap '!I224</f>
        <v>0</v>
      </c>
      <c r="F72" s="122"/>
      <c r="G72" s="125">
        <f>'Production By Company'!H73/'Demand Supply Gap '!H224</f>
        <v>0</v>
      </c>
      <c r="H72" s="125">
        <f>'Production By Company'!I73/'Demand Supply Gap '!I224</f>
        <v>0</v>
      </c>
    </row>
    <row r="73" spans="1:8" x14ac:dyDescent="0.25">
      <c r="A73" s="123" t="s">
        <v>30</v>
      </c>
      <c r="B73" s="123" t="s">
        <v>31</v>
      </c>
      <c r="C73" s="132" t="s">
        <v>6</v>
      </c>
      <c r="D73" s="124">
        <f>'Demand Supply Gap '!H224-'Company Share '!D72</f>
        <v>391.36748479608929</v>
      </c>
      <c r="E73" s="124">
        <f>'Demand Supply Gap '!I224-'Company Share '!E72</f>
        <v>413.93764764427982</v>
      </c>
      <c r="F73" s="122"/>
      <c r="G73" s="125">
        <f>100%-G72</f>
        <v>1</v>
      </c>
      <c r="H73" s="125">
        <f>100%-H72</f>
        <v>1</v>
      </c>
    </row>
    <row r="74" spans="1:8" x14ac:dyDescent="0.25">
      <c r="A74" s="127" t="s">
        <v>30</v>
      </c>
      <c r="B74" s="127" t="s">
        <v>31</v>
      </c>
      <c r="C74" s="133" t="s">
        <v>15</v>
      </c>
      <c r="D74" s="129">
        <f>SUM(D72:D73)</f>
        <v>391.36748479608929</v>
      </c>
      <c r="E74" s="129">
        <f>SUM(E72:E73)</f>
        <v>413.93764764427982</v>
      </c>
      <c r="F74" s="130"/>
      <c r="G74" s="131">
        <v>1</v>
      </c>
      <c r="H74" s="131">
        <v>1</v>
      </c>
    </row>
    <row r="75" spans="1:8" x14ac:dyDescent="0.25">
      <c r="A75" s="123" t="s">
        <v>30</v>
      </c>
      <c r="B75" s="123" t="s">
        <v>33</v>
      </c>
      <c r="C75" s="18" t="s">
        <v>42</v>
      </c>
      <c r="D75" s="124">
        <f>G75*'Demand Supply Gap '!H233</f>
        <v>0</v>
      </c>
      <c r="E75" s="124">
        <f>H75*'Demand Supply Gap '!I233</f>
        <v>0</v>
      </c>
      <c r="F75" s="122"/>
      <c r="G75" s="125">
        <f>'Production By Company'!H82/'Demand Supply Gap '!H233</f>
        <v>0</v>
      </c>
      <c r="H75" s="125">
        <f>'Production By Company'!I82/'Demand Supply Gap '!I233</f>
        <v>0</v>
      </c>
    </row>
    <row r="76" spans="1:8" x14ac:dyDescent="0.25">
      <c r="A76" s="123" t="s">
        <v>30</v>
      </c>
      <c r="B76" s="123" t="s">
        <v>33</v>
      </c>
      <c r="C76" s="132" t="s">
        <v>6</v>
      </c>
      <c r="D76" s="124">
        <v>0</v>
      </c>
      <c r="E76" s="124">
        <v>0</v>
      </c>
      <c r="F76" s="122"/>
      <c r="G76" s="125">
        <v>0</v>
      </c>
      <c r="H76" s="125">
        <v>0</v>
      </c>
    </row>
    <row r="77" spans="1:8" x14ac:dyDescent="0.25">
      <c r="A77" s="127" t="s">
        <v>30</v>
      </c>
      <c r="B77" s="127" t="s">
        <v>33</v>
      </c>
      <c r="C77" s="133" t="s">
        <v>15</v>
      </c>
      <c r="D77" s="129">
        <f>SUM(D75:D76)</f>
        <v>0</v>
      </c>
      <c r="E77" s="129">
        <f>SUM(E75:E76)</f>
        <v>0</v>
      </c>
      <c r="F77" s="130"/>
      <c r="G77" s="131">
        <v>1</v>
      </c>
      <c r="H77" s="131">
        <v>1</v>
      </c>
    </row>
    <row r="78" spans="1:8" x14ac:dyDescent="0.25">
      <c r="A78" s="123" t="s">
        <v>35</v>
      </c>
      <c r="B78" s="123" t="s">
        <v>36</v>
      </c>
      <c r="C78" s="132" t="s">
        <v>6</v>
      </c>
      <c r="D78" s="124">
        <f>'Demand Supply Gap '!H260</f>
        <v>66.676299499999999</v>
      </c>
      <c r="E78" s="124">
        <f>'Demand Supply Gap '!I260</f>
        <v>69.721406098165005</v>
      </c>
      <c r="F78" s="122"/>
      <c r="G78" s="125">
        <v>0</v>
      </c>
      <c r="H78" s="125">
        <v>0</v>
      </c>
    </row>
    <row r="79" spans="1:8" x14ac:dyDescent="0.25">
      <c r="A79" s="127" t="s">
        <v>35</v>
      </c>
      <c r="B79" s="127" t="s">
        <v>36</v>
      </c>
      <c r="C79" s="133" t="s">
        <v>15</v>
      </c>
      <c r="D79" s="129">
        <f>SUM(D78:D78)</f>
        <v>66.676299499999999</v>
      </c>
      <c r="E79" s="129">
        <f>SUM(E78:E78)</f>
        <v>69.721406098165005</v>
      </c>
      <c r="F79" s="130"/>
      <c r="G79" s="131">
        <v>1</v>
      </c>
      <c r="H79" s="131">
        <v>1</v>
      </c>
    </row>
    <row r="80" spans="1:8" x14ac:dyDescent="0.25">
      <c r="A80" s="134" t="s">
        <v>35</v>
      </c>
      <c r="B80" s="134" t="s">
        <v>37</v>
      </c>
      <c r="C80" s="135" t="s">
        <v>6</v>
      </c>
      <c r="D80" s="124">
        <f>'Demand Supply Gap '!H269</f>
        <v>7.1986515000000004</v>
      </c>
      <c r="E80" s="124">
        <f>'Demand Supply Gap '!I269</f>
        <v>7.4418219476700003</v>
      </c>
      <c r="F80" s="122"/>
      <c r="G80" s="136">
        <v>0</v>
      </c>
      <c r="H80" s="136">
        <v>0</v>
      </c>
    </row>
    <row r="81" spans="1:8" x14ac:dyDescent="0.25">
      <c r="A81" s="127" t="s">
        <v>35</v>
      </c>
      <c r="B81" s="127" t="s">
        <v>37</v>
      </c>
      <c r="C81" s="133" t="s">
        <v>15</v>
      </c>
      <c r="D81" s="129">
        <f>'Demand Supply Gap '!H269</f>
        <v>7.1986515000000004</v>
      </c>
      <c r="E81" s="129">
        <f>'Demand Supply Gap '!I269</f>
        <v>7.4418219476700003</v>
      </c>
      <c r="F81" s="356"/>
      <c r="G81" s="131">
        <v>1</v>
      </c>
      <c r="H81" s="131">
        <v>1</v>
      </c>
    </row>
    <row r="82" spans="1:8" x14ac:dyDescent="0.25">
      <c r="A82" s="137"/>
      <c r="B82" s="137"/>
      <c r="C82" s="138"/>
      <c r="D82" s="139"/>
      <c r="E82" s="139"/>
      <c r="F82" s="122"/>
      <c r="G82" s="140"/>
      <c r="H82" s="140"/>
    </row>
    <row r="83" spans="1:8" x14ac:dyDescent="0.25">
      <c r="A83" s="141" t="s">
        <v>114</v>
      </c>
      <c r="B83" s="137"/>
      <c r="C83" s="138"/>
      <c r="D83" s="139"/>
      <c r="E83" s="139"/>
      <c r="F83" s="122"/>
      <c r="G83" s="140"/>
      <c r="H83" s="140"/>
    </row>
    <row r="84" spans="1:8" x14ac:dyDescent="0.25">
      <c r="A84" s="142" t="s">
        <v>115</v>
      </c>
      <c r="B84" s="137"/>
      <c r="C84" s="138"/>
      <c r="D84" s="139"/>
      <c r="E84" s="139"/>
      <c r="F84" s="122"/>
      <c r="G84" s="140"/>
      <c r="H84" s="140"/>
    </row>
    <row r="85" spans="1:8" x14ac:dyDescent="0.25">
      <c r="A85" s="137"/>
      <c r="B85" s="137"/>
      <c r="C85" s="138"/>
      <c r="D85" s="139"/>
      <c r="E85" s="139"/>
      <c r="F85" s="122"/>
      <c r="G85" s="140"/>
      <c r="H85" s="140"/>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1A1964-7814-4DBF-BA46-162539FEA357}">
  <dimension ref="A1:U94"/>
  <sheetViews>
    <sheetView showGridLines="0" workbookViewId="0">
      <selection activeCell="A2" sqref="A2"/>
    </sheetView>
  </sheetViews>
  <sheetFormatPr defaultRowHeight="15" x14ac:dyDescent="0.25"/>
  <cols>
    <col min="1" max="1" width="14" bestFit="1" customWidth="1"/>
    <col min="2" max="2" width="15.5703125" bestFit="1" customWidth="1"/>
    <col min="3" max="3" width="45.28515625" bestFit="1" customWidth="1"/>
    <col min="4" max="4" width="11.5703125" bestFit="1" customWidth="1"/>
  </cols>
  <sheetData>
    <row r="1" spans="1:19" x14ac:dyDescent="0.25">
      <c r="A1" s="91" t="s">
        <v>0</v>
      </c>
      <c r="B1" s="91" t="s">
        <v>1</v>
      </c>
      <c r="C1" s="90" t="s">
        <v>2</v>
      </c>
      <c r="D1" s="3">
        <v>2015</v>
      </c>
      <c r="E1" s="3">
        <v>2016</v>
      </c>
      <c r="F1" s="3">
        <v>2017</v>
      </c>
      <c r="G1" s="3">
        <v>2018</v>
      </c>
      <c r="H1" s="3">
        <v>2019</v>
      </c>
      <c r="I1" s="3">
        <v>2020</v>
      </c>
      <c r="J1" s="3" t="s">
        <v>3</v>
      </c>
      <c r="K1" s="3" t="s">
        <v>171</v>
      </c>
      <c r="L1" s="3" t="s">
        <v>172</v>
      </c>
      <c r="M1" s="3" t="s">
        <v>173</v>
      </c>
      <c r="N1" s="3" t="s">
        <v>174</v>
      </c>
      <c r="O1" s="3" t="s">
        <v>175</v>
      </c>
      <c r="P1" s="3" t="s">
        <v>176</v>
      </c>
      <c r="Q1" s="3" t="s">
        <v>177</v>
      </c>
      <c r="R1" s="3" t="s">
        <v>178</v>
      </c>
      <c r="S1" s="3" t="s">
        <v>179</v>
      </c>
    </row>
    <row r="2" spans="1:19" x14ac:dyDescent="0.25">
      <c r="A2" s="1" t="s">
        <v>4</v>
      </c>
      <c r="B2" s="60" t="s">
        <v>5</v>
      </c>
      <c r="C2" s="7" t="s">
        <v>40</v>
      </c>
      <c r="D2" s="108" t="e">
        <f>'Production By Company'!D2/'Capacity By Company '!D2</f>
        <v>#DIV/0!</v>
      </c>
      <c r="E2" s="108" t="e">
        <f>'Production By Company'!E2/'Capacity By Company '!E2</f>
        <v>#DIV/0!</v>
      </c>
      <c r="F2" s="108" t="e">
        <f>'Production By Company'!F2/'Capacity By Company '!F2</f>
        <v>#DIV/0!</v>
      </c>
      <c r="G2" s="108" t="e">
        <f>'Production By Company'!G2/'Capacity By Company '!G2</f>
        <v>#DIV/0!</v>
      </c>
      <c r="H2" s="108" t="e">
        <f>'Production By Company'!H2/'Capacity By Company '!H2</f>
        <v>#DIV/0!</v>
      </c>
      <c r="I2" s="108" t="e">
        <f>'Production By Company'!I2/'Capacity By Company '!I2</f>
        <v>#DIV/0!</v>
      </c>
      <c r="J2" s="108" t="e">
        <f>'Production By Company'!J2/'Capacity By Company '!J2</f>
        <v>#DIV/0!</v>
      </c>
      <c r="K2" s="108" t="e">
        <f>'Production By Company'!K2/'Capacity By Company '!K2</f>
        <v>#DIV/0!</v>
      </c>
      <c r="L2" s="108" t="e">
        <f>'Production By Company'!L2/'Capacity By Company '!L2</f>
        <v>#DIV/0!</v>
      </c>
      <c r="M2" s="108">
        <f>'Production By Company'!M2/'Capacity By Company '!M2</f>
        <v>0</v>
      </c>
      <c r="N2" s="108">
        <f>'Production By Company'!N2/'Capacity By Company '!N2</f>
        <v>0</v>
      </c>
      <c r="O2" s="108">
        <f>'Production By Company'!O2/'Capacity By Company '!O2</f>
        <v>0</v>
      </c>
      <c r="P2" s="108">
        <f>'Production By Company'!P2/'Capacity By Company '!P2</f>
        <v>0</v>
      </c>
      <c r="Q2" s="108">
        <f>'Production By Company'!Q2/'Capacity By Company '!Q2</f>
        <v>0</v>
      </c>
      <c r="R2" s="108">
        <f>'Production By Company'!R2/'Capacity By Company '!R2</f>
        <v>0</v>
      </c>
      <c r="S2" s="108">
        <f>'Production By Company'!S2/'Capacity By Company '!S2</f>
        <v>0</v>
      </c>
    </row>
    <row r="3" spans="1:19" x14ac:dyDescent="0.25">
      <c r="A3" s="1" t="s">
        <v>4</v>
      </c>
      <c r="B3" s="60" t="s">
        <v>5</v>
      </c>
      <c r="C3" s="7" t="s">
        <v>41</v>
      </c>
      <c r="D3" s="108" t="e">
        <f>'Production By Company'!D3/'Capacity By Company '!D3</f>
        <v>#DIV/0!</v>
      </c>
      <c r="E3" s="108" t="e">
        <f>'Production By Company'!E3/'Capacity By Company '!E3</f>
        <v>#DIV/0!</v>
      </c>
      <c r="F3" s="108" t="e">
        <f>'Production By Company'!F3/'Capacity By Company '!F3</f>
        <v>#DIV/0!</v>
      </c>
      <c r="G3" s="108" t="e">
        <f>'Production By Company'!G3/'Capacity By Company '!G3</f>
        <v>#DIV/0!</v>
      </c>
      <c r="H3" s="108" t="e">
        <f>'Production By Company'!H3/'Capacity By Company '!H3</f>
        <v>#DIV/0!</v>
      </c>
      <c r="I3" s="108" t="e">
        <f>'Production By Company'!I3/'Capacity By Company '!I3</f>
        <v>#DIV/0!</v>
      </c>
      <c r="J3" s="108" t="e">
        <f>'Production By Company'!J3/'Capacity By Company '!J3</f>
        <v>#DIV/0!</v>
      </c>
      <c r="K3" s="108" t="e">
        <f>'Production By Company'!K3/'Capacity By Company '!K3</f>
        <v>#DIV/0!</v>
      </c>
      <c r="L3" s="108" t="e">
        <f>'Production By Company'!L3/'Capacity By Company '!L3</f>
        <v>#DIV/0!</v>
      </c>
      <c r="M3" s="108">
        <f>'Production By Company'!M3/'Capacity By Company '!M3</f>
        <v>0</v>
      </c>
      <c r="N3" s="108">
        <f>'Production By Company'!N3/'Capacity By Company '!N3</f>
        <v>0</v>
      </c>
      <c r="O3" s="108">
        <f>'Production By Company'!O3/'Capacity By Company '!O3</f>
        <v>0</v>
      </c>
      <c r="P3" s="108">
        <f>'Production By Company'!P3/'Capacity By Company '!P3</f>
        <v>0</v>
      </c>
      <c r="Q3" s="108">
        <f>'Production By Company'!Q3/'Capacity By Company '!Q3</f>
        <v>0</v>
      </c>
      <c r="R3" s="108">
        <f>'Production By Company'!R3/'Capacity By Company '!R3</f>
        <v>0</v>
      </c>
      <c r="S3" s="108">
        <f>'Production By Company'!S3/'Capacity By Company '!S3</f>
        <v>0</v>
      </c>
    </row>
    <row r="4" spans="1:19" x14ac:dyDescent="0.25">
      <c r="A4" s="1" t="s">
        <v>4</v>
      </c>
      <c r="B4" s="60" t="s">
        <v>5</v>
      </c>
      <c r="C4" s="65" t="s">
        <v>6</v>
      </c>
      <c r="D4" s="108">
        <v>0</v>
      </c>
      <c r="E4" s="108">
        <v>0</v>
      </c>
      <c r="F4" s="108">
        <v>0</v>
      </c>
      <c r="G4" s="108">
        <v>0</v>
      </c>
      <c r="H4" s="108">
        <v>0</v>
      </c>
      <c r="I4" s="108">
        <v>0</v>
      </c>
      <c r="J4" s="108">
        <v>0</v>
      </c>
      <c r="K4" s="108">
        <v>0</v>
      </c>
      <c r="L4" s="108">
        <v>0</v>
      </c>
      <c r="M4" s="108">
        <v>0</v>
      </c>
      <c r="N4" s="108">
        <v>0</v>
      </c>
      <c r="O4" s="108">
        <v>0</v>
      </c>
      <c r="P4" s="108">
        <v>0</v>
      </c>
      <c r="Q4" s="108">
        <v>0</v>
      </c>
      <c r="R4" s="108">
        <v>0</v>
      </c>
      <c r="S4" s="108">
        <v>0</v>
      </c>
    </row>
    <row r="5" spans="1:19" x14ac:dyDescent="0.25">
      <c r="A5" s="1" t="s">
        <v>4</v>
      </c>
      <c r="B5" s="60" t="s">
        <v>5</v>
      </c>
      <c r="C5" s="66" t="s">
        <v>7</v>
      </c>
      <c r="D5" s="108">
        <f>'Demand Supply Gap '!D3/'Demand Supply Gap '!D2</f>
        <v>0.43986136363636363</v>
      </c>
      <c r="E5" s="108">
        <f>'Demand Supply Gap '!E3/'Demand Supply Gap '!E2</f>
        <v>0.50294386613636366</v>
      </c>
      <c r="F5" s="108">
        <f>'Demand Supply Gap '!F3/'Demand Supply Gap '!F2</f>
        <v>0.51756181818181823</v>
      </c>
      <c r="G5" s="108">
        <f>'Demand Supply Gap '!G3/'Demand Supply Gap '!G2</f>
        <v>0.5861393181818183</v>
      </c>
      <c r="H5" s="108">
        <f>'Demand Supply Gap '!H3/'Demand Supply Gap '!H2</f>
        <v>0.58801147859922176</v>
      </c>
      <c r="I5" s="108">
        <f>'Demand Supply Gap '!I3/'Demand Supply Gap '!I2</f>
        <v>0.61953488063660489</v>
      </c>
      <c r="J5" s="108">
        <f>'Demand Supply Gap '!J3/'Demand Supply Gap '!J2</f>
        <v>0.62406594323607423</v>
      </c>
      <c r="K5" s="108">
        <f>'Demand Supply Gap '!K3/'Demand Supply Gap '!K2</f>
        <v>0.64451212519893897</v>
      </c>
      <c r="L5" s="108">
        <f>'Demand Supply Gap '!L3/'Demand Supply Gap '!L2</f>
        <v>0.64373814801061013</v>
      </c>
      <c r="M5" s="108">
        <f>'Demand Supply Gap '!M3/'Demand Supply Gap '!M2</f>
        <v>0.64982230117468698</v>
      </c>
      <c r="N5" s="108">
        <f>'Demand Supply Gap '!N3/'Demand Supply Gap '!N2</f>
        <v>0.65060141455096632</v>
      </c>
      <c r="O5" s="108">
        <f>'Demand Supply Gap '!O3/'Demand Supply Gap '!O2</f>
        <v>0.6566855677150425</v>
      </c>
      <c r="P5" s="108">
        <f>'Demand Supply Gap '!P3/'Demand Supply Gap '!P2</f>
        <v>0.6574646810913225</v>
      </c>
      <c r="Q5" s="108">
        <f>'Demand Supply Gap '!Q3/'Demand Supply Gap '!Q2</f>
        <v>0.65824379446760206</v>
      </c>
      <c r="R5" s="108">
        <f>'Demand Supply Gap '!R3/'Demand Supply Gap '!R2</f>
        <v>0.66432794763167868</v>
      </c>
      <c r="S5" s="108">
        <f>'Demand Supply Gap '!S3/'Demand Supply Gap '!S2</f>
        <v>0.66510706100795758</v>
      </c>
    </row>
    <row r="6" spans="1:19" x14ac:dyDescent="0.25">
      <c r="A6" s="67" t="s">
        <v>4</v>
      </c>
      <c r="B6" s="68" t="s">
        <v>8</v>
      </c>
      <c r="C6" s="7" t="s">
        <v>49</v>
      </c>
      <c r="D6" s="108">
        <f>'Production By Company'!D6/'Capacity By Company '!D6</f>
        <v>0</v>
      </c>
      <c r="E6" s="108">
        <f>'Production By Company'!E6/'Capacity By Company '!E6</f>
        <v>0</v>
      </c>
      <c r="F6" s="108">
        <f>'Production By Company'!F6/'Capacity By Company '!F6</f>
        <v>0</v>
      </c>
      <c r="G6" s="108">
        <f>'Production By Company'!G6/'Capacity By Company '!G6</f>
        <v>0</v>
      </c>
      <c r="H6" s="108">
        <f>'Production By Company'!H6/'Capacity By Company '!H6</f>
        <v>0</v>
      </c>
      <c r="I6" s="108">
        <f>'Production By Company'!I6/'Capacity By Company '!I6</f>
        <v>0</v>
      </c>
      <c r="J6" s="108">
        <f>'Production By Company'!J6/'Capacity By Company '!J6</f>
        <v>0</v>
      </c>
      <c r="K6" s="108">
        <f>'Production By Company'!K6/'Capacity By Company '!K6</f>
        <v>0</v>
      </c>
      <c r="L6" s="108">
        <f>'Production By Company'!L6/'Capacity By Company '!L6</f>
        <v>0</v>
      </c>
      <c r="M6" s="108">
        <f>'Production By Company'!M6/'Capacity By Company '!M6</f>
        <v>0</v>
      </c>
      <c r="N6" s="108">
        <f>'Production By Company'!N6/'Capacity By Company '!N6</f>
        <v>0</v>
      </c>
      <c r="O6" s="108">
        <f>'Production By Company'!O6/'Capacity By Company '!O6</f>
        <v>0</v>
      </c>
      <c r="P6" s="108">
        <f>'Production By Company'!P6/'Capacity By Company '!P6</f>
        <v>0</v>
      </c>
      <c r="Q6" s="108">
        <f>'Production By Company'!Q6/'Capacity By Company '!Q6</f>
        <v>0</v>
      </c>
      <c r="R6" s="108">
        <f>'Production By Company'!R6/'Capacity By Company '!R6</f>
        <v>0</v>
      </c>
      <c r="S6" s="108">
        <f>'Production By Company'!S6/'Capacity By Company '!S6</f>
        <v>0</v>
      </c>
    </row>
    <row r="7" spans="1:19" x14ac:dyDescent="0.25">
      <c r="A7" s="1" t="s">
        <v>4</v>
      </c>
      <c r="B7" s="60" t="s">
        <v>8</v>
      </c>
      <c r="C7" s="7" t="s">
        <v>50</v>
      </c>
      <c r="D7" s="108" t="e">
        <f>'Production By Company'!D7/'Capacity By Company '!D7</f>
        <v>#DIV/0!</v>
      </c>
      <c r="E7" s="108" t="e">
        <f>'Production By Company'!E7/'Capacity By Company '!E7</f>
        <v>#DIV/0!</v>
      </c>
      <c r="F7" s="108" t="e">
        <f>'Production By Company'!F7/'Capacity By Company '!F7</f>
        <v>#DIV/0!</v>
      </c>
      <c r="G7" s="108" t="e">
        <f>'Production By Company'!G7/'Capacity By Company '!G7</f>
        <v>#DIV/0!</v>
      </c>
      <c r="H7" s="108" t="e">
        <f>'Production By Company'!H7/'Capacity By Company '!H7</f>
        <v>#DIV/0!</v>
      </c>
      <c r="I7" s="108" t="e">
        <f>'Production By Company'!I7/'Capacity By Company '!I7</f>
        <v>#DIV/0!</v>
      </c>
      <c r="J7" s="108">
        <f>'Production By Company'!J7/'Capacity By Company '!J7</f>
        <v>0</v>
      </c>
      <c r="K7" s="108">
        <f>'Production By Company'!K7/'Capacity By Company '!K7</f>
        <v>0</v>
      </c>
      <c r="L7" s="108">
        <f>'Production By Company'!L7/'Capacity By Company '!L7</f>
        <v>0</v>
      </c>
      <c r="M7" s="108">
        <f>'Production By Company'!M7/'Capacity By Company '!M7</f>
        <v>0</v>
      </c>
      <c r="N7" s="108">
        <f>'Production By Company'!N7/'Capacity By Company '!N7</f>
        <v>0</v>
      </c>
      <c r="O7" s="108">
        <f>'Production By Company'!O7/'Capacity By Company '!O7</f>
        <v>0</v>
      </c>
      <c r="P7" s="108">
        <f>'Production By Company'!P7/'Capacity By Company '!P7</f>
        <v>0</v>
      </c>
      <c r="Q7" s="108">
        <f>'Production By Company'!Q7/'Capacity By Company '!Q7</f>
        <v>0</v>
      </c>
      <c r="R7" s="108">
        <f>'Production By Company'!R7/'Capacity By Company '!R7</f>
        <v>0</v>
      </c>
      <c r="S7" s="108">
        <f>'Production By Company'!S7/'Capacity By Company '!S7</f>
        <v>0</v>
      </c>
    </row>
    <row r="8" spans="1:19" x14ac:dyDescent="0.25">
      <c r="A8" s="1" t="s">
        <v>4</v>
      </c>
      <c r="B8" s="60" t="s">
        <v>8</v>
      </c>
      <c r="C8" s="7" t="s">
        <v>120</v>
      </c>
      <c r="D8" s="108">
        <f>'Production By Company'!D8/'Capacity By Company '!D8</f>
        <v>0</v>
      </c>
      <c r="E8" s="108">
        <f>'Production By Company'!E8/'Capacity By Company '!E8</f>
        <v>0</v>
      </c>
      <c r="F8" s="108">
        <f>'Production By Company'!F8/'Capacity By Company '!F8</f>
        <v>0</v>
      </c>
      <c r="G8" s="108">
        <f>'Production By Company'!G8/'Capacity By Company '!G8</f>
        <v>0</v>
      </c>
      <c r="H8" s="108">
        <f>'Production By Company'!H8/'Capacity By Company '!H8</f>
        <v>0</v>
      </c>
      <c r="I8" s="108">
        <f>'Production By Company'!I8/'Capacity By Company '!I8</f>
        <v>0</v>
      </c>
      <c r="J8" s="108">
        <f>'Production By Company'!J8/'Capacity By Company '!J8</f>
        <v>0</v>
      </c>
      <c r="K8" s="108">
        <f>'Production By Company'!K8/'Capacity By Company '!K8</f>
        <v>0</v>
      </c>
      <c r="L8" s="108">
        <f>'Production By Company'!L8/'Capacity By Company '!L8</f>
        <v>0</v>
      </c>
      <c r="M8" s="108">
        <f>'Production By Company'!M8/'Capacity By Company '!M8</f>
        <v>0</v>
      </c>
      <c r="N8" s="108">
        <f>'Production By Company'!N8/'Capacity By Company '!N8</f>
        <v>0</v>
      </c>
      <c r="O8" s="108">
        <f>'Production By Company'!O8/'Capacity By Company '!O8</f>
        <v>0</v>
      </c>
      <c r="P8" s="108">
        <f>'Production By Company'!P8/'Capacity By Company '!P8</f>
        <v>0</v>
      </c>
      <c r="Q8" s="108">
        <f>'Production By Company'!Q8/'Capacity By Company '!Q8</f>
        <v>0</v>
      </c>
      <c r="R8" s="108">
        <f>'Production By Company'!R8/'Capacity By Company '!R8</f>
        <v>0</v>
      </c>
      <c r="S8" s="108">
        <f>'Production By Company'!S8/'Capacity By Company '!S8</f>
        <v>0</v>
      </c>
    </row>
    <row r="9" spans="1:19" x14ac:dyDescent="0.25">
      <c r="A9" s="1" t="s">
        <v>4</v>
      </c>
      <c r="B9" s="60" t="s">
        <v>8</v>
      </c>
      <c r="C9" s="7" t="s">
        <v>53</v>
      </c>
      <c r="D9" s="108" t="e">
        <f>'Production By Company'!D9/'Capacity By Company '!D9</f>
        <v>#DIV/0!</v>
      </c>
      <c r="E9" s="108" t="e">
        <f>'Production By Company'!E9/'Capacity By Company '!E9</f>
        <v>#DIV/0!</v>
      </c>
      <c r="F9" s="108" t="e">
        <f>'Production By Company'!F9/'Capacity By Company '!F9</f>
        <v>#DIV/0!</v>
      </c>
      <c r="G9" s="108" t="e">
        <f>'Production By Company'!G9/'Capacity By Company '!G9</f>
        <v>#DIV/0!</v>
      </c>
      <c r="H9" s="108" t="e">
        <f>'Production By Company'!H9/'Capacity By Company '!H9</f>
        <v>#DIV/0!</v>
      </c>
      <c r="I9" s="108" t="e">
        <f>'Production By Company'!I9/'Capacity By Company '!I9</f>
        <v>#DIV/0!</v>
      </c>
      <c r="J9" s="108" t="e">
        <f>'Production By Company'!J9/'Capacity By Company '!J9</f>
        <v>#DIV/0!</v>
      </c>
      <c r="K9" s="108" t="e">
        <f>'Production By Company'!K9/'Capacity By Company '!K9</f>
        <v>#DIV/0!</v>
      </c>
      <c r="L9" s="108">
        <f>'Production By Company'!L9/'Capacity By Company '!L9</f>
        <v>0</v>
      </c>
      <c r="M9" s="108">
        <f>'Production By Company'!M9/'Capacity By Company '!M9</f>
        <v>0</v>
      </c>
      <c r="N9" s="108">
        <f>'Production By Company'!N9/'Capacity By Company '!N9</f>
        <v>0</v>
      </c>
      <c r="O9" s="108">
        <f>'Production By Company'!O9/'Capacity By Company '!O9</f>
        <v>0</v>
      </c>
      <c r="P9" s="108">
        <f>'Production By Company'!P9/'Capacity By Company '!P9</f>
        <v>0</v>
      </c>
      <c r="Q9" s="108">
        <f>'Production By Company'!Q9/'Capacity By Company '!Q9</f>
        <v>0</v>
      </c>
      <c r="R9" s="108">
        <f>'Production By Company'!R9/'Capacity By Company '!R9</f>
        <v>0</v>
      </c>
      <c r="S9" s="108">
        <f>'Production By Company'!S9/'Capacity By Company '!S9</f>
        <v>0</v>
      </c>
    </row>
    <row r="10" spans="1:19" x14ac:dyDescent="0.25">
      <c r="A10" s="1" t="s">
        <v>4</v>
      </c>
      <c r="B10" s="60" t="s">
        <v>8</v>
      </c>
      <c r="C10" s="7" t="s">
        <v>57</v>
      </c>
      <c r="D10" s="108" t="e">
        <f>'Production By Company'!D10/'Capacity By Company '!D10</f>
        <v>#DIV/0!</v>
      </c>
      <c r="E10" s="108" t="e">
        <f>'Production By Company'!E10/'Capacity By Company '!E10</f>
        <v>#DIV/0!</v>
      </c>
      <c r="F10" s="108" t="e">
        <f>'Production By Company'!F10/'Capacity By Company '!F10</f>
        <v>#DIV/0!</v>
      </c>
      <c r="G10" s="108" t="e">
        <f>'Production By Company'!G10/'Capacity By Company '!G10</f>
        <v>#DIV/0!</v>
      </c>
      <c r="H10" s="108" t="e">
        <f>'Production By Company'!H10/'Capacity By Company '!H10</f>
        <v>#DIV/0!</v>
      </c>
      <c r="I10" s="108" t="e">
        <f>'Production By Company'!I10/'Capacity By Company '!I10</f>
        <v>#DIV/0!</v>
      </c>
      <c r="J10" s="108" t="e">
        <f>'Production By Company'!J10/'Capacity By Company '!J10</f>
        <v>#DIV/0!</v>
      </c>
      <c r="K10" s="108" t="e">
        <f>'Production By Company'!K10/'Capacity By Company '!K10</f>
        <v>#DIV/0!</v>
      </c>
      <c r="L10" s="108">
        <f>'Production By Company'!L10/'Capacity By Company '!L10</f>
        <v>0</v>
      </c>
      <c r="M10" s="108">
        <f>'Production By Company'!M10/'Capacity By Company '!M10</f>
        <v>0</v>
      </c>
      <c r="N10" s="108">
        <f>'Production By Company'!N10/'Capacity By Company '!N10</f>
        <v>0</v>
      </c>
      <c r="O10" s="108">
        <f>'Production By Company'!O10/'Capacity By Company '!O10</f>
        <v>0</v>
      </c>
      <c r="P10" s="108">
        <f>'Production By Company'!P10/'Capacity By Company '!P10</f>
        <v>0</v>
      </c>
      <c r="Q10" s="108">
        <f>'Production By Company'!Q10/'Capacity By Company '!Q10</f>
        <v>0</v>
      </c>
      <c r="R10" s="108">
        <f>'Production By Company'!R10/'Capacity By Company '!R10</f>
        <v>0</v>
      </c>
      <c r="S10" s="108">
        <f>'Production By Company'!S10/'Capacity By Company '!S10</f>
        <v>0</v>
      </c>
    </row>
    <row r="11" spans="1:19" x14ac:dyDescent="0.25">
      <c r="A11" s="1" t="s">
        <v>4</v>
      </c>
      <c r="B11" s="60" t="s">
        <v>8</v>
      </c>
      <c r="C11" s="7" t="s">
        <v>58</v>
      </c>
      <c r="D11" s="108">
        <f>'Production By Company'!D11/'Capacity By Company '!D11</f>
        <v>0</v>
      </c>
      <c r="E11" s="108">
        <f>'Production By Company'!E11/'Capacity By Company '!E11</f>
        <v>0</v>
      </c>
      <c r="F11" s="108">
        <f>'Production By Company'!F11/'Capacity By Company '!F11</f>
        <v>0</v>
      </c>
      <c r="G11" s="108">
        <f>'Production By Company'!G11/'Capacity By Company '!G11</f>
        <v>0</v>
      </c>
      <c r="H11" s="108">
        <f>'Production By Company'!H11/'Capacity By Company '!H11</f>
        <v>0</v>
      </c>
      <c r="I11" s="108">
        <f>'Production By Company'!I11/'Capacity By Company '!I11</f>
        <v>0</v>
      </c>
      <c r="J11" s="108">
        <f>'Production By Company'!J11/'Capacity By Company '!J11</f>
        <v>0</v>
      </c>
      <c r="K11" s="108">
        <f>'Production By Company'!K11/'Capacity By Company '!K11</f>
        <v>0</v>
      </c>
      <c r="L11" s="108">
        <f>'Production By Company'!L11/'Capacity By Company '!L11</f>
        <v>0</v>
      </c>
      <c r="M11" s="108">
        <f>'Production By Company'!M11/'Capacity By Company '!M11</f>
        <v>0</v>
      </c>
      <c r="N11" s="108">
        <f>'Production By Company'!N11/'Capacity By Company '!N11</f>
        <v>0</v>
      </c>
      <c r="O11" s="108">
        <f>'Production By Company'!O11/'Capacity By Company '!O11</f>
        <v>0</v>
      </c>
      <c r="P11" s="108">
        <f>'Production By Company'!P11/'Capacity By Company '!P11</f>
        <v>0</v>
      </c>
      <c r="Q11" s="108">
        <f>'Production By Company'!Q11/'Capacity By Company '!Q11</f>
        <v>0</v>
      </c>
      <c r="R11" s="108">
        <f>'Production By Company'!R11/'Capacity By Company '!R11</f>
        <v>0</v>
      </c>
      <c r="S11" s="108">
        <f>'Production By Company'!S11/'Capacity By Company '!S11</f>
        <v>0</v>
      </c>
    </row>
    <row r="12" spans="1:19" x14ac:dyDescent="0.25">
      <c r="A12" s="1" t="s">
        <v>4</v>
      </c>
      <c r="B12" s="60" t="s">
        <v>8</v>
      </c>
      <c r="C12" s="7" t="s">
        <v>121</v>
      </c>
      <c r="D12" s="108">
        <f>'Production By Company'!D12/'Capacity By Company '!D12</f>
        <v>0</v>
      </c>
      <c r="E12" s="108">
        <f>'Production By Company'!E12/'Capacity By Company '!E12</f>
        <v>0</v>
      </c>
      <c r="F12" s="108">
        <f>'Production By Company'!F12/'Capacity By Company '!F12</f>
        <v>0</v>
      </c>
      <c r="G12" s="108">
        <f>'Production By Company'!G12/'Capacity By Company '!G12</f>
        <v>0</v>
      </c>
      <c r="H12" s="108">
        <f>'Production By Company'!H12/'Capacity By Company '!H12</f>
        <v>0</v>
      </c>
      <c r="I12" s="108">
        <f>'Production By Company'!I12/'Capacity By Company '!I12</f>
        <v>0</v>
      </c>
      <c r="J12" s="108">
        <f>'Production By Company'!J12/'Capacity By Company '!J12</f>
        <v>0</v>
      </c>
      <c r="K12" s="108">
        <f>'Production By Company'!K12/'Capacity By Company '!K12</f>
        <v>0</v>
      </c>
      <c r="L12" s="108">
        <f>'Production By Company'!L12/'Capacity By Company '!L12</f>
        <v>0</v>
      </c>
      <c r="M12" s="108">
        <f>'Production By Company'!M12/'Capacity By Company '!M12</f>
        <v>0</v>
      </c>
      <c r="N12" s="108">
        <f>'Production By Company'!N12/'Capacity By Company '!N12</f>
        <v>0</v>
      </c>
      <c r="O12" s="108">
        <f>'Production By Company'!O12/'Capacity By Company '!O12</f>
        <v>0</v>
      </c>
      <c r="P12" s="108">
        <f>'Production By Company'!P12/'Capacity By Company '!P12</f>
        <v>0</v>
      </c>
      <c r="Q12" s="108">
        <f>'Production By Company'!Q12/'Capacity By Company '!Q12</f>
        <v>0</v>
      </c>
      <c r="R12" s="108">
        <f>'Production By Company'!R12/'Capacity By Company '!R12</f>
        <v>0</v>
      </c>
      <c r="S12" s="108">
        <f>'Production By Company'!S12/'Capacity By Company '!S12</f>
        <v>0</v>
      </c>
    </row>
    <row r="13" spans="1:19" x14ac:dyDescent="0.25">
      <c r="A13" s="1" t="s">
        <v>4</v>
      </c>
      <c r="B13" s="60" t="s">
        <v>8</v>
      </c>
      <c r="C13" s="66" t="s">
        <v>6</v>
      </c>
      <c r="D13" s="108">
        <v>0</v>
      </c>
      <c r="E13" s="108">
        <v>0</v>
      </c>
      <c r="F13" s="108">
        <v>0</v>
      </c>
      <c r="G13" s="108">
        <v>0</v>
      </c>
      <c r="H13" s="108">
        <v>0</v>
      </c>
      <c r="I13" s="108">
        <v>0</v>
      </c>
      <c r="J13" s="108">
        <v>0</v>
      </c>
      <c r="K13" s="108">
        <v>0</v>
      </c>
      <c r="L13" s="108">
        <v>0</v>
      </c>
      <c r="M13" s="108">
        <v>0</v>
      </c>
      <c r="N13" s="108">
        <v>0</v>
      </c>
      <c r="O13" s="108">
        <v>0</v>
      </c>
      <c r="P13" s="108">
        <v>0</v>
      </c>
      <c r="Q13" s="108">
        <v>0</v>
      </c>
      <c r="R13" s="108">
        <v>0</v>
      </c>
      <c r="S13" s="108">
        <v>0</v>
      </c>
    </row>
    <row r="14" spans="1:19" x14ac:dyDescent="0.25">
      <c r="A14" s="1" t="s">
        <v>4</v>
      </c>
      <c r="B14" s="60" t="s">
        <v>8</v>
      </c>
      <c r="C14" s="66" t="s">
        <v>7</v>
      </c>
      <c r="D14" s="108">
        <f>'Production By Company'!D14/'Capacity By Company '!D14</f>
        <v>0</v>
      </c>
      <c r="E14" s="108">
        <f>'Production By Company'!E14/'Capacity By Company '!E14</f>
        <v>0</v>
      </c>
      <c r="F14" s="108">
        <f>'Production By Company'!F14/'Capacity By Company '!F14</f>
        <v>0</v>
      </c>
      <c r="G14" s="108">
        <f>'Production By Company'!G14/'Capacity By Company '!G14</f>
        <v>0</v>
      </c>
      <c r="H14" s="108">
        <f>'Production By Company'!H14/'Capacity By Company '!H14</f>
        <v>0</v>
      </c>
      <c r="I14" s="108">
        <f>'Production By Company'!I14/'Capacity By Company '!I14</f>
        <v>0</v>
      </c>
      <c r="J14" s="108">
        <f>'Production By Company'!J14/'Capacity By Company '!J14</f>
        <v>0</v>
      </c>
      <c r="K14" s="108">
        <f>'Production By Company'!K14/'Capacity By Company '!K14</f>
        <v>0</v>
      </c>
      <c r="L14" s="108">
        <f>'Production By Company'!L14/'Capacity By Company '!L14</f>
        <v>0</v>
      </c>
      <c r="M14" s="108">
        <f>'Production By Company'!M14/'Capacity By Company '!M14</f>
        <v>0</v>
      </c>
      <c r="N14" s="108">
        <f>'Production By Company'!N14/'Capacity By Company '!N14</f>
        <v>0</v>
      </c>
      <c r="O14" s="108">
        <f>'Production By Company'!O14/'Capacity By Company '!O14</f>
        <v>0</v>
      </c>
      <c r="P14" s="108">
        <f>'Production By Company'!P14/'Capacity By Company '!P14</f>
        <v>0</v>
      </c>
      <c r="Q14" s="108">
        <f>'Production By Company'!Q14/'Capacity By Company '!Q14</f>
        <v>0</v>
      </c>
      <c r="R14" s="108">
        <f>'Production By Company'!R14/'Capacity By Company '!R14</f>
        <v>0</v>
      </c>
      <c r="S14" s="108">
        <f>'Production By Company'!S14/'Capacity By Company '!S14</f>
        <v>0</v>
      </c>
    </row>
    <row r="15" spans="1:19" x14ac:dyDescent="0.25">
      <c r="A15" s="67" t="s">
        <v>4</v>
      </c>
      <c r="B15" s="68" t="s">
        <v>9</v>
      </c>
      <c r="C15" s="15" t="s">
        <v>48</v>
      </c>
      <c r="D15" s="108" t="e">
        <f>'Production By Company'!D15/'Capacity By Company '!D15</f>
        <v>#DIV/0!</v>
      </c>
      <c r="E15" s="108" t="e">
        <f>'Production By Company'!E15/'Capacity By Company '!E15</f>
        <v>#DIV/0!</v>
      </c>
      <c r="F15" s="108" t="e">
        <f>'Production By Company'!F15/'Capacity By Company '!F15</f>
        <v>#DIV/0!</v>
      </c>
      <c r="G15" s="108" t="e">
        <f>'Production By Company'!G15/'Capacity By Company '!G15</f>
        <v>#DIV/0!</v>
      </c>
      <c r="H15" s="108" t="e">
        <f>'Production By Company'!H15/'Capacity By Company '!H15</f>
        <v>#DIV/0!</v>
      </c>
      <c r="I15" s="108" t="e">
        <f>'Production By Company'!I15/'Capacity By Company '!I15</f>
        <v>#DIV/0!</v>
      </c>
      <c r="J15" s="108" t="e">
        <f>'Production By Company'!J15/'Capacity By Company '!J15</f>
        <v>#DIV/0!</v>
      </c>
      <c r="K15" s="108" t="e">
        <f>'Production By Company'!K15/'Capacity By Company '!K15</f>
        <v>#DIV/0!</v>
      </c>
      <c r="L15" s="108" t="e">
        <f>'Production By Company'!L15/'Capacity By Company '!L15</f>
        <v>#DIV/0!</v>
      </c>
      <c r="M15" s="108" t="e">
        <f>'Production By Company'!M15/'Capacity By Company '!M15</f>
        <v>#DIV/0!</v>
      </c>
      <c r="N15" s="108" t="e">
        <f>'Production By Company'!N15/'Capacity By Company '!N15</f>
        <v>#DIV/0!</v>
      </c>
      <c r="O15" s="108" t="e">
        <f>'Production By Company'!O15/'Capacity By Company '!O15</f>
        <v>#DIV/0!</v>
      </c>
      <c r="P15" s="108" t="e">
        <f>'Production By Company'!P15/'Capacity By Company '!P15</f>
        <v>#DIV/0!</v>
      </c>
      <c r="Q15" s="108" t="e">
        <f>'Production By Company'!Q15/'Capacity By Company '!Q15</f>
        <v>#DIV/0!</v>
      </c>
      <c r="R15" s="108" t="e">
        <f>'Production By Company'!R15/'Capacity By Company '!R15</f>
        <v>#DIV/0!</v>
      </c>
      <c r="S15" s="108" t="e">
        <f>'Production By Company'!S15/'Capacity By Company '!S15</f>
        <v>#DIV/0!</v>
      </c>
    </row>
    <row r="16" spans="1:19" x14ac:dyDescent="0.25">
      <c r="A16" s="67" t="s">
        <v>4</v>
      </c>
      <c r="B16" s="68" t="s">
        <v>9</v>
      </c>
      <c r="C16" s="15" t="s">
        <v>54</v>
      </c>
      <c r="D16" s="108" t="e">
        <f>'Production By Company'!D16/'Capacity By Company '!#REF!</f>
        <v>#REF!</v>
      </c>
      <c r="E16" s="108" t="e">
        <f>'Production By Company'!E16/'Capacity By Company '!#REF!</f>
        <v>#REF!</v>
      </c>
      <c r="F16" s="108" t="e">
        <f>'Production By Company'!F16/'Capacity By Company '!#REF!</f>
        <v>#REF!</v>
      </c>
      <c r="G16" s="108" t="e">
        <f>'Production By Company'!G16/'Capacity By Company '!#REF!</f>
        <v>#REF!</v>
      </c>
      <c r="H16" s="108" t="e">
        <f>'Production By Company'!H16/'Capacity By Company '!#REF!</f>
        <v>#REF!</v>
      </c>
      <c r="I16" s="108" t="e">
        <f>'Production By Company'!I16/'Capacity By Company '!#REF!</f>
        <v>#REF!</v>
      </c>
      <c r="J16" s="108" t="e">
        <f>'Production By Company'!J16/'Capacity By Company '!#REF!</f>
        <v>#REF!</v>
      </c>
      <c r="K16" s="108" t="e">
        <f>'Production By Company'!K16/'Capacity By Company '!#REF!</f>
        <v>#REF!</v>
      </c>
      <c r="L16" s="108" t="e">
        <f>'Production By Company'!L16/'Capacity By Company '!#REF!</f>
        <v>#REF!</v>
      </c>
      <c r="M16" s="108" t="e">
        <f>'Production By Company'!M16/'Capacity By Company '!#REF!</f>
        <v>#REF!</v>
      </c>
      <c r="N16" s="108" t="e">
        <f>'Production By Company'!N16/'Capacity By Company '!#REF!</f>
        <v>#REF!</v>
      </c>
      <c r="O16" s="108" t="e">
        <f>'Production By Company'!O16/'Capacity By Company '!#REF!</f>
        <v>#REF!</v>
      </c>
      <c r="P16" s="108" t="e">
        <f>'Production By Company'!P16/'Capacity By Company '!#REF!</f>
        <v>#REF!</v>
      </c>
      <c r="Q16" s="108" t="e">
        <f>'Production By Company'!Q16/'Capacity By Company '!#REF!</f>
        <v>#REF!</v>
      </c>
      <c r="R16" s="108" t="e">
        <f>'Production By Company'!R16/'Capacity By Company '!#REF!</f>
        <v>#REF!</v>
      </c>
      <c r="S16" s="108" t="e">
        <f>'Production By Company'!S16/'Capacity By Company '!#REF!</f>
        <v>#REF!</v>
      </c>
    </row>
    <row r="17" spans="1:19" x14ac:dyDescent="0.25">
      <c r="A17" s="67" t="s">
        <v>4</v>
      </c>
      <c r="B17" s="68" t="s">
        <v>9</v>
      </c>
      <c r="C17" s="69" t="s">
        <v>6</v>
      </c>
      <c r="D17" s="108">
        <v>0</v>
      </c>
      <c r="E17" s="108">
        <v>0</v>
      </c>
      <c r="F17" s="108">
        <v>0</v>
      </c>
      <c r="G17" s="108">
        <v>0</v>
      </c>
      <c r="H17" s="108">
        <v>0</v>
      </c>
      <c r="I17" s="108">
        <v>0</v>
      </c>
      <c r="J17" s="108">
        <v>0</v>
      </c>
      <c r="K17" s="108">
        <v>0</v>
      </c>
      <c r="L17" s="108">
        <v>0</v>
      </c>
      <c r="M17" s="108">
        <v>0</v>
      </c>
      <c r="N17" s="108">
        <v>0</v>
      </c>
      <c r="O17" s="108">
        <v>0</v>
      </c>
      <c r="P17" s="108">
        <v>0</v>
      </c>
      <c r="Q17" s="108">
        <v>0</v>
      </c>
      <c r="R17" s="108">
        <v>0</v>
      </c>
      <c r="S17" s="108">
        <v>0</v>
      </c>
    </row>
    <row r="18" spans="1:19" x14ac:dyDescent="0.25">
      <c r="A18" s="67" t="s">
        <v>4</v>
      </c>
      <c r="B18" s="68" t="s">
        <v>10</v>
      </c>
      <c r="C18" s="69" t="s">
        <v>7</v>
      </c>
      <c r="D18" s="108" t="e">
        <f>'Production By Company'!D18/'Capacity By Company '!D17</f>
        <v>#DIV/0!</v>
      </c>
      <c r="E18" s="108" t="e">
        <f>'Production By Company'!E18/'Capacity By Company '!E17</f>
        <v>#DIV/0!</v>
      </c>
      <c r="F18" s="108" t="e">
        <f>'Production By Company'!F18/'Capacity By Company '!F17</f>
        <v>#DIV/0!</v>
      </c>
      <c r="G18" s="108" t="e">
        <f>'Production By Company'!G18/'Capacity By Company '!G17</f>
        <v>#DIV/0!</v>
      </c>
      <c r="H18" s="108" t="e">
        <f>'Production By Company'!H18/'Capacity By Company '!H17</f>
        <v>#DIV/0!</v>
      </c>
      <c r="I18" s="108" t="e">
        <f>'Production By Company'!I18/'Capacity By Company '!I17</f>
        <v>#DIV/0!</v>
      </c>
      <c r="J18" s="108" t="e">
        <f>'Production By Company'!J18/'Capacity By Company '!J17</f>
        <v>#DIV/0!</v>
      </c>
      <c r="K18" s="108" t="e">
        <f>'Production By Company'!K18/'Capacity By Company '!K17</f>
        <v>#DIV/0!</v>
      </c>
      <c r="L18" s="108" t="e">
        <f>'Production By Company'!L18/'Capacity By Company '!L17</f>
        <v>#DIV/0!</v>
      </c>
      <c r="M18" s="108" t="e">
        <f>'Production By Company'!M18/'Capacity By Company '!M17</f>
        <v>#DIV/0!</v>
      </c>
      <c r="N18" s="108" t="e">
        <f>'Production By Company'!N18/'Capacity By Company '!N17</f>
        <v>#DIV/0!</v>
      </c>
      <c r="O18" s="108" t="e">
        <f>'Production By Company'!O18/'Capacity By Company '!O17</f>
        <v>#DIV/0!</v>
      </c>
      <c r="P18" s="108" t="e">
        <f>'Production By Company'!P18/'Capacity By Company '!P17</f>
        <v>#DIV/0!</v>
      </c>
      <c r="Q18" s="108" t="e">
        <f>'Production By Company'!Q18/'Capacity By Company '!Q17</f>
        <v>#DIV/0!</v>
      </c>
      <c r="R18" s="108" t="e">
        <f>'Production By Company'!R18/'Capacity By Company '!R17</f>
        <v>#DIV/0!</v>
      </c>
      <c r="S18" s="108" t="e">
        <f>'Production By Company'!S18/'Capacity By Company '!S17</f>
        <v>#DIV/0!</v>
      </c>
    </row>
    <row r="19" spans="1:19" x14ac:dyDescent="0.25">
      <c r="A19" s="67" t="s">
        <v>4</v>
      </c>
      <c r="B19" s="68" t="s">
        <v>11</v>
      </c>
      <c r="C19" s="70" t="s">
        <v>140</v>
      </c>
      <c r="D19" s="108">
        <f>'Production By Company'!D19/'Capacity By Company '!D19</f>
        <v>0</v>
      </c>
      <c r="E19" s="108">
        <f>'Production By Company'!E19/'Capacity By Company '!E19</f>
        <v>0</v>
      </c>
      <c r="F19" s="108">
        <f>'Production By Company'!F19/'Capacity By Company '!F19</f>
        <v>0</v>
      </c>
      <c r="G19" s="108">
        <f>'Production By Company'!G19/'Capacity By Company '!G19</f>
        <v>0</v>
      </c>
      <c r="H19" s="108">
        <f>'Production By Company'!H19/'Capacity By Company '!H19</f>
        <v>0</v>
      </c>
      <c r="I19" s="108">
        <f>'Production By Company'!I19/'Capacity By Company '!I19</f>
        <v>0</v>
      </c>
      <c r="J19" s="108">
        <f>'Production By Company'!J19/'Capacity By Company '!J19</f>
        <v>0</v>
      </c>
      <c r="K19" s="108">
        <f>'Production By Company'!K19/'Capacity By Company '!K19</f>
        <v>0</v>
      </c>
      <c r="L19" s="108">
        <f>'Production By Company'!L19/'Capacity By Company '!L19</f>
        <v>0</v>
      </c>
      <c r="M19" s="108">
        <f>'Production By Company'!M19/'Capacity By Company '!M19</f>
        <v>0</v>
      </c>
      <c r="N19" s="108">
        <f>'Production By Company'!N19/'Capacity By Company '!N19</f>
        <v>0</v>
      </c>
      <c r="O19" s="108">
        <f>'Production By Company'!O19/'Capacity By Company '!O19</f>
        <v>0</v>
      </c>
      <c r="P19" s="108">
        <f>'Production By Company'!P19/'Capacity By Company '!P19</f>
        <v>0</v>
      </c>
      <c r="Q19" s="108">
        <f>'Production By Company'!Q19/'Capacity By Company '!Q19</f>
        <v>0</v>
      </c>
      <c r="R19" s="108">
        <f>'Production By Company'!R19/'Capacity By Company '!R19</f>
        <v>0</v>
      </c>
      <c r="S19" s="108">
        <f>'Production By Company'!S19/'Capacity By Company '!S19</f>
        <v>0</v>
      </c>
    </row>
    <row r="20" spans="1:19" x14ac:dyDescent="0.25">
      <c r="A20" s="67" t="s">
        <v>4</v>
      </c>
      <c r="B20" s="68" t="s">
        <v>11</v>
      </c>
      <c r="C20" s="71" t="s">
        <v>6</v>
      </c>
      <c r="D20" s="108">
        <v>0</v>
      </c>
      <c r="E20" s="108">
        <v>0</v>
      </c>
      <c r="F20" s="108">
        <v>0</v>
      </c>
      <c r="G20" s="108">
        <v>0</v>
      </c>
      <c r="H20" s="108">
        <v>0</v>
      </c>
      <c r="I20" s="108">
        <v>0</v>
      </c>
      <c r="J20" s="108">
        <v>0</v>
      </c>
      <c r="K20" s="108">
        <v>0</v>
      </c>
      <c r="L20" s="108">
        <v>0</v>
      </c>
      <c r="M20" s="108">
        <v>0</v>
      </c>
      <c r="N20" s="108">
        <v>0</v>
      </c>
      <c r="O20" s="108">
        <v>0</v>
      </c>
      <c r="P20" s="108">
        <v>0</v>
      </c>
      <c r="Q20" s="108">
        <v>0</v>
      </c>
      <c r="R20" s="108">
        <v>0</v>
      </c>
      <c r="S20" s="108">
        <v>0</v>
      </c>
    </row>
    <row r="21" spans="1:19" x14ac:dyDescent="0.25">
      <c r="A21" s="67" t="s">
        <v>4</v>
      </c>
      <c r="B21" s="68" t="s">
        <v>11</v>
      </c>
      <c r="C21" s="72" t="s">
        <v>7</v>
      </c>
      <c r="D21" s="108">
        <f>'Demand Supply Gap '!D31</f>
        <v>0.97903444651162785</v>
      </c>
      <c r="E21" s="108">
        <f>'Demand Supply Gap '!E31</f>
        <v>0.98136002790697674</v>
      </c>
      <c r="F21" s="108">
        <f>'Demand Supply Gap '!F31</f>
        <v>0.98368560930232551</v>
      </c>
      <c r="G21" s="108">
        <f>'Demand Supply Gap '!G31</f>
        <v>0.9860111906976744</v>
      </c>
      <c r="H21" s="108">
        <f>'Demand Supply Gap '!H31</f>
        <v>0.98833677209302329</v>
      </c>
      <c r="I21" s="108">
        <f>'Demand Supply Gap '!I31</f>
        <v>0.99317008301691345</v>
      </c>
      <c r="J21" s="108">
        <f>'Demand Supply Gap '!J31</f>
        <v>0.99357011308731513</v>
      </c>
      <c r="K21" s="108">
        <f>'Demand Supply Gap '!K31</f>
        <v>0.9939701431577167</v>
      </c>
      <c r="L21" s="108">
        <f>'Demand Supply Gap '!L31</f>
        <v>0.99437017322811838</v>
      </c>
      <c r="M21" s="108">
        <f>'Demand Supply Gap '!M31</f>
        <v>0.99477020329852017</v>
      </c>
      <c r="N21" s="108">
        <f>'Demand Supply Gap '!N31</f>
        <v>0.99517023336892185</v>
      </c>
      <c r="O21" s="108">
        <f>'Demand Supply Gap '!O31</f>
        <v>0.99557026343932353</v>
      </c>
      <c r="P21" s="108">
        <f>'Demand Supply Gap '!P31</f>
        <v>0.9959702935097251</v>
      </c>
      <c r="Q21" s="108">
        <f>'Demand Supply Gap '!Q31</f>
        <v>0.99637032358012678</v>
      </c>
      <c r="R21" s="108">
        <f>'Demand Supply Gap '!R31</f>
        <v>0.99677035365052846</v>
      </c>
      <c r="S21" s="108">
        <f>'Demand Supply Gap '!S31</f>
        <v>0.99717038372093014</v>
      </c>
    </row>
    <row r="22" spans="1:19" x14ac:dyDescent="0.25">
      <c r="A22" s="67" t="s">
        <v>4</v>
      </c>
      <c r="B22" s="21" t="s">
        <v>122</v>
      </c>
      <c r="C22" s="18" t="s">
        <v>123</v>
      </c>
      <c r="D22" s="108" t="e">
        <f>'Production By Company'!D22/'Capacity By Company '!D22</f>
        <v>#DIV/0!</v>
      </c>
      <c r="E22" s="108" t="e">
        <f>'Production By Company'!E22/'Capacity By Company '!E22</f>
        <v>#DIV/0!</v>
      </c>
      <c r="F22" s="108" t="e">
        <f>'Production By Company'!F22/'Capacity By Company '!F22</f>
        <v>#DIV/0!</v>
      </c>
      <c r="G22" s="108" t="e">
        <f>'Production By Company'!G22/'Capacity By Company '!G22</f>
        <v>#DIV/0!</v>
      </c>
      <c r="H22" s="108" t="e">
        <f>'Production By Company'!H22/'Capacity By Company '!H22</f>
        <v>#DIV/0!</v>
      </c>
      <c r="I22" s="108" t="e">
        <f>'Production By Company'!I22/'Capacity By Company '!I22</f>
        <v>#DIV/0!</v>
      </c>
      <c r="J22" s="108" t="e">
        <f>'Production By Company'!J22/'Capacity By Company '!J22</f>
        <v>#DIV/0!</v>
      </c>
      <c r="K22" s="108" t="e">
        <f>'Production By Company'!K22/'Capacity By Company '!K22</f>
        <v>#DIV/0!</v>
      </c>
      <c r="L22" s="108" t="e">
        <f>'Production By Company'!L22/'Capacity By Company '!L22</f>
        <v>#DIV/0!</v>
      </c>
      <c r="M22" s="108" t="e">
        <f>'Production By Company'!M22/'Capacity By Company '!M22</f>
        <v>#DIV/0!</v>
      </c>
      <c r="N22" s="108" t="e">
        <f>'Production By Company'!N22/'Capacity By Company '!N22</f>
        <v>#DIV/0!</v>
      </c>
      <c r="O22" s="108" t="e">
        <f>'Production By Company'!O22/'Capacity By Company '!O22</f>
        <v>#DIV/0!</v>
      </c>
      <c r="P22" s="108" t="e">
        <f>'Production By Company'!P22/'Capacity By Company '!P22</f>
        <v>#DIV/0!</v>
      </c>
      <c r="Q22" s="108" t="e">
        <f>'Production By Company'!Q22/'Capacity By Company '!Q22</f>
        <v>#DIV/0!</v>
      </c>
      <c r="R22" s="108" t="e">
        <f>'Production By Company'!R22/'Capacity By Company '!R22</f>
        <v>#DIV/0!</v>
      </c>
      <c r="S22" s="108" t="e">
        <f>'Production By Company'!S22/'Capacity By Company '!S22</f>
        <v>#DIV/0!</v>
      </c>
    </row>
    <row r="23" spans="1:19" x14ac:dyDescent="0.25">
      <c r="A23" s="67" t="s">
        <v>4</v>
      </c>
      <c r="B23" s="21" t="s">
        <v>122</v>
      </c>
      <c r="C23" s="71" t="s">
        <v>6</v>
      </c>
      <c r="D23" s="108">
        <v>0</v>
      </c>
      <c r="E23" s="108">
        <v>0</v>
      </c>
      <c r="F23" s="108">
        <v>0</v>
      </c>
      <c r="G23" s="108">
        <v>0</v>
      </c>
      <c r="H23" s="108">
        <v>0</v>
      </c>
      <c r="I23" s="108">
        <v>0</v>
      </c>
      <c r="J23" s="108">
        <v>0</v>
      </c>
      <c r="K23" s="108">
        <v>0</v>
      </c>
      <c r="L23" s="108">
        <v>0</v>
      </c>
      <c r="M23" s="108">
        <v>0</v>
      </c>
      <c r="N23" s="108">
        <v>0</v>
      </c>
      <c r="O23" s="108">
        <v>0</v>
      </c>
      <c r="P23" s="108">
        <v>0</v>
      </c>
      <c r="Q23" s="108">
        <v>0</v>
      </c>
      <c r="R23" s="108">
        <v>0</v>
      </c>
      <c r="S23" s="108">
        <v>0</v>
      </c>
    </row>
    <row r="24" spans="1:19" x14ac:dyDescent="0.25">
      <c r="A24" s="67" t="s">
        <v>4</v>
      </c>
      <c r="B24" s="21" t="s">
        <v>122</v>
      </c>
      <c r="C24" s="71" t="s">
        <v>7</v>
      </c>
      <c r="D24" s="108">
        <f>'Demand Supply Gap '!D40</f>
        <v>0.66189749171722156</v>
      </c>
      <c r="E24" s="108">
        <f>'Demand Supply Gap '!E40</f>
        <v>0.7468181298832165</v>
      </c>
      <c r="F24" s="108">
        <f>'Demand Supply Gap '!F40</f>
        <v>0.65328668908297982</v>
      </c>
      <c r="G24" s="108">
        <f>'Demand Supply Gap '!G40</f>
        <v>0.92739657253604746</v>
      </c>
      <c r="H24" s="108">
        <f>'Demand Supply Gap '!H40</f>
        <v>0.78840622071428579</v>
      </c>
      <c r="I24" s="108">
        <f>'Demand Supply Gap '!I40</f>
        <v>0.79400193675324671</v>
      </c>
      <c r="J24" s="108">
        <f>'Demand Supply Gap '!J40</f>
        <v>0.79959765279220785</v>
      </c>
      <c r="K24" s="108">
        <f>'Demand Supply Gap '!K40</f>
        <v>0.80519336883116888</v>
      </c>
      <c r="L24" s="108">
        <f>'Demand Supply Gap '!L40</f>
        <v>0.81078908487012991</v>
      </c>
      <c r="M24" s="108">
        <f>'Demand Supply Gap '!M40</f>
        <v>0.81638480090909082</v>
      </c>
      <c r="N24" s="108">
        <f>'Demand Supply Gap '!N40</f>
        <v>0.82198051694805196</v>
      </c>
      <c r="O24" s="108">
        <f>'Demand Supply Gap '!O40</f>
        <v>0.82757623298701299</v>
      </c>
      <c r="P24" s="108">
        <f>'Demand Supply Gap '!P40</f>
        <v>0.83317194902597402</v>
      </c>
      <c r="Q24" s="108">
        <f>'Demand Supply Gap '!Q40</f>
        <v>0.83876766506493494</v>
      </c>
      <c r="R24" s="108">
        <f>'Demand Supply Gap '!R40</f>
        <v>0.84436338110389608</v>
      </c>
      <c r="S24" s="108">
        <f>'Demand Supply Gap '!S40</f>
        <v>0.84995909714285711</v>
      </c>
    </row>
    <row r="25" spans="1:19" x14ac:dyDescent="0.25">
      <c r="A25" s="67" t="s">
        <v>4</v>
      </c>
      <c r="B25" s="68" t="s">
        <v>13</v>
      </c>
      <c r="C25" s="18" t="s">
        <v>51</v>
      </c>
      <c r="D25" s="108">
        <f>'Production By Company'!D25/'Capacity By Company '!D25</f>
        <v>0</v>
      </c>
      <c r="E25" s="108">
        <f>'Production By Company'!E25/'Capacity By Company '!E25</f>
        <v>0</v>
      </c>
      <c r="F25" s="108">
        <f>'Production By Company'!F25/'Capacity By Company '!F25</f>
        <v>0</v>
      </c>
      <c r="G25" s="108">
        <f>'Production By Company'!G25/'Capacity By Company '!G25</f>
        <v>0</v>
      </c>
      <c r="H25" s="108">
        <f>'Production By Company'!H25/'Capacity By Company '!H25</f>
        <v>0</v>
      </c>
      <c r="I25" s="108">
        <f>'Production By Company'!I25/'Capacity By Company '!I25</f>
        <v>0</v>
      </c>
      <c r="J25" s="108">
        <f>'Production By Company'!J25/'Capacity By Company '!J25</f>
        <v>0</v>
      </c>
      <c r="K25" s="108">
        <f>'Production By Company'!K25/'Capacity By Company '!K25</f>
        <v>0</v>
      </c>
      <c r="L25" s="108">
        <f>'Production By Company'!L25/'Capacity By Company '!L25</f>
        <v>0</v>
      </c>
      <c r="M25" s="108">
        <f>'Production By Company'!M25/'Capacity By Company '!M25</f>
        <v>0</v>
      </c>
      <c r="N25" s="108">
        <f>'Production By Company'!N25/'Capacity By Company '!N25</f>
        <v>0</v>
      </c>
      <c r="O25" s="108">
        <f>'Production By Company'!O25/'Capacity By Company '!O25</f>
        <v>0</v>
      </c>
      <c r="P25" s="108">
        <f>'Production By Company'!P25/'Capacity By Company '!P25</f>
        <v>0</v>
      </c>
      <c r="Q25" s="108">
        <f>'Production By Company'!Q25/'Capacity By Company '!Q25</f>
        <v>0</v>
      </c>
      <c r="R25" s="108">
        <f>'Production By Company'!R25/'Capacity By Company '!R25</f>
        <v>0</v>
      </c>
      <c r="S25" s="108">
        <f>'Production By Company'!S25/'Capacity By Company '!S25</f>
        <v>0</v>
      </c>
    </row>
    <row r="26" spans="1:19" x14ac:dyDescent="0.25">
      <c r="A26" s="67" t="s">
        <v>4</v>
      </c>
      <c r="B26" s="68" t="s">
        <v>13</v>
      </c>
      <c r="C26" s="18" t="s">
        <v>41</v>
      </c>
      <c r="D26" s="108" t="e">
        <f>'Production By Company'!D26/'Capacity By Company '!#REF!</f>
        <v>#REF!</v>
      </c>
      <c r="E26" s="108" t="e">
        <f>'Production By Company'!E26/'Capacity By Company '!#REF!</f>
        <v>#REF!</v>
      </c>
      <c r="F26" s="108" t="e">
        <f>'Production By Company'!F26/'Capacity By Company '!#REF!</f>
        <v>#REF!</v>
      </c>
      <c r="G26" s="108" t="e">
        <f>'Production By Company'!G26/'Capacity By Company '!#REF!</f>
        <v>#REF!</v>
      </c>
      <c r="H26" s="108" t="e">
        <f>'Production By Company'!H26/'Capacity By Company '!#REF!</f>
        <v>#REF!</v>
      </c>
      <c r="I26" s="108" t="e">
        <f>'Production By Company'!I26/'Capacity By Company '!#REF!</f>
        <v>#REF!</v>
      </c>
      <c r="J26" s="108" t="e">
        <f>'Production By Company'!J26/'Capacity By Company '!#REF!</f>
        <v>#REF!</v>
      </c>
      <c r="K26" s="108" t="e">
        <f>'Production By Company'!K26/'Capacity By Company '!#REF!</f>
        <v>#REF!</v>
      </c>
      <c r="L26" s="108" t="e">
        <f>'Production By Company'!L26/'Capacity By Company '!#REF!</f>
        <v>#REF!</v>
      </c>
      <c r="M26" s="108" t="e">
        <f>'Production By Company'!M26/'Capacity By Company '!#REF!</f>
        <v>#REF!</v>
      </c>
      <c r="N26" s="108" t="e">
        <f>'Production By Company'!N26/'Capacity By Company '!#REF!</f>
        <v>#REF!</v>
      </c>
      <c r="O26" s="108" t="e">
        <f>'Production By Company'!O26/'Capacity By Company '!#REF!</f>
        <v>#REF!</v>
      </c>
      <c r="P26" s="108" t="e">
        <f>'Production By Company'!P26/'Capacity By Company '!#REF!</f>
        <v>#REF!</v>
      </c>
      <c r="Q26" s="108" t="e">
        <f>'Production By Company'!Q26/'Capacity By Company '!#REF!</f>
        <v>#REF!</v>
      </c>
      <c r="R26" s="108" t="e">
        <f>'Production By Company'!R26/'Capacity By Company '!#REF!</f>
        <v>#REF!</v>
      </c>
      <c r="S26" s="108" t="e">
        <f>'Production By Company'!S26/'Capacity By Company '!#REF!</f>
        <v>#REF!</v>
      </c>
    </row>
    <row r="27" spans="1:19" x14ac:dyDescent="0.25">
      <c r="A27" s="67" t="s">
        <v>4</v>
      </c>
      <c r="B27" s="68" t="s">
        <v>13</v>
      </c>
      <c r="C27" s="18" t="s">
        <v>55</v>
      </c>
      <c r="D27" s="108" t="e">
        <f>'Production By Company'!D27/'Capacity By Company '!#REF!</f>
        <v>#REF!</v>
      </c>
      <c r="E27" s="108" t="e">
        <f>'Production By Company'!E27/'Capacity By Company '!#REF!</f>
        <v>#REF!</v>
      </c>
      <c r="F27" s="108" t="e">
        <f>'Production By Company'!F27/'Capacity By Company '!#REF!</f>
        <v>#REF!</v>
      </c>
      <c r="G27" s="108" t="e">
        <f>'Production By Company'!G27/'Capacity By Company '!#REF!</f>
        <v>#REF!</v>
      </c>
      <c r="H27" s="108" t="e">
        <f>'Production By Company'!H27/'Capacity By Company '!#REF!</f>
        <v>#REF!</v>
      </c>
      <c r="I27" s="108" t="e">
        <f>'Production By Company'!I27/'Capacity By Company '!#REF!</f>
        <v>#REF!</v>
      </c>
      <c r="J27" s="108" t="e">
        <f>'Production By Company'!J27/'Capacity By Company '!#REF!</f>
        <v>#REF!</v>
      </c>
      <c r="K27" s="108" t="e">
        <f>'Production By Company'!K27/'Capacity By Company '!#REF!</f>
        <v>#REF!</v>
      </c>
      <c r="L27" s="108" t="e">
        <f>'Production By Company'!L27/'Capacity By Company '!#REF!</f>
        <v>#REF!</v>
      </c>
      <c r="M27" s="108" t="e">
        <f>'Production By Company'!M27/'Capacity By Company '!#REF!</f>
        <v>#REF!</v>
      </c>
      <c r="N27" s="108" t="e">
        <f>'Production By Company'!N27/'Capacity By Company '!#REF!</f>
        <v>#REF!</v>
      </c>
      <c r="O27" s="108" t="e">
        <f>'Production By Company'!O27/'Capacity By Company '!#REF!</f>
        <v>#REF!</v>
      </c>
      <c r="P27" s="108" t="e">
        <f>'Production By Company'!P27/'Capacity By Company '!#REF!</f>
        <v>#REF!</v>
      </c>
      <c r="Q27" s="108" t="e">
        <f>'Production By Company'!Q27/'Capacity By Company '!#REF!</f>
        <v>#REF!</v>
      </c>
      <c r="R27" s="108" t="e">
        <f>'Production By Company'!R27/'Capacity By Company '!#REF!</f>
        <v>#REF!</v>
      </c>
      <c r="S27" s="108" t="e">
        <f>'Production By Company'!S27/'Capacity By Company '!#REF!</f>
        <v>#REF!</v>
      </c>
    </row>
    <row r="28" spans="1:19" x14ac:dyDescent="0.25">
      <c r="A28" s="67" t="s">
        <v>4</v>
      </c>
      <c r="B28" s="68" t="s">
        <v>13</v>
      </c>
      <c r="C28" s="18" t="s">
        <v>119</v>
      </c>
      <c r="D28" s="108" t="e">
        <f>'Production By Company'!D28/'Capacity By Company '!#REF!</f>
        <v>#REF!</v>
      </c>
      <c r="E28" s="108" t="e">
        <f>'Production By Company'!E28/'Capacity By Company '!#REF!</f>
        <v>#REF!</v>
      </c>
      <c r="F28" s="108" t="e">
        <f>'Production By Company'!F28/'Capacity By Company '!#REF!</f>
        <v>#REF!</v>
      </c>
      <c r="G28" s="108" t="e">
        <f>'Production By Company'!G28/'Capacity By Company '!#REF!</f>
        <v>#REF!</v>
      </c>
      <c r="H28" s="108" t="e">
        <f>'Production By Company'!H28/'Capacity By Company '!#REF!</f>
        <v>#REF!</v>
      </c>
      <c r="I28" s="108" t="e">
        <f>'Production By Company'!I28/'Capacity By Company '!#REF!</f>
        <v>#REF!</v>
      </c>
      <c r="J28" s="108" t="e">
        <f>'Production By Company'!J28/'Capacity By Company '!#REF!</f>
        <v>#REF!</v>
      </c>
      <c r="K28" s="108" t="e">
        <f>'Production By Company'!K28/'Capacity By Company '!#REF!</f>
        <v>#REF!</v>
      </c>
      <c r="L28" s="108" t="e">
        <f>'Production By Company'!L28/'Capacity By Company '!#REF!</f>
        <v>#REF!</v>
      </c>
      <c r="M28" s="108" t="e">
        <f>'Production By Company'!M28/'Capacity By Company '!#REF!</f>
        <v>#REF!</v>
      </c>
      <c r="N28" s="108" t="e">
        <f>'Production By Company'!N28/'Capacity By Company '!#REF!</f>
        <v>#REF!</v>
      </c>
      <c r="O28" s="108" t="e">
        <f>'Production By Company'!O28/'Capacity By Company '!#REF!</f>
        <v>#REF!</v>
      </c>
      <c r="P28" s="108" t="e">
        <f>'Production By Company'!P28/'Capacity By Company '!#REF!</f>
        <v>#REF!</v>
      </c>
      <c r="Q28" s="108" t="e">
        <f>'Production By Company'!Q28/'Capacity By Company '!#REF!</f>
        <v>#REF!</v>
      </c>
      <c r="R28" s="108" t="e">
        <f>'Production By Company'!R28/'Capacity By Company '!#REF!</f>
        <v>#REF!</v>
      </c>
      <c r="S28" s="108" t="e">
        <f>'Production By Company'!S28/'Capacity By Company '!#REF!</f>
        <v>#REF!</v>
      </c>
    </row>
    <row r="29" spans="1:19" x14ac:dyDescent="0.25">
      <c r="A29" s="67" t="s">
        <v>4</v>
      </c>
      <c r="B29" s="68" t="s">
        <v>13</v>
      </c>
      <c r="C29" s="18" t="s">
        <v>52</v>
      </c>
      <c r="D29" s="108" t="e">
        <f>'Production By Company'!D29/'Capacity By Company '!#REF!</f>
        <v>#REF!</v>
      </c>
      <c r="E29" s="108" t="e">
        <f>'Production By Company'!E29/'Capacity By Company '!#REF!</f>
        <v>#REF!</v>
      </c>
      <c r="F29" s="108" t="e">
        <f>'Production By Company'!F29/'Capacity By Company '!#REF!</f>
        <v>#REF!</v>
      </c>
      <c r="G29" s="108" t="e">
        <f>'Production By Company'!G29/'Capacity By Company '!#REF!</f>
        <v>#REF!</v>
      </c>
      <c r="H29" s="108" t="e">
        <f>'Production By Company'!H29/'Capacity By Company '!#REF!</f>
        <v>#REF!</v>
      </c>
      <c r="I29" s="108" t="e">
        <f>'Production By Company'!I29/'Capacity By Company '!#REF!</f>
        <v>#REF!</v>
      </c>
      <c r="J29" s="108" t="e">
        <f>'Production By Company'!J29/'Capacity By Company '!#REF!</f>
        <v>#REF!</v>
      </c>
      <c r="K29" s="108" t="e">
        <f>'Production By Company'!K29/'Capacity By Company '!#REF!</f>
        <v>#REF!</v>
      </c>
      <c r="L29" s="108" t="e">
        <f>'Production By Company'!L29/'Capacity By Company '!#REF!</f>
        <v>#REF!</v>
      </c>
      <c r="M29" s="108" t="e">
        <f>'Production By Company'!M29/'Capacity By Company '!#REF!</f>
        <v>#REF!</v>
      </c>
      <c r="N29" s="108" t="e">
        <f>'Production By Company'!N29/'Capacity By Company '!#REF!</f>
        <v>#REF!</v>
      </c>
      <c r="O29" s="108" t="e">
        <f>'Production By Company'!O29/'Capacity By Company '!#REF!</f>
        <v>#REF!</v>
      </c>
      <c r="P29" s="108" t="e">
        <f>'Production By Company'!P29/'Capacity By Company '!#REF!</f>
        <v>#REF!</v>
      </c>
      <c r="Q29" s="108" t="e">
        <f>'Production By Company'!Q29/'Capacity By Company '!#REF!</f>
        <v>#REF!</v>
      </c>
      <c r="R29" s="108" t="e">
        <f>'Production By Company'!R29/'Capacity By Company '!#REF!</f>
        <v>#REF!</v>
      </c>
      <c r="S29" s="108" t="e">
        <f>'Production By Company'!S29/'Capacity By Company '!#REF!</f>
        <v>#REF!</v>
      </c>
    </row>
    <row r="30" spans="1:19" x14ac:dyDescent="0.25">
      <c r="A30" s="67" t="s">
        <v>4</v>
      </c>
      <c r="B30" s="68" t="s">
        <v>13</v>
      </c>
      <c r="C30" s="71" t="s">
        <v>6</v>
      </c>
      <c r="D30" s="108">
        <v>0</v>
      </c>
      <c r="E30" s="108">
        <v>0</v>
      </c>
      <c r="F30" s="108">
        <v>0</v>
      </c>
      <c r="G30" s="108">
        <v>0</v>
      </c>
      <c r="H30" s="108">
        <v>0</v>
      </c>
      <c r="I30" s="108">
        <v>0</v>
      </c>
      <c r="J30" s="108">
        <v>0</v>
      </c>
      <c r="K30" s="108">
        <v>0</v>
      </c>
      <c r="L30" s="108">
        <v>0</v>
      </c>
      <c r="M30" s="108">
        <v>0</v>
      </c>
      <c r="N30" s="108">
        <v>0</v>
      </c>
      <c r="O30" s="108">
        <v>0</v>
      </c>
      <c r="P30" s="108">
        <v>0</v>
      </c>
      <c r="Q30" s="108">
        <v>0</v>
      </c>
      <c r="R30" s="108">
        <v>0</v>
      </c>
      <c r="S30" s="108">
        <v>0</v>
      </c>
    </row>
    <row r="31" spans="1:19" x14ac:dyDescent="0.25">
      <c r="A31" s="67" t="s">
        <v>4</v>
      </c>
      <c r="B31" s="68" t="s">
        <v>13</v>
      </c>
      <c r="C31" s="71" t="s">
        <v>7</v>
      </c>
      <c r="D31" s="108">
        <f>'Demand Supply Gap '!D49</f>
        <v>0.85621204841269849</v>
      </c>
      <c r="E31" s="108">
        <f>'Demand Supply Gap '!E49</f>
        <v>0.86340199265873019</v>
      </c>
      <c r="F31" s="108">
        <f>'Demand Supply Gap '!F49</f>
        <v>0.87059193690476189</v>
      </c>
      <c r="G31" s="108">
        <f>'Demand Supply Gap '!G49</f>
        <v>0.8777818811507937</v>
      </c>
      <c r="H31" s="108">
        <f>'Demand Supply Gap '!H49</f>
        <v>0.8849718253968254</v>
      </c>
      <c r="I31" s="108">
        <f>'Demand Supply Gap '!I49</f>
        <v>0.88946712590187593</v>
      </c>
      <c r="J31" s="108">
        <f>'Demand Supply Gap '!J49</f>
        <v>0.89396242640692625</v>
      </c>
      <c r="K31" s="108">
        <f>'Demand Supply Gap '!K49</f>
        <v>0.89845772691197678</v>
      </c>
      <c r="L31" s="108">
        <f>'Demand Supply Gap '!L49</f>
        <v>0.90295302741702732</v>
      </c>
      <c r="M31" s="108">
        <f>'Demand Supply Gap '!M49</f>
        <v>0.90744832792207786</v>
      </c>
      <c r="N31" s="108">
        <f>'Demand Supply Gap '!N49</f>
        <v>0.91194362842712839</v>
      </c>
      <c r="O31" s="108">
        <f>'Demand Supply Gap '!O49</f>
        <v>0.91643892893217893</v>
      </c>
      <c r="P31" s="108">
        <f>'Demand Supply Gap '!P49</f>
        <v>0.92093422943722936</v>
      </c>
      <c r="Q31" s="108">
        <f>'Demand Supply Gap '!Q49</f>
        <v>0.92542952994227989</v>
      </c>
      <c r="R31" s="108">
        <f>'Demand Supply Gap '!R49</f>
        <v>0.92992483044733043</v>
      </c>
      <c r="S31" s="108">
        <f>'Demand Supply Gap '!S49</f>
        <v>0.93442013095238097</v>
      </c>
    </row>
    <row r="32" spans="1:19" x14ac:dyDescent="0.25">
      <c r="A32" s="67" t="s">
        <v>4</v>
      </c>
      <c r="B32" s="68" t="s">
        <v>14</v>
      </c>
      <c r="C32" s="73" t="s">
        <v>6</v>
      </c>
      <c r="D32" s="108" t="e">
        <f>'Production By Company'!D32/'Capacity By Company '!D33</f>
        <v>#DIV/0!</v>
      </c>
      <c r="E32" s="108" t="e">
        <f>'Production By Company'!E32/'Capacity By Company '!E33</f>
        <v>#DIV/0!</v>
      </c>
      <c r="F32" s="108" t="e">
        <f>'Production By Company'!F32/'Capacity By Company '!F33</f>
        <v>#DIV/0!</v>
      </c>
      <c r="G32" s="108" t="e">
        <f>'Production By Company'!G32/'Capacity By Company '!G33</f>
        <v>#DIV/0!</v>
      </c>
      <c r="H32" s="108" t="e">
        <f>'Production By Company'!H32/'Capacity By Company '!H33</f>
        <v>#DIV/0!</v>
      </c>
      <c r="I32" s="108" t="e">
        <f>'Production By Company'!I32/'Capacity By Company '!I33</f>
        <v>#DIV/0!</v>
      </c>
      <c r="J32" s="108" t="e">
        <f>'Production By Company'!J32/'Capacity By Company '!J33</f>
        <v>#DIV/0!</v>
      </c>
      <c r="K32" s="108" t="e">
        <f>'Production By Company'!K32/'Capacity By Company '!K33</f>
        <v>#DIV/0!</v>
      </c>
      <c r="L32" s="108" t="e">
        <f>'Production By Company'!L32/'Capacity By Company '!L33</f>
        <v>#DIV/0!</v>
      </c>
      <c r="M32" s="108" t="e">
        <f>'Production By Company'!M32/'Capacity By Company '!M33</f>
        <v>#DIV/0!</v>
      </c>
      <c r="N32" s="108" t="e">
        <f>'Production By Company'!N32/'Capacity By Company '!N33</f>
        <v>#DIV/0!</v>
      </c>
      <c r="O32" s="108" t="e">
        <f>'Production By Company'!O32/'Capacity By Company '!O33</f>
        <v>#DIV/0!</v>
      </c>
      <c r="P32" s="108" t="e">
        <f>'Production By Company'!P32/'Capacity By Company '!P33</f>
        <v>#DIV/0!</v>
      </c>
      <c r="Q32" s="108" t="e">
        <f>'Production By Company'!Q32/'Capacity By Company '!Q33</f>
        <v>#DIV/0!</v>
      </c>
      <c r="R32" s="108" t="e">
        <f>'Production By Company'!R32/'Capacity By Company '!R33</f>
        <v>#DIV/0!</v>
      </c>
      <c r="S32" s="108" t="e">
        <f>'Production By Company'!S32/'Capacity By Company '!S33</f>
        <v>#DIV/0!</v>
      </c>
    </row>
    <row r="33" spans="1:21" x14ac:dyDescent="0.25">
      <c r="A33" s="1" t="s">
        <v>4</v>
      </c>
      <c r="B33" s="60" t="s">
        <v>4</v>
      </c>
      <c r="C33" s="72" t="s">
        <v>15</v>
      </c>
      <c r="D33" s="108">
        <f>'Production By Company'!D33/'Capacity By Company '!D34</f>
        <v>0</v>
      </c>
      <c r="E33" s="108">
        <f>'Production By Company'!E33/'Capacity By Company '!E34</f>
        <v>0</v>
      </c>
      <c r="F33" s="108">
        <f>'Production By Company'!F33/'Capacity By Company '!F34</f>
        <v>0</v>
      </c>
      <c r="G33" s="108">
        <f>'Production By Company'!G33/'Capacity By Company '!G34</f>
        <v>0</v>
      </c>
      <c r="H33" s="108">
        <f>'Production By Company'!H33/'Capacity By Company '!H34</f>
        <v>0</v>
      </c>
      <c r="I33" s="108">
        <f>'Production By Company'!I33/'Capacity By Company '!I34</f>
        <v>0</v>
      </c>
      <c r="J33" s="108">
        <f>'Production By Company'!J33/'Capacity By Company '!J34</f>
        <v>0</v>
      </c>
      <c r="K33" s="108">
        <f>'Production By Company'!K33/'Capacity By Company '!K34</f>
        <v>0</v>
      </c>
      <c r="L33" s="108">
        <f>'Production By Company'!L33/'Capacity By Company '!L34</f>
        <v>0</v>
      </c>
      <c r="M33" s="108">
        <f>'Production By Company'!M33/'Capacity By Company '!M34</f>
        <v>0</v>
      </c>
      <c r="N33" s="108">
        <f>'Production By Company'!N33/'Capacity By Company '!N34</f>
        <v>0</v>
      </c>
      <c r="O33" s="108">
        <f>'Production By Company'!O33/'Capacity By Company '!O34</f>
        <v>0</v>
      </c>
      <c r="P33" s="108">
        <f>'Production By Company'!P33/'Capacity By Company '!P34</f>
        <v>0</v>
      </c>
      <c r="Q33" s="108">
        <f>'Production By Company'!Q33/'Capacity By Company '!Q34</f>
        <v>0</v>
      </c>
      <c r="R33" s="108">
        <f>'Production By Company'!R33/'Capacity By Company '!R34</f>
        <v>0</v>
      </c>
      <c r="S33" s="108">
        <f>'Production By Company'!S33/'Capacity By Company '!S34</f>
        <v>0</v>
      </c>
    </row>
    <row r="34" spans="1:21" x14ac:dyDescent="0.25">
      <c r="A34" s="67" t="s">
        <v>16</v>
      </c>
      <c r="B34" s="68" t="s">
        <v>17</v>
      </c>
      <c r="C34" s="26" t="s">
        <v>42</v>
      </c>
      <c r="D34" s="108">
        <f>'Production By Company'!D34/'Capacity By Company '!D35</f>
        <v>0</v>
      </c>
      <c r="E34" s="108">
        <f>'Production By Company'!E34/'Capacity By Company '!E35</f>
        <v>0</v>
      </c>
      <c r="F34" s="108">
        <f>'Production By Company'!F34/'Capacity By Company '!F35</f>
        <v>0</v>
      </c>
      <c r="G34" s="108">
        <f>'Production By Company'!G34/'Capacity By Company '!G35</f>
        <v>0</v>
      </c>
      <c r="H34" s="108">
        <f>'Production By Company'!H34/'Capacity By Company '!H35</f>
        <v>0</v>
      </c>
      <c r="I34" s="108">
        <f>'Production By Company'!I34/'Capacity By Company '!I35</f>
        <v>0</v>
      </c>
      <c r="J34" s="108">
        <f>'Production By Company'!J34/'Capacity By Company '!J35</f>
        <v>0</v>
      </c>
      <c r="K34" s="108">
        <f>'Production By Company'!K34/'Capacity By Company '!K35</f>
        <v>0</v>
      </c>
      <c r="L34" s="108">
        <f>'Production By Company'!L34/'Capacity By Company '!L35</f>
        <v>0</v>
      </c>
      <c r="M34" s="108">
        <f>'Production By Company'!M34/'Capacity By Company '!M35</f>
        <v>0</v>
      </c>
      <c r="N34" s="108">
        <f>'Production By Company'!N34/'Capacity By Company '!N35</f>
        <v>0</v>
      </c>
      <c r="O34" s="108">
        <f>'Production By Company'!O34/'Capacity By Company '!O35</f>
        <v>0</v>
      </c>
      <c r="P34" s="108">
        <f>'Production By Company'!P34/'Capacity By Company '!P35</f>
        <v>0</v>
      </c>
      <c r="Q34" s="108">
        <f>'Production By Company'!Q34/'Capacity By Company '!Q35</f>
        <v>0</v>
      </c>
      <c r="R34" s="108">
        <f>'Production By Company'!R34/'Capacity By Company '!R35</f>
        <v>0</v>
      </c>
      <c r="S34" s="108">
        <f>'Production By Company'!S34/'Capacity By Company '!S35</f>
        <v>0</v>
      </c>
    </row>
    <row r="35" spans="1:21" x14ac:dyDescent="0.25">
      <c r="A35" s="1" t="s">
        <v>16</v>
      </c>
      <c r="B35" s="60" t="s">
        <v>17</v>
      </c>
      <c r="C35" s="65" t="s">
        <v>6</v>
      </c>
      <c r="D35" s="108">
        <v>0</v>
      </c>
      <c r="E35" s="108">
        <v>0</v>
      </c>
      <c r="F35" s="108">
        <v>0</v>
      </c>
      <c r="G35" s="108">
        <v>0</v>
      </c>
      <c r="H35" s="108">
        <v>0</v>
      </c>
      <c r="I35" s="108">
        <v>0</v>
      </c>
      <c r="J35" s="108">
        <v>0</v>
      </c>
      <c r="K35" s="108">
        <v>0</v>
      </c>
      <c r="L35" s="108">
        <v>0</v>
      </c>
      <c r="M35" s="108">
        <v>0</v>
      </c>
      <c r="N35" s="108">
        <v>0</v>
      </c>
      <c r="O35" s="108">
        <v>0</v>
      </c>
      <c r="P35" s="108">
        <v>0</v>
      </c>
      <c r="Q35" s="108">
        <v>0</v>
      </c>
      <c r="R35" s="108">
        <v>0</v>
      </c>
      <c r="S35" s="108">
        <v>0</v>
      </c>
    </row>
    <row r="36" spans="1:21" x14ac:dyDescent="0.25">
      <c r="A36" s="75" t="s">
        <v>16</v>
      </c>
      <c r="B36" s="76" t="s">
        <v>17</v>
      </c>
      <c r="C36" s="72" t="s">
        <v>15</v>
      </c>
      <c r="D36" s="108">
        <f>'Demand Supply Gap '!D76</f>
        <v>0.86194217391304351</v>
      </c>
      <c r="E36" s="108">
        <f>'Demand Supply Gap '!E76</f>
        <v>0.87268760869565221</v>
      </c>
      <c r="F36" s="108">
        <f>'Demand Supply Gap '!F76</f>
        <v>0.88343304347826079</v>
      </c>
      <c r="G36" s="108">
        <f>'Demand Supply Gap '!G76</f>
        <v>0.89417847826086949</v>
      </c>
      <c r="H36" s="108">
        <f>'Demand Supply Gap '!H76</f>
        <v>0.9049239130434783</v>
      </c>
      <c r="I36" s="108">
        <f>'Demand Supply Gap '!I76</f>
        <v>0.91092913043478274</v>
      </c>
      <c r="J36" s="108">
        <f>'Demand Supply Gap '!J76</f>
        <v>0.91693434782608696</v>
      </c>
      <c r="K36" s="108">
        <f>'Demand Supply Gap '!K76</f>
        <v>0.9229395652173914</v>
      </c>
      <c r="L36" s="108">
        <f>'Demand Supply Gap '!L76</f>
        <v>0.92894478260869573</v>
      </c>
      <c r="M36" s="108">
        <f>'Demand Supply Gap '!M76</f>
        <v>0.93495000000000017</v>
      </c>
      <c r="N36" s="108">
        <f>'Demand Supply Gap '!N76</f>
        <v>0.9409552173913045</v>
      </c>
      <c r="O36" s="108">
        <f>'Demand Supply Gap '!O76</f>
        <v>0.94696043478260883</v>
      </c>
      <c r="P36" s="108">
        <f>'Demand Supply Gap '!P76</f>
        <v>0.95296565217391316</v>
      </c>
      <c r="Q36" s="108">
        <f>'Demand Supply Gap '!Q76</f>
        <v>0.95897086956521749</v>
      </c>
      <c r="R36" s="108">
        <f>'Demand Supply Gap '!R76</f>
        <v>0.96497608695652193</v>
      </c>
      <c r="S36" s="108">
        <f>'Demand Supply Gap '!S76</f>
        <v>0.97098130434782626</v>
      </c>
    </row>
    <row r="37" spans="1:21" x14ac:dyDescent="0.25">
      <c r="A37" s="67" t="s">
        <v>16</v>
      </c>
      <c r="B37" s="68" t="s">
        <v>18</v>
      </c>
      <c r="C37" s="26" t="s">
        <v>43</v>
      </c>
      <c r="D37" s="108">
        <f>'Production By Company'!D37/'Capacity By Company '!D38</f>
        <v>0</v>
      </c>
      <c r="E37" s="108">
        <f>'Production By Company'!E37/'Capacity By Company '!E38</f>
        <v>0</v>
      </c>
      <c r="F37" s="108">
        <f>'Production By Company'!F37/'Capacity By Company '!F38</f>
        <v>0</v>
      </c>
      <c r="G37" s="108">
        <f>'Production By Company'!G37/'Capacity By Company '!G38</f>
        <v>0</v>
      </c>
      <c r="H37" s="108">
        <f>'Production By Company'!H37/'Capacity By Company '!H38</f>
        <v>0</v>
      </c>
      <c r="I37" s="108">
        <f>'Production By Company'!I37/'Capacity By Company '!I38</f>
        <v>0</v>
      </c>
      <c r="J37" s="108">
        <f>'Production By Company'!J37/'Capacity By Company '!J38</f>
        <v>0</v>
      </c>
      <c r="K37" s="108">
        <f>'Production By Company'!K37/'Capacity By Company '!K38</f>
        <v>0</v>
      </c>
      <c r="L37" s="108">
        <f>'Production By Company'!L37/'Capacity By Company '!L38</f>
        <v>0</v>
      </c>
      <c r="M37" s="108">
        <f>'Production By Company'!M37/'Capacity By Company '!M38</f>
        <v>0</v>
      </c>
      <c r="N37" s="108">
        <f>'Production By Company'!N37/'Capacity By Company '!N38</f>
        <v>0</v>
      </c>
      <c r="O37" s="108">
        <f>'Production By Company'!O37/'Capacity By Company '!O38</f>
        <v>0</v>
      </c>
      <c r="P37" s="108">
        <f>'Production By Company'!P37/'Capacity By Company '!P38</f>
        <v>0</v>
      </c>
      <c r="Q37" s="108">
        <f>'Production By Company'!Q37/'Capacity By Company '!Q38</f>
        <v>0</v>
      </c>
      <c r="R37" s="108">
        <f>'Production By Company'!R37/'Capacity By Company '!R38</f>
        <v>0</v>
      </c>
      <c r="S37" s="108">
        <f>'Production By Company'!S37/'Capacity By Company '!S38</f>
        <v>0</v>
      </c>
    </row>
    <row r="38" spans="1:21" x14ac:dyDescent="0.25">
      <c r="A38" s="77" t="s">
        <v>16</v>
      </c>
      <c r="B38" s="78" t="s">
        <v>18</v>
      </c>
      <c r="C38" s="79" t="s">
        <v>6</v>
      </c>
      <c r="D38" s="108">
        <v>0</v>
      </c>
      <c r="E38" s="108">
        <v>0</v>
      </c>
      <c r="F38" s="108">
        <v>0</v>
      </c>
      <c r="G38" s="108">
        <v>0</v>
      </c>
      <c r="H38" s="108">
        <v>0</v>
      </c>
      <c r="I38" s="108">
        <v>0</v>
      </c>
      <c r="J38" s="108">
        <v>0</v>
      </c>
      <c r="K38" s="108">
        <v>0</v>
      </c>
      <c r="L38" s="108">
        <v>0</v>
      </c>
      <c r="M38" s="108">
        <v>0</v>
      </c>
      <c r="N38" s="108">
        <v>0</v>
      </c>
      <c r="O38" s="108">
        <v>0</v>
      </c>
      <c r="P38" s="108">
        <v>0</v>
      </c>
      <c r="Q38" s="108">
        <v>0</v>
      </c>
      <c r="R38" s="108">
        <v>0</v>
      </c>
      <c r="S38" s="108">
        <v>0</v>
      </c>
    </row>
    <row r="39" spans="1:21" x14ac:dyDescent="0.25">
      <c r="A39" s="67" t="s">
        <v>16</v>
      </c>
      <c r="B39" s="60" t="s">
        <v>18</v>
      </c>
      <c r="C39" s="73" t="s">
        <v>15</v>
      </c>
      <c r="D39" s="108">
        <f>'Demand Supply Gap '!D85</f>
        <v>0.28385733333333335</v>
      </c>
      <c r="E39" s="108">
        <f>'Demand Supply Gap '!E85</f>
        <v>0.28610666666666662</v>
      </c>
      <c r="F39" s="108">
        <f>'Demand Supply Gap '!F85</f>
        <v>0.288356</v>
      </c>
      <c r="G39" s="108">
        <f>'Demand Supply Gap '!G85</f>
        <v>0.29060533333333333</v>
      </c>
      <c r="H39" s="108">
        <f>'Demand Supply Gap '!H85</f>
        <v>0.45593333333333336</v>
      </c>
      <c r="I39" s="108">
        <f>'Demand Supply Gap '!I85</f>
        <v>0.45710630303030303</v>
      </c>
      <c r="J39" s="108">
        <f>'Demand Supply Gap '!J85</f>
        <v>0.45827927272727276</v>
      </c>
      <c r="K39" s="108">
        <f>'Demand Supply Gap '!K85</f>
        <v>0.45945224242424243</v>
      </c>
      <c r="L39" s="108">
        <f>'Demand Supply Gap '!L85</f>
        <v>0.46062521212121216</v>
      </c>
      <c r="M39" s="108">
        <f>'Demand Supply Gap '!M85</f>
        <v>0.46179818181818177</v>
      </c>
      <c r="N39" s="108">
        <f>'Demand Supply Gap '!N85</f>
        <v>0.4629711515151515</v>
      </c>
      <c r="O39" s="108">
        <f>'Demand Supply Gap '!O85</f>
        <v>0.46414412121212117</v>
      </c>
      <c r="P39" s="108">
        <f>'Demand Supply Gap '!P85</f>
        <v>0.4653170909090909</v>
      </c>
      <c r="Q39" s="108">
        <f>'Demand Supply Gap '!Q85</f>
        <v>0.46649006060606057</v>
      </c>
      <c r="R39" s="108">
        <f>'Demand Supply Gap '!R85</f>
        <v>0.4676630303030303</v>
      </c>
      <c r="S39" s="108">
        <f>'Demand Supply Gap '!S85</f>
        <v>0.46883600000000003</v>
      </c>
    </row>
    <row r="40" spans="1:21" x14ac:dyDescent="0.25">
      <c r="A40" s="1" t="s">
        <v>16</v>
      </c>
      <c r="B40" s="60" t="s">
        <v>19</v>
      </c>
      <c r="C40" s="34" t="s">
        <v>44</v>
      </c>
      <c r="D40" s="108" t="e">
        <f>'Production By Company'!D40/'Capacity By Company '!D42</f>
        <v>#DIV/0!</v>
      </c>
      <c r="E40" s="108" t="e">
        <f>'Production By Company'!E40/'Capacity By Company '!E42</f>
        <v>#DIV/0!</v>
      </c>
      <c r="F40" s="108" t="e">
        <f>'Production By Company'!F40/'Capacity By Company '!F42</f>
        <v>#DIV/0!</v>
      </c>
      <c r="G40" s="108" t="e">
        <f>'Production By Company'!G40/'Capacity By Company '!G42</f>
        <v>#DIV/0!</v>
      </c>
      <c r="H40" s="108" t="e">
        <f>'Production By Company'!H40/'Capacity By Company '!H42</f>
        <v>#DIV/0!</v>
      </c>
      <c r="I40" s="108" t="e">
        <f>'Production By Company'!I40/'Capacity By Company '!I42</f>
        <v>#DIV/0!</v>
      </c>
      <c r="J40" s="108" t="e">
        <f>'Production By Company'!J40/'Capacity By Company '!J42</f>
        <v>#DIV/0!</v>
      </c>
      <c r="K40" s="108">
        <f>'Production By Company'!K40/'Capacity By Company '!K42</f>
        <v>0</v>
      </c>
      <c r="L40" s="108">
        <f>'Production By Company'!L40/'Capacity By Company '!L42</f>
        <v>0</v>
      </c>
      <c r="M40" s="108">
        <f>'Production By Company'!M40/'Capacity By Company '!M42</f>
        <v>0</v>
      </c>
      <c r="N40" s="108">
        <f>'Production By Company'!N40/'Capacity By Company '!N42</f>
        <v>0</v>
      </c>
      <c r="O40" s="108">
        <f>'Production By Company'!O40/'Capacity By Company '!O42</f>
        <v>0</v>
      </c>
      <c r="P40" s="108">
        <f>'Production By Company'!P40/'Capacity By Company '!P42</f>
        <v>0</v>
      </c>
      <c r="Q40" s="108">
        <f>'Production By Company'!Q40/'Capacity By Company '!Q42</f>
        <v>0</v>
      </c>
      <c r="R40" s="108">
        <f>'Production By Company'!R40/'Capacity By Company '!R42</f>
        <v>0</v>
      </c>
      <c r="S40" s="108">
        <f>'Production By Company'!S40/'Capacity By Company '!S42</f>
        <v>0</v>
      </c>
    </row>
    <row r="41" spans="1:21" x14ac:dyDescent="0.25">
      <c r="A41" s="1" t="s">
        <v>16</v>
      </c>
      <c r="B41" s="60" t="s">
        <v>19</v>
      </c>
      <c r="C41" s="72" t="s">
        <v>6</v>
      </c>
      <c r="D41" s="108">
        <v>0</v>
      </c>
      <c r="E41" s="108">
        <v>0</v>
      </c>
      <c r="F41" s="108">
        <v>0</v>
      </c>
      <c r="G41" s="108">
        <v>0</v>
      </c>
      <c r="H41" s="108">
        <v>0</v>
      </c>
      <c r="I41" s="108">
        <v>0</v>
      </c>
      <c r="J41" s="108">
        <v>0</v>
      </c>
      <c r="K41" s="108">
        <v>0</v>
      </c>
      <c r="L41" s="108">
        <v>0</v>
      </c>
      <c r="M41" s="108">
        <v>0</v>
      </c>
      <c r="N41" s="108">
        <v>0</v>
      </c>
      <c r="O41" s="108">
        <v>0</v>
      </c>
      <c r="P41" s="108">
        <v>0</v>
      </c>
      <c r="Q41" s="108">
        <v>0</v>
      </c>
      <c r="R41" s="108">
        <v>0</v>
      </c>
      <c r="S41" s="108">
        <v>0</v>
      </c>
    </row>
    <row r="42" spans="1:21" x14ac:dyDescent="0.25">
      <c r="A42" s="75" t="s">
        <v>16</v>
      </c>
      <c r="B42" s="80" t="s">
        <v>19</v>
      </c>
      <c r="C42" s="73" t="s">
        <v>15</v>
      </c>
      <c r="D42" s="108" t="e">
        <f>'Demand Supply Gap '!D94</f>
        <v>#DIV/0!</v>
      </c>
      <c r="E42" s="108" t="e">
        <f>'Demand Supply Gap '!E94</f>
        <v>#DIV/0!</v>
      </c>
      <c r="F42" s="108" t="e">
        <f>'Demand Supply Gap '!F94</f>
        <v>#DIV/0!</v>
      </c>
      <c r="G42" s="108" t="e">
        <f>'Demand Supply Gap '!G94</f>
        <v>#DIV/0!</v>
      </c>
      <c r="H42" s="108" t="e">
        <f>'Demand Supply Gap '!H94</f>
        <v>#DIV/0!</v>
      </c>
      <c r="I42" s="108" t="e">
        <f>'Demand Supply Gap '!I94</f>
        <v>#DIV/0!</v>
      </c>
      <c r="J42" s="108" t="e">
        <f>'Demand Supply Gap '!J94</f>
        <v>#DIV/0!</v>
      </c>
      <c r="K42" s="108">
        <f>'Demand Supply Gap '!K94</f>
        <v>31.11822545454546</v>
      </c>
      <c r="L42" s="108">
        <f>'Demand Supply Gap '!L94</f>
        <v>31.319887272727279</v>
      </c>
      <c r="M42" s="108">
        <f>'Demand Supply Gap '!M94</f>
        <v>31.521549090909097</v>
      </c>
      <c r="N42" s="108">
        <f>'Demand Supply Gap '!N94</f>
        <v>31.723210909090916</v>
      </c>
      <c r="O42" s="108">
        <f>'Demand Supply Gap '!O94</f>
        <v>31.924872727272732</v>
      </c>
      <c r="P42" s="108">
        <f>'Demand Supply Gap '!P94</f>
        <v>32.126534545454547</v>
      </c>
      <c r="Q42" s="108">
        <f>'Demand Supply Gap '!Q94</f>
        <v>32.328196363636366</v>
      </c>
      <c r="R42" s="108">
        <f>'Demand Supply Gap '!R94</f>
        <v>32.529858181818184</v>
      </c>
      <c r="S42" s="108">
        <f>'Demand Supply Gap '!S94</f>
        <v>32.731520000000003</v>
      </c>
    </row>
    <row r="43" spans="1:21" x14ac:dyDescent="0.25">
      <c r="A43" s="1" t="s">
        <v>16</v>
      </c>
      <c r="B43" s="60" t="s">
        <v>20</v>
      </c>
      <c r="C43" s="18" t="s">
        <v>41</v>
      </c>
      <c r="D43" s="108" t="e">
        <f>'Production By Company'!D43/'Capacity By Company '!#REF!</f>
        <v>#REF!</v>
      </c>
      <c r="E43" s="108" t="e">
        <f>'Production By Company'!E43/'Capacity By Company '!#REF!</f>
        <v>#REF!</v>
      </c>
      <c r="F43" s="108" t="e">
        <f>'Production By Company'!F43/'Capacity By Company '!#REF!</f>
        <v>#REF!</v>
      </c>
      <c r="G43" s="108" t="e">
        <f>'Production By Company'!G43/'Capacity By Company '!#REF!</f>
        <v>#REF!</v>
      </c>
      <c r="H43" s="108" t="e">
        <f>'Production By Company'!H43/'Capacity By Company '!#REF!</f>
        <v>#REF!</v>
      </c>
      <c r="I43" s="108" t="e">
        <f>'Production By Company'!I43/'Capacity By Company '!#REF!</f>
        <v>#REF!</v>
      </c>
      <c r="J43" s="108" t="e">
        <f>'Production By Company'!J43/'Capacity By Company '!#REF!</f>
        <v>#REF!</v>
      </c>
      <c r="K43" s="108" t="e">
        <f>'Production By Company'!K43/'Capacity By Company '!#REF!</f>
        <v>#REF!</v>
      </c>
      <c r="L43" s="108" t="e">
        <f>'Production By Company'!L43/'Capacity By Company '!#REF!</f>
        <v>#REF!</v>
      </c>
      <c r="M43" s="108" t="e">
        <f>'Production By Company'!M43/'Capacity By Company '!#REF!</f>
        <v>#REF!</v>
      </c>
      <c r="N43" s="108" t="e">
        <f>'Production By Company'!N43/'Capacity By Company '!#REF!</f>
        <v>#REF!</v>
      </c>
      <c r="O43" s="108" t="e">
        <f>'Production By Company'!O43/'Capacity By Company '!#REF!</f>
        <v>#REF!</v>
      </c>
      <c r="P43" s="108" t="e">
        <f>'Production By Company'!P43/'Capacity By Company '!#REF!</f>
        <v>#REF!</v>
      </c>
      <c r="Q43" s="108" t="e">
        <f>'Production By Company'!Q43/'Capacity By Company '!#REF!</f>
        <v>#REF!</v>
      </c>
      <c r="R43" s="108" t="e">
        <f>'Production By Company'!R43/'Capacity By Company '!#REF!</f>
        <v>#REF!</v>
      </c>
      <c r="S43" s="108" t="e">
        <f>'Production By Company'!S43/'Capacity By Company '!#REF!</f>
        <v>#REF!</v>
      </c>
    </row>
    <row r="44" spans="1:21" x14ac:dyDescent="0.25">
      <c r="A44" s="1" t="s">
        <v>16</v>
      </c>
      <c r="B44" s="60" t="s">
        <v>20</v>
      </c>
      <c r="C44" s="72" t="s">
        <v>6</v>
      </c>
      <c r="D44" s="108">
        <v>0</v>
      </c>
      <c r="E44" s="108">
        <v>0</v>
      </c>
      <c r="F44" s="108">
        <v>0</v>
      </c>
      <c r="G44" s="108">
        <v>0</v>
      </c>
      <c r="H44" s="108">
        <v>0</v>
      </c>
      <c r="I44" s="108">
        <v>0</v>
      </c>
      <c r="J44" s="108">
        <v>0</v>
      </c>
      <c r="K44" s="108">
        <v>0</v>
      </c>
      <c r="L44" s="108">
        <v>0</v>
      </c>
      <c r="M44" s="108">
        <v>0</v>
      </c>
      <c r="N44" s="108">
        <v>0</v>
      </c>
      <c r="O44" s="108">
        <v>0</v>
      </c>
      <c r="P44" s="108">
        <v>0</v>
      </c>
      <c r="Q44" s="108">
        <v>0</v>
      </c>
      <c r="R44" s="108">
        <v>0</v>
      </c>
      <c r="S44" s="108">
        <v>0</v>
      </c>
    </row>
    <row r="45" spans="1:21" x14ac:dyDescent="0.25">
      <c r="A45" s="75" t="s">
        <v>16</v>
      </c>
      <c r="B45" s="76" t="s">
        <v>20</v>
      </c>
      <c r="C45" s="73" t="s">
        <v>15</v>
      </c>
      <c r="D45" s="108" t="e">
        <f>'Demand Supply Gap '!D103</f>
        <v>#DIV/0!</v>
      </c>
      <c r="E45" s="108" t="e">
        <f>'Demand Supply Gap '!E103</f>
        <v>#DIV/0!</v>
      </c>
      <c r="F45" s="108" t="e">
        <f>'Demand Supply Gap '!F103</f>
        <v>#DIV/0!</v>
      </c>
      <c r="G45" s="108" t="e">
        <f>'Demand Supply Gap '!G103</f>
        <v>#DIV/0!</v>
      </c>
      <c r="H45" s="108" t="e">
        <f>'Demand Supply Gap '!H103</f>
        <v>#DIV/0!</v>
      </c>
      <c r="I45" s="108" t="e">
        <f>'Demand Supply Gap '!I103</f>
        <v>#DIV/0!</v>
      </c>
      <c r="J45" s="108" t="e">
        <f>'Demand Supply Gap '!J103</f>
        <v>#DIV/0!</v>
      </c>
      <c r="K45" s="108" t="e">
        <f>'Demand Supply Gap '!K103</f>
        <v>#DIV/0!</v>
      </c>
      <c r="L45" s="108" t="e">
        <f>'Demand Supply Gap '!L103</f>
        <v>#DIV/0!</v>
      </c>
      <c r="M45" s="108">
        <f>'Demand Supply Gap '!M103</f>
        <v>1.3492610899999999</v>
      </c>
      <c r="N45" s="108">
        <f>'Demand Supply Gap '!N103</f>
        <v>1.3514969750000001</v>
      </c>
      <c r="O45" s="108">
        <f>'Demand Supply Gap '!O103</f>
        <v>1.35373286</v>
      </c>
      <c r="P45" s="108">
        <f>'Demand Supply Gap '!P103</f>
        <v>1.3559687449999998</v>
      </c>
      <c r="Q45" s="108">
        <f>'Demand Supply Gap '!Q103</f>
        <v>1.3582046299999999</v>
      </c>
      <c r="R45" s="108">
        <f>'Demand Supply Gap '!R103</f>
        <v>1.3604405149999999</v>
      </c>
      <c r="S45" s="108">
        <f>'Demand Supply Gap '!S103</f>
        <v>1.3626764</v>
      </c>
    </row>
    <row r="46" spans="1:21" x14ac:dyDescent="0.25">
      <c r="A46" s="81" t="s">
        <v>16</v>
      </c>
      <c r="B46" s="80" t="s">
        <v>21</v>
      </c>
      <c r="C46" s="26" t="s">
        <v>42</v>
      </c>
      <c r="D46" s="108">
        <f>'Production By Company'!D46/'Capacity By Company '!D49</f>
        <v>0</v>
      </c>
      <c r="E46" s="108" t="e">
        <f>'Production By Company'!E46/'Capacity By Company '!#REF!</f>
        <v>#REF!</v>
      </c>
      <c r="F46" s="108">
        <f>'Production By Company'!F46/'Capacity By Company '!F49</f>
        <v>0</v>
      </c>
      <c r="G46" s="108">
        <f>'Production By Company'!G46/'Capacity By Company '!G49</f>
        <v>0</v>
      </c>
      <c r="H46" s="108">
        <f>'Production By Company'!H46/'Capacity By Company '!H49</f>
        <v>0</v>
      </c>
      <c r="I46" s="108">
        <f>'Production By Company'!I46/'Capacity By Company '!I49</f>
        <v>0</v>
      </c>
      <c r="J46" s="108">
        <f>'Production By Company'!J46/'Capacity By Company '!J49</f>
        <v>0</v>
      </c>
      <c r="K46" s="108">
        <f>'Production By Company'!K46/'Capacity By Company '!K49</f>
        <v>0</v>
      </c>
      <c r="L46" s="108">
        <f>'Production By Company'!L46/'Capacity By Company '!L49</f>
        <v>0</v>
      </c>
      <c r="M46" s="108">
        <f>'Production By Company'!M46/'Capacity By Company '!M49</f>
        <v>0</v>
      </c>
      <c r="N46" s="108">
        <f>'Production By Company'!N46/'Capacity By Company '!N49</f>
        <v>0</v>
      </c>
      <c r="O46" s="108">
        <f>'Production By Company'!O46/'Capacity By Company '!O49</f>
        <v>0</v>
      </c>
      <c r="P46" s="108">
        <f>'Production By Company'!P46/'Capacity By Company '!P49</f>
        <v>0</v>
      </c>
      <c r="Q46" s="108">
        <f>'Production By Company'!Q46/'Capacity By Company '!Q49</f>
        <v>0</v>
      </c>
      <c r="R46" s="108">
        <f>'Production By Company'!R46/'Capacity By Company '!R49</f>
        <v>0</v>
      </c>
      <c r="S46" s="108">
        <f>'Production By Company'!S46/'Capacity By Company '!S49</f>
        <v>0</v>
      </c>
    </row>
    <row r="47" spans="1:21" x14ac:dyDescent="0.25">
      <c r="A47" s="81" t="s">
        <v>16</v>
      </c>
      <c r="B47" s="80" t="s">
        <v>21</v>
      </c>
      <c r="C47" s="72" t="s">
        <v>6</v>
      </c>
      <c r="D47" s="108">
        <v>0</v>
      </c>
      <c r="E47" s="108">
        <v>0</v>
      </c>
      <c r="F47" s="108">
        <v>0</v>
      </c>
      <c r="G47" s="108">
        <v>0</v>
      </c>
      <c r="H47" s="108">
        <v>0</v>
      </c>
      <c r="I47" s="108">
        <v>0</v>
      </c>
      <c r="J47" s="108">
        <v>0</v>
      </c>
      <c r="K47" s="108">
        <v>0</v>
      </c>
      <c r="L47" s="108">
        <v>0</v>
      </c>
      <c r="M47" s="108">
        <v>0</v>
      </c>
      <c r="N47" s="108">
        <v>0</v>
      </c>
      <c r="O47" s="108">
        <v>0</v>
      </c>
      <c r="P47" s="108">
        <v>0</v>
      </c>
      <c r="Q47" s="108">
        <v>0</v>
      </c>
      <c r="R47" s="108">
        <v>0</v>
      </c>
      <c r="S47" s="109">
        <v>0</v>
      </c>
      <c r="T47" s="341"/>
      <c r="U47" s="341"/>
    </row>
    <row r="48" spans="1:21" x14ac:dyDescent="0.25">
      <c r="A48" s="81" t="s">
        <v>16</v>
      </c>
      <c r="B48" s="80" t="s">
        <v>21</v>
      </c>
      <c r="C48" s="72" t="s">
        <v>15</v>
      </c>
      <c r="D48" s="108">
        <f>'Demand Supply Gap '!D112</f>
        <v>3.4286999999999996</v>
      </c>
      <c r="E48" s="108">
        <f>'Demand Supply Gap '!E112</f>
        <v>3.4410309999999997</v>
      </c>
      <c r="F48" s="108">
        <f>'Demand Supply Gap '!F112</f>
        <v>3.4533619999999998</v>
      </c>
      <c r="G48" s="108">
        <f>'Demand Supply Gap '!G112</f>
        <v>3.4656929999999995</v>
      </c>
      <c r="H48" s="108">
        <f>'Demand Supply Gap '!H112</f>
        <v>3.4780239999999991</v>
      </c>
      <c r="I48" s="108">
        <f>'Demand Supply Gap '!I112</f>
        <v>3.4881375272727269</v>
      </c>
      <c r="J48" s="108">
        <f>'Demand Supply Gap '!J112</f>
        <v>3.4982510545454542</v>
      </c>
      <c r="K48" s="108">
        <f>'Demand Supply Gap '!K112</f>
        <v>3.5083645818181814</v>
      </c>
      <c r="L48" s="108">
        <f>'Demand Supply Gap '!L112</f>
        <v>3.5184781090909087</v>
      </c>
      <c r="M48" s="108">
        <f>'Demand Supply Gap '!M112</f>
        <v>3.5285916363636365</v>
      </c>
      <c r="N48" s="108">
        <f>'Demand Supply Gap '!N112</f>
        <v>3.5387051636363633</v>
      </c>
      <c r="O48" s="108">
        <f>'Demand Supply Gap '!O112</f>
        <v>3.5488186909090911</v>
      </c>
      <c r="P48" s="108">
        <f>'Demand Supply Gap '!P112</f>
        <v>3.5589322181818179</v>
      </c>
      <c r="Q48" s="108">
        <f>'Demand Supply Gap '!Q112</f>
        <v>3.5690457454545457</v>
      </c>
      <c r="R48" s="108">
        <f>'Demand Supply Gap '!R112</f>
        <v>3.579159272727273</v>
      </c>
      <c r="S48" s="108">
        <f>'Demand Supply Gap '!S112</f>
        <v>3.5892727999999998</v>
      </c>
    </row>
    <row r="49" spans="1:19" x14ac:dyDescent="0.25">
      <c r="A49" s="81" t="s">
        <v>16</v>
      </c>
      <c r="B49" s="38" t="s">
        <v>46</v>
      </c>
      <c r="C49" s="26" t="s">
        <v>300</v>
      </c>
      <c r="D49" s="108">
        <f>'Production By Company'!D49/'Capacity By Company '!D52</f>
        <v>0</v>
      </c>
      <c r="E49" s="108">
        <f>'Production By Company'!E49/'Capacity By Company '!E52</f>
        <v>0</v>
      </c>
      <c r="F49" s="108">
        <f>'Production By Company'!F49/'Capacity By Company '!F52</f>
        <v>0</v>
      </c>
      <c r="G49" s="108">
        <f>'Production By Company'!G49/'Capacity By Company '!G52</f>
        <v>0</v>
      </c>
      <c r="H49" s="108">
        <f>'Production By Company'!H49/'Capacity By Company '!H52</f>
        <v>0</v>
      </c>
      <c r="I49" s="108">
        <f>'Production By Company'!I49/'Capacity By Company '!I52</f>
        <v>0</v>
      </c>
      <c r="J49" s="108">
        <f>'Production By Company'!J49/'Capacity By Company '!J52</f>
        <v>0</v>
      </c>
      <c r="K49" s="108">
        <f>'Production By Company'!K49/'Capacity By Company '!K52</f>
        <v>0</v>
      </c>
      <c r="L49" s="108">
        <f>'Production By Company'!L49/'Capacity By Company '!L52</f>
        <v>0</v>
      </c>
      <c r="M49" s="108">
        <f>'Production By Company'!M49/'Capacity By Company '!M52</f>
        <v>0</v>
      </c>
      <c r="N49" s="108">
        <f>'Production By Company'!N49/'Capacity By Company '!N52</f>
        <v>0</v>
      </c>
      <c r="O49" s="108">
        <f>'Production By Company'!O49/'Capacity By Company '!O52</f>
        <v>0</v>
      </c>
      <c r="P49" s="108">
        <f>'Production By Company'!P49/'Capacity By Company '!P52</f>
        <v>0</v>
      </c>
      <c r="Q49" s="108">
        <f>'Production By Company'!Q49/'Capacity By Company '!Q52</f>
        <v>0</v>
      </c>
      <c r="R49" s="108">
        <f>'Production By Company'!R49/'Capacity By Company '!R52</f>
        <v>0</v>
      </c>
      <c r="S49" s="108">
        <f>'Production By Company'!S49/'Capacity By Company '!S52</f>
        <v>0</v>
      </c>
    </row>
    <row r="50" spans="1:19" x14ac:dyDescent="0.25">
      <c r="A50" s="81" t="s">
        <v>16</v>
      </c>
      <c r="B50" s="38" t="s">
        <v>46</v>
      </c>
      <c r="C50" s="26" t="s">
        <v>301</v>
      </c>
      <c r="D50" s="108" t="e">
        <f>'Production By Company'!D50/'Capacity By Company '!#REF!</f>
        <v>#REF!</v>
      </c>
      <c r="E50" s="108" t="e">
        <f>'Production By Company'!E50/'Capacity By Company '!#REF!</f>
        <v>#REF!</v>
      </c>
      <c r="F50" s="108" t="e">
        <f>'Production By Company'!F50/'Capacity By Company '!#REF!</f>
        <v>#REF!</v>
      </c>
      <c r="G50" s="108" t="e">
        <f>'Production By Company'!G50/'Capacity By Company '!#REF!</f>
        <v>#REF!</v>
      </c>
      <c r="H50" s="108" t="e">
        <f>'Production By Company'!H50/'Capacity By Company '!#REF!</f>
        <v>#REF!</v>
      </c>
      <c r="I50" s="108" t="e">
        <f>'Production By Company'!I50/'Capacity By Company '!#REF!</f>
        <v>#REF!</v>
      </c>
      <c r="J50" s="108" t="e">
        <f>'Production By Company'!J50/'Capacity By Company '!#REF!</f>
        <v>#REF!</v>
      </c>
      <c r="K50" s="108" t="e">
        <f>'Production By Company'!K50/'Capacity By Company '!#REF!</f>
        <v>#REF!</v>
      </c>
      <c r="L50" s="108" t="e">
        <f>'Production By Company'!L50/'Capacity By Company '!#REF!</f>
        <v>#REF!</v>
      </c>
      <c r="M50" s="108" t="e">
        <f>'Production By Company'!M50/'Capacity By Company '!#REF!</f>
        <v>#REF!</v>
      </c>
      <c r="N50" s="108" t="e">
        <f>'Production By Company'!N50/'Capacity By Company '!#REF!</f>
        <v>#REF!</v>
      </c>
      <c r="O50" s="108" t="e">
        <f>'Production By Company'!O50/'Capacity By Company '!#REF!</f>
        <v>#REF!</v>
      </c>
      <c r="P50" s="108" t="e">
        <f>'Production By Company'!P50/'Capacity By Company '!#REF!</f>
        <v>#REF!</v>
      </c>
      <c r="Q50" s="108" t="e">
        <f>'Production By Company'!Q50/'Capacity By Company '!#REF!</f>
        <v>#REF!</v>
      </c>
      <c r="R50" s="108" t="e">
        <f>'Production By Company'!R50/'Capacity By Company '!#REF!</f>
        <v>#REF!</v>
      </c>
      <c r="S50" s="108" t="e">
        <f>'Production By Company'!S50/'Capacity By Company '!#REF!</f>
        <v>#REF!</v>
      </c>
    </row>
    <row r="51" spans="1:19" x14ac:dyDescent="0.25">
      <c r="A51" s="81" t="s">
        <v>16</v>
      </c>
      <c r="B51" s="38" t="s">
        <v>46</v>
      </c>
      <c r="C51" s="26" t="s">
        <v>47</v>
      </c>
      <c r="D51" s="108" t="e">
        <f>'Production By Company'!D51/'Capacity By Company '!#REF!</f>
        <v>#REF!</v>
      </c>
      <c r="E51" s="108" t="e">
        <f>'Production By Company'!E51/'Capacity By Company '!#REF!</f>
        <v>#REF!</v>
      </c>
      <c r="F51" s="108" t="e">
        <f>'Production By Company'!F51/'Capacity By Company '!#REF!</f>
        <v>#REF!</v>
      </c>
      <c r="G51" s="108" t="e">
        <f>'Production By Company'!G51/'Capacity By Company '!#REF!</f>
        <v>#REF!</v>
      </c>
      <c r="H51" s="108" t="e">
        <f>'Production By Company'!H51/'Capacity By Company '!#REF!</f>
        <v>#REF!</v>
      </c>
      <c r="I51" s="108" t="e">
        <f>'Production By Company'!I51/'Capacity By Company '!#REF!</f>
        <v>#REF!</v>
      </c>
      <c r="J51" s="108" t="e">
        <f>'Production By Company'!J51/'Capacity By Company '!#REF!</f>
        <v>#REF!</v>
      </c>
      <c r="K51" s="108" t="e">
        <f>'Production By Company'!K51/'Capacity By Company '!#REF!</f>
        <v>#REF!</v>
      </c>
      <c r="L51" s="108" t="e">
        <f>'Production By Company'!L51/'Capacity By Company '!#REF!</f>
        <v>#REF!</v>
      </c>
      <c r="M51" s="108" t="e">
        <f>'Production By Company'!M51/'Capacity By Company '!#REF!</f>
        <v>#REF!</v>
      </c>
      <c r="N51" s="108" t="e">
        <f>'Production By Company'!N51/'Capacity By Company '!#REF!</f>
        <v>#REF!</v>
      </c>
      <c r="O51" s="108" t="e">
        <f>'Production By Company'!O51/'Capacity By Company '!#REF!</f>
        <v>#REF!</v>
      </c>
      <c r="P51" s="108" t="e">
        <f>'Production By Company'!P51/'Capacity By Company '!#REF!</f>
        <v>#REF!</v>
      </c>
      <c r="Q51" s="108" t="e">
        <f>'Production By Company'!Q51/'Capacity By Company '!#REF!</f>
        <v>#REF!</v>
      </c>
      <c r="R51" s="108" t="e">
        <f>'Production By Company'!R51/'Capacity By Company '!#REF!</f>
        <v>#REF!</v>
      </c>
      <c r="S51" s="108" t="e">
        <f>'Production By Company'!S51/'Capacity By Company '!#REF!</f>
        <v>#REF!</v>
      </c>
    </row>
    <row r="52" spans="1:19" x14ac:dyDescent="0.25">
      <c r="A52" s="81" t="s">
        <v>16</v>
      </c>
      <c r="B52" s="38" t="s">
        <v>46</v>
      </c>
      <c r="C52" s="72" t="s">
        <v>6</v>
      </c>
      <c r="D52" s="108">
        <v>0</v>
      </c>
      <c r="E52" s="108">
        <v>0</v>
      </c>
      <c r="F52" s="108">
        <v>0</v>
      </c>
      <c r="G52" s="108">
        <v>0</v>
      </c>
      <c r="H52" s="108">
        <v>0</v>
      </c>
      <c r="I52" s="108">
        <v>0</v>
      </c>
      <c r="J52" s="108">
        <v>0</v>
      </c>
      <c r="K52" s="108">
        <v>0</v>
      </c>
      <c r="L52" s="108">
        <v>0</v>
      </c>
      <c r="M52" s="108">
        <v>0</v>
      </c>
      <c r="N52" s="108">
        <v>0</v>
      </c>
      <c r="O52" s="108">
        <v>0</v>
      </c>
      <c r="P52" s="108">
        <v>0</v>
      </c>
      <c r="Q52" s="108">
        <v>0</v>
      </c>
      <c r="R52" s="108">
        <v>0</v>
      </c>
      <c r="S52" s="108">
        <v>0</v>
      </c>
    </row>
    <row r="53" spans="1:19" x14ac:dyDescent="0.25">
      <c r="A53" s="81" t="s">
        <v>16</v>
      </c>
      <c r="B53" s="38" t="s">
        <v>46</v>
      </c>
      <c r="C53" s="72" t="s">
        <v>15</v>
      </c>
      <c r="D53" s="108">
        <f>'Demand Supply Gap '!D121</f>
        <v>14.876200000000001</v>
      </c>
      <c r="E53" s="108">
        <f>'Demand Supply Gap '!E121</f>
        <v>14.8836288</v>
      </c>
      <c r="F53" s="108">
        <f>'Demand Supply Gap '!F121</f>
        <v>14.8910576</v>
      </c>
      <c r="G53" s="108">
        <f>'Demand Supply Gap '!G121</f>
        <v>14.898486400000001</v>
      </c>
      <c r="H53" s="108">
        <f>'Demand Supply Gap '!H121</f>
        <v>14.905915200000001</v>
      </c>
      <c r="I53" s="108">
        <f>'Demand Supply Gap '!I121</f>
        <v>14.913344</v>
      </c>
      <c r="J53" s="108">
        <f>'Demand Supply Gap '!J121</f>
        <v>14.9207728</v>
      </c>
      <c r="K53" s="108">
        <f>'Demand Supply Gap '!K121</f>
        <v>14.9282016</v>
      </c>
      <c r="L53" s="108">
        <f>'Demand Supply Gap '!L121</f>
        <v>14.935630399999999</v>
      </c>
      <c r="M53" s="108">
        <f>'Demand Supply Gap '!M121</f>
        <v>14.943059199999999</v>
      </c>
      <c r="N53" s="108">
        <f>'Demand Supply Gap '!N121</f>
        <v>14.950487999999998</v>
      </c>
      <c r="O53" s="108">
        <f>'Demand Supply Gap '!O121</f>
        <v>14.957916800000001</v>
      </c>
      <c r="P53" s="108">
        <f>'Demand Supply Gap '!P121</f>
        <v>14.965345600000001</v>
      </c>
      <c r="Q53" s="108">
        <f>'Demand Supply Gap '!Q121</f>
        <v>14.9727744</v>
      </c>
      <c r="R53" s="108">
        <f>'Demand Supply Gap '!R121</f>
        <v>14.9802032</v>
      </c>
      <c r="S53" s="108">
        <f>'Demand Supply Gap '!S121</f>
        <v>14.987632</v>
      </c>
    </row>
    <row r="54" spans="1:19" x14ac:dyDescent="0.25">
      <c r="A54" s="67" t="s">
        <v>16</v>
      </c>
      <c r="B54" s="68" t="s">
        <v>22</v>
      </c>
      <c r="C54" s="26" t="s">
        <v>41</v>
      </c>
      <c r="D54" s="108" t="e">
        <f>'Production By Company'!D54/'Capacity By Company '!D55</f>
        <v>#DIV/0!</v>
      </c>
      <c r="E54" s="108" t="e">
        <f>'Production By Company'!E54/'Capacity By Company '!E55</f>
        <v>#DIV/0!</v>
      </c>
      <c r="F54" s="108" t="e">
        <f>'Production By Company'!F54/'Capacity By Company '!F55</f>
        <v>#DIV/0!</v>
      </c>
      <c r="G54" s="108" t="e">
        <f>'Production By Company'!G54/'Capacity By Company '!G55</f>
        <v>#DIV/0!</v>
      </c>
      <c r="H54" s="108" t="e">
        <f>'Production By Company'!H54/'Capacity By Company '!H55</f>
        <v>#DIV/0!</v>
      </c>
      <c r="I54" s="108" t="e">
        <f>'Production By Company'!I54/'Capacity By Company '!I55</f>
        <v>#DIV/0!</v>
      </c>
      <c r="J54" s="108" t="e">
        <f>'Production By Company'!J54/'Capacity By Company '!J55</f>
        <v>#DIV/0!</v>
      </c>
      <c r="K54" s="108" t="e">
        <f>'Production By Company'!K54/'Capacity By Company '!K55</f>
        <v>#DIV/0!</v>
      </c>
      <c r="L54" s="108" t="e">
        <f>'Production By Company'!L54/'Capacity By Company '!L55</f>
        <v>#DIV/0!</v>
      </c>
      <c r="M54" s="108" t="e">
        <f>'Production By Company'!M54/'Capacity By Company '!M55</f>
        <v>#DIV/0!</v>
      </c>
      <c r="N54" s="108" t="e">
        <f>'Production By Company'!N54/'Capacity By Company '!N55</f>
        <v>#DIV/0!</v>
      </c>
      <c r="O54" s="108" t="e">
        <f>'Production By Company'!O54/'Capacity By Company '!O55</f>
        <v>#DIV/0!</v>
      </c>
      <c r="P54" s="108" t="e">
        <f>'Production By Company'!P54/'Capacity By Company '!P55</f>
        <v>#DIV/0!</v>
      </c>
      <c r="Q54" s="108" t="e">
        <f>'Production By Company'!Q54/'Capacity By Company '!Q55</f>
        <v>#DIV/0!</v>
      </c>
      <c r="R54" s="108" t="e">
        <f>'Production By Company'!R54/'Capacity By Company '!R55</f>
        <v>#DIV/0!</v>
      </c>
      <c r="S54" s="108" t="e">
        <f>'Production By Company'!S54/'Capacity By Company '!S55</f>
        <v>#DIV/0!</v>
      </c>
    </row>
    <row r="55" spans="1:19" x14ac:dyDescent="0.25">
      <c r="A55" s="1" t="s">
        <v>16</v>
      </c>
      <c r="B55" s="68" t="s">
        <v>22</v>
      </c>
      <c r="C55" s="72" t="s">
        <v>6</v>
      </c>
      <c r="D55" s="108">
        <v>0</v>
      </c>
      <c r="E55" s="108">
        <v>0</v>
      </c>
      <c r="F55" s="108">
        <v>0</v>
      </c>
      <c r="G55" s="108">
        <v>0</v>
      </c>
      <c r="H55" s="108">
        <v>0</v>
      </c>
      <c r="I55" s="108">
        <v>0</v>
      </c>
      <c r="J55" s="108">
        <v>0</v>
      </c>
      <c r="K55" s="108">
        <v>0</v>
      </c>
      <c r="L55" s="108">
        <v>0</v>
      </c>
      <c r="M55" s="108">
        <v>0</v>
      </c>
      <c r="N55" s="108">
        <v>0</v>
      </c>
      <c r="O55" s="108">
        <v>0</v>
      </c>
      <c r="P55" s="108">
        <v>0</v>
      </c>
      <c r="Q55" s="108">
        <v>0</v>
      </c>
      <c r="R55" s="108">
        <v>0</v>
      </c>
      <c r="S55" s="108">
        <v>0</v>
      </c>
    </row>
    <row r="56" spans="1:19" x14ac:dyDescent="0.25">
      <c r="A56" s="75" t="s">
        <v>16</v>
      </c>
      <c r="B56" s="80" t="s">
        <v>22</v>
      </c>
      <c r="C56" s="72" t="s">
        <v>15</v>
      </c>
      <c r="D56" s="108" t="e">
        <f>'Demand Supply Gap '!D130</f>
        <v>#DIV/0!</v>
      </c>
      <c r="E56" s="108" t="e">
        <f>'Demand Supply Gap '!E130</f>
        <v>#DIV/0!</v>
      </c>
      <c r="F56" s="108" t="e">
        <f>'Demand Supply Gap '!F130</f>
        <v>#DIV/0!</v>
      </c>
      <c r="G56" s="108" t="e">
        <f>'Demand Supply Gap '!G130</f>
        <v>#DIV/0!</v>
      </c>
      <c r="H56" s="108" t="e">
        <f>'Demand Supply Gap '!H130</f>
        <v>#DIV/0!</v>
      </c>
      <c r="I56" s="108" t="e">
        <f>'Demand Supply Gap '!I130</f>
        <v>#DIV/0!</v>
      </c>
      <c r="J56" s="108" t="e">
        <f>'Demand Supply Gap '!J130</f>
        <v>#DIV/0!</v>
      </c>
      <c r="K56" s="108" t="e">
        <f>'Demand Supply Gap '!K130</f>
        <v>#DIV/0!</v>
      </c>
      <c r="L56" s="108" t="e">
        <f>'Demand Supply Gap '!L130</f>
        <v>#DIV/0!</v>
      </c>
      <c r="M56" s="108" t="e">
        <f>'Demand Supply Gap '!M130</f>
        <v>#DIV/0!</v>
      </c>
      <c r="N56" s="108" t="e">
        <f>'Demand Supply Gap '!N130</f>
        <v>#DIV/0!</v>
      </c>
      <c r="O56" s="108" t="e">
        <f>'Demand Supply Gap '!O130</f>
        <v>#DIV/0!</v>
      </c>
      <c r="P56" s="108" t="e">
        <f>'Demand Supply Gap '!P130</f>
        <v>#DIV/0!</v>
      </c>
      <c r="Q56" s="108" t="e">
        <f>'Demand Supply Gap '!Q130</f>
        <v>#DIV/0!</v>
      </c>
      <c r="R56" s="108" t="e">
        <f>'Demand Supply Gap '!R130</f>
        <v>#DIV/0!</v>
      </c>
      <c r="S56" s="108" t="e">
        <f>'Demand Supply Gap '!S130</f>
        <v>#DIV/0!</v>
      </c>
    </row>
    <row r="57" spans="1:19" x14ac:dyDescent="0.25">
      <c r="A57" s="1" t="s">
        <v>16</v>
      </c>
      <c r="B57" s="60" t="s">
        <v>23</v>
      </c>
      <c r="C57" s="9" t="s">
        <v>45</v>
      </c>
      <c r="D57" s="108" t="e">
        <f>'Production By Company'!D57/'Capacity By Company '!D58</f>
        <v>#DIV/0!</v>
      </c>
      <c r="E57" s="108" t="e">
        <f>'Production By Company'!E57/'Capacity By Company '!E58</f>
        <v>#DIV/0!</v>
      </c>
      <c r="F57" s="108" t="e">
        <f>'Production By Company'!F57/'Capacity By Company '!F58</f>
        <v>#DIV/0!</v>
      </c>
      <c r="G57" s="108" t="e">
        <f>'Production By Company'!G57/'Capacity By Company '!G58</f>
        <v>#DIV/0!</v>
      </c>
      <c r="H57" s="108" t="e">
        <f>'Production By Company'!H57/'Capacity By Company '!H58</f>
        <v>#DIV/0!</v>
      </c>
      <c r="I57" s="108" t="e">
        <f>'Production By Company'!I57/'Capacity By Company '!I58</f>
        <v>#DIV/0!</v>
      </c>
      <c r="J57" s="108" t="e">
        <f>'Production By Company'!J57/'Capacity By Company '!J58</f>
        <v>#DIV/0!</v>
      </c>
      <c r="K57" s="108" t="e">
        <f>'Production By Company'!K57/'Capacity By Company '!K58</f>
        <v>#DIV/0!</v>
      </c>
      <c r="L57" s="108" t="e">
        <f>'Production By Company'!L57/'Capacity By Company '!L58</f>
        <v>#DIV/0!</v>
      </c>
      <c r="M57" s="108" t="e">
        <f>'Production By Company'!M57/'Capacity By Company '!M58</f>
        <v>#DIV/0!</v>
      </c>
      <c r="N57" s="108" t="e">
        <f>'Production By Company'!N57/'Capacity By Company '!N58</f>
        <v>#DIV/0!</v>
      </c>
      <c r="O57" s="108" t="e">
        <f>'Production By Company'!O57/'Capacity By Company '!O58</f>
        <v>#DIV/0!</v>
      </c>
      <c r="P57" s="108" t="e">
        <f>'Production By Company'!P57/'Capacity By Company '!P58</f>
        <v>#DIV/0!</v>
      </c>
      <c r="Q57" s="108" t="e">
        <f>'Production By Company'!Q57/'Capacity By Company '!Q58</f>
        <v>#DIV/0!</v>
      </c>
      <c r="R57" s="108" t="e">
        <f>'Production By Company'!R57/'Capacity By Company '!R58</f>
        <v>#DIV/0!</v>
      </c>
      <c r="S57" s="108" t="e">
        <f>'Production By Company'!S57/'Capacity By Company '!S58</f>
        <v>#DIV/0!</v>
      </c>
    </row>
    <row r="58" spans="1:19" x14ac:dyDescent="0.25">
      <c r="A58" s="1" t="s">
        <v>16</v>
      </c>
      <c r="B58" s="60" t="s">
        <v>23</v>
      </c>
      <c r="C58" s="72" t="s">
        <v>6</v>
      </c>
      <c r="D58" s="108">
        <v>0</v>
      </c>
      <c r="E58" s="108">
        <v>0</v>
      </c>
      <c r="F58" s="108">
        <v>0</v>
      </c>
      <c r="G58" s="108">
        <v>0</v>
      </c>
      <c r="H58" s="108">
        <v>0</v>
      </c>
      <c r="I58" s="108">
        <v>0</v>
      </c>
      <c r="J58" s="108">
        <v>0</v>
      </c>
      <c r="K58" s="108">
        <v>0</v>
      </c>
      <c r="L58" s="108">
        <v>0</v>
      </c>
      <c r="M58" s="108">
        <v>0</v>
      </c>
      <c r="N58" s="108">
        <v>0</v>
      </c>
      <c r="O58" s="108">
        <v>0</v>
      </c>
      <c r="P58" s="108">
        <v>0</v>
      </c>
      <c r="Q58" s="108">
        <v>0</v>
      </c>
      <c r="R58" s="108">
        <v>0</v>
      </c>
      <c r="S58" s="108">
        <v>0</v>
      </c>
    </row>
    <row r="59" spans="1:19" x14ac:dyDescent="0.25">
      <c r="A59" s="1" t="s">
        <v>16</v>
      </c>
      <c r="B59" s="60" t="s">
        <v>23</v>
      </c>
      <c r="C59" s="72" t="s">
        <v>15</v>
      </c>
      <c r="D59" s="108" t="e">
        <f>'Demand Supply Gap '!D139</f>
        <v>#DIV/0!</v>
      </c>
      <c r="E59" s="108" t="e">
        <f>'Demand Supply Gap '!E139</f>
        <v>#DIV/0!</v>
      </c>
      <c r="F59" s="108" t="e">
        <f>'Demand Supply Gap '!F139</f>
        <v>#DIV/0!</v>
      </c>
      <c r="G59" s="108" t="e">
        <f>'Demand Supply Gap '!G139</f>
        <v>#DIV/0!</v>
      </c>
      <c r="H59" s="108" t="e">
        <f>'Demand Supply Gap '!H139</f>
        <v>#DIV/0!</v>
      </c>
      <c r="I59" s="108" t="e">
        <f>'Demand Supply Gap '!I139</f>
        <v>#DIV/0!</v>
      </c>
      <c r="J59" s="108" t="e">
        <f>'Demand Supply Gap '!J139</f>
        <v>#DIV/0!</v>
      </c>
      <c r="K59" s="108" t="e">
        <f>'Demand Supply Gap '!K139</f>
        <v>#DIV/0!</v>
      </c>
      <c r="L59" s="108" t="e">
        <f>'Demand Supply Gap '!L139</f>
        <v>#DIV/0!</v>
      </c>
      <c r="M59" s="108" t="e">
        <f>'Demand Supply Gap '!M139</f>
        <v>#DIV/0!</v>
      </c>
      <c r="N59" s="108" t="e">
        <f>'Demand Supply Gap '!N139</f>
        <v>#DIV/0!</v>
      </c>
      <c r="O59" s="108" t="e">
        <f>'Demand Supply Gap '!O139</f>
        <v>#DIV/0!</v>
      </c>
      <c r="P59" s="108" t="e">
        <f>'Demand Supply Gap '!P139</f>
        <v>#DIV/0!</v>
      </c>
      <c r="Q59" s="108" t="e">
        <f>'Demand Supply Gap '!Q139</f>
        <v>#DIV/0!</v>
      </c>
      <c r="R59" s="108" t="e">
        <f>'Demand Supply Gap '!R139</f>
        <v>#DIV/0!</v>
      </c>
      <c r="S59" s="108" t="e">
        <f>'Demand Supply Gap '!S139</f>
        <v>#DIV/0!</v>
      </c>
    </row>
    <row r="60" spans="1:19" x14ac:dyDescent="0.25">
      <c r="A60" s="67" t="s">
        <v>16</v>
      </c>
      <c r="B60" s="68" t="s">
        <v>24</v>
      </c>
      <c r="C60" s="73" t="s">
        <v>6</v>
      </c>
      <c r="D60" s="108" t="e">
        <f>'Production By Company'!D60/'Capacity By Company '!D61</f>
        <v>#DIV/0!</v>
      </c>
      <c r="E60" s="108" t="e">
        <f>'Production By Company'!E60/'Capacity By Company '!E61</f>
        <v>#DIV/0!</v>
      </c>
      <c r="F60" s="108" t="e">
        <f>'Production By Company'!F60/'Capacity By Company '!F61</f>
        <v>#DIV/0!</v>
      </c>
      <c r="G60" s="108" t="e">
        <f>'Production By Company'!G60/'Capacity By Company '!G61</f>
        <v>#DIV/0!</v>
      </c>
      <c r="H60" s="108" t="e">
        <f>'Production By Company'!H60/'Capacity By Company '!H61</f>
        <v>#DIV/0!</v>
      </c>
      <c r="I60" s="108" t="e">
        <f>'Production By Company'!I60/'Capacity By Company '!I61</f>
        <v>#DIV/0!</v>
      </c>
      <c r="J60" s="108" t="e">
        <f>'Production By Company'!J60/'Capacity By Company '!J61</f>
        <v>#DIV/0!</v>
      </c>
      <c r="K60" s="108" t="e">
        <f>'Production By Company'!K60/'Capacity By Company '!K61</f>
        <v>#DIV/0!</v>
      </c>
      <c r="L60" s="108" t="e">
        <f>'Production By Company'!L60/'Capacity By Company '!L61</f>
        <v>#DIV/0!</v>
      </c>
      <c r="M60" s="108" t="e">
        <f>'Production By Company'!M60/'Capacity By Company '!M61</f>
        <v>#DIV/0!</v>
      </c>
      <c r="N60" s="108" t="e">
        <f>'Production By Company'!N60/'Capacity By Company '!N61</f>
        <v>#DIV/0!</v>
      </c>
      <c r="O60" s="108" t="e">
        <f>'Production By Company'!O60/'Capacity By Company '!O61</f>
        <v>#DIV/0!</v>
      </c>
      <c r="P60" s="108" t="e">
        <f>'Production By Company'!P60/'Capacity By Company '!P61</f>
        <v>#DIV/0!</v>
      </c>
      <c r="Q60" s="108" t="e">
        <f>'Production By Company'!Q60/'Capacity By Company '!Q61</f>
        <v>#DIV/0!</v>
      </c>
      <c r="R60" s="108" t="e">
        <f>'Production By Company'!R60/'Capacity By Company '!R61</f>
        <v>#DIV/0!</v>
      </c>
      <c r="S60" s="108" t="e">
        <f>'Production By Company'!S60/'Capacity By Company '!S61</f>
        <v>#DIV/0!</v>
      </c>
    </row>
    <row r="61" spans="1:19" x14ac:dyDescent="0.25">
      <c r="A61" s="75" t="s">
        <v>16</v>
      </c>
      <c r="B61" s="76" t="s">
        <v>16</v>
      </c>
      <c r="C61" s="72" t="s">
        <v>15</v>
      </c>
      <c r="D61" s="108">
        <f>'Production By Company'!D61/'Capacity By Company '!D62</f>
        <v>0</v>
      </c>
      <c r="E61" s="108">
        <f>'Production By Company'!E61/'Capacity By Company '!E62</f>
        <v>0</v>
      </c>
      <c r="F61" s="108">
        <f>'Production By Company'!F61/'Capacity By Company '!F62</f>
        <v>0</v>
      </c>
      <c r="G61" s="108">
        <f>'Production By Company'!G61/'Capacity By Company '!G62</f>
        <v>0</v>
      </c>
      <c r="H61" s="108">
        <f>'Production By Company'!H61/'Capacity By Company '!H62</f>
        <v>0</v>
      </c>
      <c r="I61" s="108">
        <f>'Production By Company'!I61/'Capacity By Company '!I62</f>
        <v>0</v>
      </c>
      <c r="J61" s="108">
        <f>'Production By Company'!J61/'Capacity By Company '!J62</f>
        <v>0</v>
      </c>
      <c r="K61" s="108">
        <f>'Production By Company'!K61/'Capacity By Company '!K62</f>
        <v>0</v>
      </c>
      <c r="L61" s="108">
        <f>'Production By Company'!L61/'Capacity By Company '!L62</f>
        <v>0</v>
      </c>
      <c r="M61" s="108">
        <f>'Production By Company'!M61/'Capacity By Company '!M62</f>
        <v>0</v>
      </c>
      <c r="N61" s="108">
        <f>'Production By Company'!N61/'Capacity By Company '!N62</f>
        <v>0</v>
      </c>
      <c r="O61" s="108">
        <f>'Production By Company'!O61/'Capacity By Company '!O62</f>
        <v>0</v>
      </c>
      <c r="P61" s="108">
        <f>'Production By Company'!P61/'Capacity By Company '!P62</f>
        <v>0</v>
      </c>
      <c r="Q61" s="108">
        <f>'Production By Company'!Q61/'Capacity By Company '!Q62</f>
        <v>0</v>
      </c>
      <c r="R61" s="108">
        <f>'Production By Company'!R61/'Capacity By Company '!R62</f>
        <v>0</v>
      </c>
      <c r="S61" s="108">
        <f>'Production By Company'!S61/'Capacity By Company '!S62</f>
        <v>0</v>
      </c>
    </row>
    <row r="62" spans="1:19" x14ac:dyDescent="0.25">
      <c r="A62" s="67" t="s">
        <v>25</v>
      </c>
      <c r="B62" s="68" t="s">
        <v>26</v>
      </c>
      <c r="C62" s="26" t="s">
        <v>60</v>
      </c>
      <c r="D62" s="108" t="e">
        <f>'Production By Company'!D62/'Capacity By Company '!D63</f>
        <v>#DIV/0!</v>
      </c>
      <c r="E62" s="108" t="e">
        <f>'Production By Company'!E62/'Capacity By Company '!E63</f>
        <v>#DIV/0!</v>
      </c>
      <c r="F62" s="108" t="e">
        <f>'Production By Company'!F62/'Capacity By Company '!F63</f>
        <v>#DIV/0!</v>
      </c>
      <c r="G62" s="108" t="e">
        <f>'Production By Company'!G62/'Capacity By Company '!G63</f>
        <v>#DIV/0!</v>
      </c>
      <c r="H62" s="108" t="e">
        <f>'Production By Company'!H62/'Capacity By Company '!H63</f>
        <v>#DIV/0!</v>
      </c>
      <c r="I62" s="108" t="e">
        <f>'Production By Company'!I62/'Capacity By Company '!I63</f>
        <v>#DIV/0!</v>
      </c>
      <c r="J62" s="108" t="e">
        <f>'Production By Company'!J62/'Capacity By Company '!J63</f>
        <v>#DIV/0!</v>
      </c>
      <c r="K62" s="108" t="e">
        <f>'Production By Company'!K62/'Capacity By Company '!K63</f>
        <v>#DIV/0!</v>
      </c>
      <c r="L62" s="108" t="e">
        <f>'Production By Company'!L62/'Capacity By Company '!L63</f>
        <v>#DIV/0!</v>
      </c>
      <c r="M62" s="108" t="e">
        <f>'Production By Company'!M62/'Capacity By Company '!M63</f>
        <v>#DIV/0!</v>
      </c>
      <c r="N62" s="108" t="e">
        <f>'Production By Company'!N62/'Capacity By Company '!N63</f>
        <v>#DIV/0!</v>
      </c>
      <c r="O62" s="108" t="e">
        <f>'Production By Company'!O62/'Capacity By Company '!O63</f>
        <v>#DIV/0!</v>
      </c>
      <c r="P62" s="108" t="e">
        <f>'Production By Company'!P62/'Capacity By Company '!P63</f>
        <v>#DIV/0!</v>
      </c>
      <c r="Q62" s="108" t="e">
        <f>'Production By Company'!Q62/'Capacity By Company '!Q63</f>
        <v>#DIV/0!</v>
      </c>
      <c r="R62" s="108" t="e">
        <f>'Production By Company'!R62/'Capacity By Company '!R63</f>
        <v>#DIV/0!</v>
      </c>
      <c r="S62" s="108" t="e">
        <f>'Production By Company'!S62/'Capacity By Company '!S63</f>
        <v>#DIV/0!</v>
      </c>
    </row>
    <row r="63" spans="1:19" x14ac:dyDescent="0.25">
      <c r="A63" s="1" t="s">
        <v>25</v>
      </c>
      <c r="B63" s="60" t="s">
        <v>26</v>
      </c>
      <c r="C63" s="72" t="s">
        <v>6</v>
      </c>
      <c r="D63" s="108">
        <v>0</v>
      </c>
      <c r="E63" s="108">
        <v>0</v>
      </c>
      <c r="F63" s="108">
        <v>0</v>
      </c>
      <c r="G63" s="108">
        <v>0</v>
      </c>
      <c r="H63" s="108">
        <v>0</v>
      </c>
      <c r="I63" s="108">
        <v>0</v>
      </c>
      <c r="J63" s="108">
        <v>0</v>
      </c>
      <c r="K63" s="108">
        <v>0</v>
      </c>
      <c r="L63" s="108">
        <v>0</v>
      </c>
      <c r="M63" s="108">
        <v>0</v>
      </c>
      <c r="N63" s="108">
        <v>0</v>
      </c>
      <c r="O63" s="108">
        <v>0</v>
      </c>
      <c r="P63" s="108">
        <v>0</v>
      </c>
      <c r="Q63" s="108">
        <v>0</v>
      </c>
      <c r="R63" s="108">
        <v>0</v>
      </c>
      <c r="S63" s="108">
        <v>0</v>
      </c>
    </row>
    <row r="64" spans="1:19" x14ac:dyDescent="0.25">
      <c r="A64" s="75" t="s">
        <v>25</v>
      </c>
      <c r="B64" s="76" t="s">
        <v>26</v>
      </c>
      <c r="C64" s="72" t="s">
        <v>15</v>
      </c>
      <c r="D64" s="108" t="e">
        <f>'Demand Supply Gap '!D166</f>
        <v>#DIV/0!</v>
      </c>
      <c r="E64" s="108" t="e">
        <f>'Demand Supply Gap '!E166</f>
        <v>#DIV/0!</v>
      </c>
      <c r="F64" s="108" t="e">
        <f>'Demand Supply Gap '!F166</f>
        <v>#DIV/0!</v>
      </c>
      <c r="G64" s="108" t="e">
        <f>'Demand Supply Gap '!G166</f>
        <v>#DIV/0!</v>
      </c>
      <c r="H64" s="108" t="e">
        <f>'Demand Supply Gap '!H166</f>
        <v>#DIV/0!</v>
      </c>
      <c r="I64" s="108" t="e">
        <f>'Demand Supply Gap '!I166</f>
        <v>#DIV/0!</v>
      </c>
      <c r="J64" s="108" t="e">
        <f>'Demand Supply Gap '!J166</f>
        <v>#DIV/0!</v>
      </c>
      <c r="K64" s="108" t="e">
        <f>'Demand Supply Gap '!K166</f>
        <v>#DIV/0!</v>
      </c>
      <c r="L64" s="108" t="e">
        <f>'Demand Supply Gap '!L166</f>
        <v>#DIV/0!</v>
      </c>
      <c r="M64" s="108" t="e">
        <f>'Demand Supply Gap '!M166</f>
        <v>#DIV/0!</v>
      </c>
      <c r="N64" s="108" t="e">
        <f>'Demand Supply Gap '!N166</f>
        <v>#DIV/0!</v>
      </c>
      <c r="O64" s="108" t="e">
        <f>'Demand Supply Gap '!O166</f>
        <v>#DIV/0!</v>
      </c>
      <c r="P64" s="108" t="e">
        <f>'Demand Supply Gap '!P166</f>
        <v>#DIV/0!</v>
      </c>
      <c r="Q64" s="108" t="e">
        <f>'Demand Supply Gap '!Q166</f>
        <v>#DIV/0!</v>
      </c>
      <c r="R64" s="108" t="e">
        <f>'Demand Supply Gap '!R166</f>
        <v>#DIV/0!</v>
      </c>
      <c r="S64" s="108" t="e">
        <f>'Demand Supply Gap '!S166</f>
        <v>#DIV/0!</v>
      </c>
    </row>
    <row r="65" spans="1:19" x14ac:dyDescent="0.25">
      <c r="A65" s="67" t="s">
        <v>25</v>
      </c>
      <c r="B65" s="68" t="s">
        <v>27</v>
      </c>
      <c r="C65" s="26" t="s">
        <v>61</v>
      </c>
      <c r="D65" s="108" t="e">
        <f>'Production By Company'!D65/'Capacity By Company '!D66</f>
        <v>#DIV/0!</v>
      </c>
      <c r="E65" s="108" t="e">
        <f>'Production By Company'!E65/'Capacity By Company '!E66</f>
        <v>#DIV/0!</v>
      </c>
      <c r="F65" s="108" t="e">
        <f>'Production By Company'!F65/'Capacity By Company '!F66</f>
        <v>#DIV/0!</v>
      </c>
      <c r="G65" s="108" t="e">
        <f>'Production By Company'!G65/'Capacity By Company '!G66</f>
        <v>#DIV/0!</v>
      </c>
      <c r="H65" s="108" t="e">
        <f>'Production By Company'!H65/'Capacity By Company '!H66</f>
        <v>#DIV/0!</v>
      </c>
      <c r="I65" s="108" t="e">
        <f>'Production By Company'!I65/'Capacity By Company '!I66</f>
        <v>#DIV/0!</v>
      </c>
      <c r="J65" s="108" t="e">
        <f>'Production By Company'!J65/'Capacity By Company '!J66</f>
        <v>#DIV/0!</v>
      </c>
      <c r="K65" s="108" t="e">
        <f>'Production By Company'!K65/'Capacity By Company '!K66</f>
        <v>#DIV/0!</v>
      </c>
      <c r="L65" s="108" t="e">
        <f>'Production By Company'!L65/'Capacity By Company '!L66</f>
        <v>#DIV/0!</v>
      </c>
      <c r="M65" s="108" t="e">
        <f>'Production By Company'!M65/'Capacity By Company '!M66</f>
        <v>#DIV/0!</v>
      </c>
      <c r="N65" s="108" t="e">
        <f>'Production By Company'!N65/'Capacity By Company '!N66</f>
        <v>#DIV/0!</v>
      </c>
      <c r="O65" s="108" t="e">
        <f>'Production By Company'!O65/'Capacity By Company '!O66</f>
        <v>#DIV/0!</v>
      </c>
      <c r="P65" s="108" t="e">
        <f>'Production By Company'!P65/'Capacity By Company '!P66</f>
        <v>#DIV/0!</v>
      </c>
      <c r="Q65" s="108" t="e">
        <f>'Production By Company'!Q65/'Capacity By Company '!Q66</f>
        <v>#DIV/0!</v>
      </c>
      <c r="R65" s="108" t="e">
        <f>'Production By Company'!R65/'Capacity By Company '!R66</f>
        <v>#DIV/0!</v>
      </c>
      <c r="S65" s="108" t="e">
        <f>'Production By Company'!S65/'Capacity By Company '!S66</f>
        <v>#DIV/0!</v>
      </c>
    </row>
    <row r="66" spans="1:19" x14ac:dyDescent="0.25">
      <c r="A66" s="1" t="s">
        <v>25</v>
      </c>
      <c r="B66" s="60" t="s">
        <v>27</v>
      </c>
      <c r="C66" s="72" t="s">
        <v>6</v>
      </c>
      <c r="D66" s="108">
        <v>0</v>
      </c>
      <c r="E66" s="108">
        <v>0</v>
      </c>
      <c r="F66" s="108">
        <v>0</v>
      </c>
      <c r="G66" s="108">
        <v>0</v>
      </c>
      <c r="H66" s="108">
        <v>0</v>
      </c>
      <c r="I66" s="108">
        <v>0</v>
      </c>
      <c r="J66" s="108">
        <v>0</v>
      </c>
      <c r="K66" s="108">
        <v>0</v>
      </c>
      <c r="L66" s="108">
        <v>0</v>
      </c>
      <c r="M66" s="108">
        <v>0</v>
      </c>
      <c r="N66" s="108">
        <v>0</v>
      </c>
      <c r="O66" s="108">
        <v>0</v>
      </c>
      <c r="P66" s="108">
        <v>0</v>
      </c>
      <c r="Q66" s="108">
        <v>0</v>
      </c>
      <c r="R66" s="108">
        <v>0</v>
      </c>
      <c r="S66" s="108">
        <v>0</v>
      </c>
    </row>
    <row r="67" spans="1:19" x14ac:dyDescent="0.25">
      <c r="A67" s="75" t="s">
        <v>25</v>
      </c>
      <c r="B67" s="76" t="s">
        <v>27</v>
      </c>
      <c r="C67" s="72" t="s">
        <v>15</v>
      </c>
      <c r="D67" s="108" t="e">
        <f>'Demand Supply Gap '!D175</f>
        <v>#DIV/0!</v>
      </c>
      <c r="E67" s="108" t="e">
        <f>'Demand Supply Gap '!E175</f>
        <v>#DIV/0!</v>
      </c>
      <c r="F67" s="108" t="e">
        <f>'Demand Supply Gap '!F175</f>
        <v>#DIV/0!</v>
      </c>
      <c r="G67" s="108" t="e">
        <f>'Demand Supply Gap '!G175</f>
        <v>#DIV/0!</v>
      </c>
      <c r="H67" s="108" t="e">
        <f>'Demand Supply Gap '!H175</f>
        <v>#DIV/0!</v>
      </c>
      <c r="I67" s="108" t="e">
        <f>'Demand Supply Gap '!I175</f>
        <v>#DIV/0!</v>
      </c>
      <c r="J67" s="108" t="e">
        <f>'Demand Supply Gap '!J175</f>
        <v>#DIV/0!</v>
      </c>
      <c r="K67" s="108" t="e">
        <f>'Demand Supply Gap '!K175</f>
        <v>#DIV/0!</v>
      </c>
      <c r="L67" s="108" t="e">
        <f>'Demand Supply Gap '!L175</f>
        <v>#DIV/0!</v>
      </c>
      <c r="M67" s="108" t="e">
        <f>'Demand Supply Gap '!M175</f>
        <v>#DIV/0!</v>
      </c>
      <c r="N67" s="108" t="e">
        <f>'Demand Supply Gap '!N175</f>
        <v>#DIV/0!</v>
      </c>
      <c r="O67" s="108" t="e">
        <f>'Demand Supply Gap '!O175</f>
        <v>#DIV/0!</v>
      </c>
      <c r="P67" s="108" t="e">
        <f>'Demand Supply Gap '!P175</f>
        <v>#DIV/0!</v>
      </c>
      <c r="Q67" s="108" t="e">
        <f>'Demand Supply Gap '!Q175</f>
        <v>#DIV/0!</v>
      </c>
      <c r="R67" s="108" t="e">
        <f>'Demand Supply Gap '!R175</f>
        <v>#DIV/0!</v>
      </c>
      <c r="S67" s="108" t="e">
        <f>'Demand Supply Gap '!S175</f>
        <v>#DIV/0!</v>
      </c>
    </row>
    <row r="68" spans="1:19" x14ac:dyDescent="0.25">
      <c r="A68" s="1" t="s">
        <v>25</v>
      </c>
      <c r="B68" s="60" t="s">
        <v>28</v>
      </c>
      <c r="C68" s="9" t="s">
        <v>166</v>
      </c>
      <c r="D68" s="108">
        <v>0</v>
      </c>
      <c r="E68" s="108">
        <v>0</v>
      </c>
      <c r="F68" s="108">
        <v>0</v>
      </c>
      <c r="G68" s="108">
        <v>0</v>
      </c>
      <c r="H68" s="108">
        <v>0</v>
      </c>
      <c r="I68" s="108">
        <v>0</v>
      </c>
      <c r="J68" s="108">
        <v>0</v>
      </c>
      <c r="K68" s="108">
        <v>0</v>
      </c>
      <c r="L68" s="108">
        <v>0</v>
      </c>
      <c r="M68" s="108">
        <v>0</v>
      </c>
      <c r="N68" s="108">
        <v>0</v>
      </c>
      <c r="O68" s="108">
        <v>0</v>
      </c>
      <c r="P68" s="108">
        <v>0</v>
      </c>
      <c r="Q68" s="108">
        <v>0</v>
      </c>
      <c r="R68" s="108">
        <v>0</v>
      </c>
      <c r="S68" s="108">
        <v>0</v>
      </c>
    </row>
    <row r="69" spans="1:19" x14ac:dyDescent="0.25">
      <c r="A69" s="75" t="s">
        <v>25</v>
      </c>
      <c r="B69" s="76" t="s">
        <v>28</v>
      </c>
      <c r="C69" s="72" t="s">
        <v>6</v>
      </c>
      <c r="D69" s="108">
        <v>0</v>
      </c>
      <c r="E69" s="108">
        <v>0</v>
      </c>
      <c r="F69" s="108">
        <v>0</v>
      </c>
      <c r="G69" s="108">
        <v>0</v>
      </c>
      <c r="H69" s="108">
        <v>0</v>
      </c>
      <c r="I69" s="108">
        <v>0</v>
      </c>
      <c r="J69" s="108">
        <v>0</v>
      </c>
      <c r="K69" s="108">
        <v>0</v>
      </c>
      <c r="L69" s="108">
        <v>0</v>
      </c>
      <c r="M69" s="108">
        <v>0</v>
      </c>
      <c r="N69" s="108">
        <v>0</v>
      </c>
      <c r="O69" s="108">
        <v>0</v>
      </c>
      <c r="P69" s="108">
        <v>0</v>
      </c>
      <c r="Q69" s="108">
        <v>0</v>
      </c>
      <c r="R69" s="108">
        <v>0</v>
      </c>
      <c r="S69" s="108">
        <v>0</v>
      </c>
    </row>
    <row r="70" spans="1:19" x14ac:dyDescent="0.25">
      <c r="A70" s="1" t="s">
        <v>25</v>
      </c>
      <c r="B70" s="60" t="s">
        <v>28</v>
      </c>
      <c r="C70" s="72" t="s">
        <v>15</v>
      </c>
      <c r="D70" s="108">
        <v>0</v>
      </c>
      <c r="E70" s="108">
        <v>0</v>
      </c>
      <c r="F70" s="108">
        <v>0</v>
      </c>
      <c r="G70" s="108">
        <v>0</v>
      </c>
      <c r="H70" s="108">
        <v>0</v>
      </c>
      <c r="I70" s="108">
        <v>0</v>
      </c>
      <c r="J70" s="108">
        <v>0</v>
      </c>
      <c r="K70" s="108">
        <v>0</v>
      </c>
      <c r="L70" s="108">
        <v>0</v>
      </c>
      <c r="M70" s="108">
        <v>0</v>
      </c>
      <c r="N70" s="108">
        <v>0</v>
      </c>
      <c r="O70" s="108">
        <v>0</v>
      </c>
      <c r="P70" s="108">
        <v>0</v>
      </c>
      <c r="Q70" s="108">
        <v>0</v>
      </c>
      <c r="R70" s="108">
        <v>0</v>
      </c>
      <c r="S70" s="108">
        <v>0</v>
      </c>
    </row>
    <row r="71" spans="1:19" x14ac:dyDescent="0.25">
      <c r="A71" s="67" t="s">
        <v>25</v>
      </c>
      <c r="B71" s="68" t="s">
        <v>29</v>
      </c>
      <c r="C71" s="73" t="s">
        <v>6</v>
      </c>
      <c r="D71" s="108" t="e">
        <f>'Production By Company'!D71/'Capacity By Company '!D72</f>
        <v>#DIV/0!</v>
      </c>
      <c r="E71" s="108" t="e">
        <f>'Production By Company'!E71/'Capacity By Company '!E72</f>
        <v>#DIV/0!</v>
      </c>
      <c r="F71" s="108" t="e">
        <f>'Production By Company'!F71/'Capacity By Company '!F72</f>
        <v>#DIV/0!</v>
      </c>
      <c r="G71" s="108" t="e">
        <f>'Production By Company'!G71/'Capacity By Company '!G72</f>
        <v>#DIV/0!</v>
      </c>
      <c r="H71" s="108" t="e">
        <f>'Production By Company'!H71/'Capacity By Company '!H72</f>
        <v>#DIV/0!</v>
      </c>
      <c r="I71" s="108" t="e">
        <f>'Production By Company'!I71/'Capacity By Company '!I72</f>
        <v>#DIV/0!</v>
      </c>
      <c r="J71" s="108" t="e">
        <f>'Production By Company'!J71/'Capacity By Company '!J72</f>
        <v>#DIV/0!</v>
      </c>
      <c r="K71" s="108" t="e">
        <f>'Production By Company'!K71/'Capacity By Company '!K72</f>
        <v>#DIV/0!</v>
      </c>
      <c r="L71" s="108" t="e">
        <f>'Production By Company'!L71/'Capacity By Company '!L72</f>
        <v>#DIV/0!</v>
      </c>
      <c r="M71" s="108" t="e">
        <f>'Production By Company'!M71/'Capacity By Company '!M72</f>
        <v>#DIV/0!</v>
      </c>
      <c r="N71" s="108" t="e">
        <f>'Production By Company'!N71/'Capacity By Company '!N72</f>
        <v>#DIV/0!</v>
      </c>
      <c r="O71" s="108" t="e">
        <f>'Production By Company'!O71/'Capacity By Company '!O72</f>
        <v>#DIV/0!</v>
      </c>
      <c r="P71" s="108" t="e">
        <f>'Production By Company'!P71/'Capacity By Company '!P72</f>
        <v>#DIV/0!</v>
      </c>
      <c r="Q71" s="108" t="e">
        <f>'Production By Company'!Q71/'Capacity By Company '!Q72</f>
        <v>#DIV/0!</v>
      </c>
      <c r="R71" s="108" t="e">
        <f>'Production By Company'!R71/'Capacity By Company '!R72</f>
        <v>#DIV/0!</v>
      </c>
      <c r="S71" s="108" t="e">
        <f>'Production By Company'!S71/'Capacity By Company '!S72</f>
        <v>#DIV/0!</v>
      </c>
    </row>
    <row r="72" spans="1:19" x14ac:dyDescent="0.25">
      <c r="A72" s="1" t="s">
        <v>25</v>
      </c>
      <c r="B72" s="60" t="s">
        <v>25</v>
      </c>
      <c r="C72" s="72" t="s">
        <v>15</v>
      </c>
      <c r="D72" s="108" t="e">
        <f>'Production By Company'!D72/'Capacity By Company '!D73</f>
        <v>#DIV/0!</v>
      </c>
      <c r="E72" s="108" t="e">
        <f>'Production By Company'!E72/'Capacity By Company '!E73</f>
        <v>#DIV/0!</v>
      </c>
      <c r="F72" s="108" t="e">
        <f>'Production By Company'!F72/'Capacity By Company '!F73</f>
        <v>#DIV/0!</v>
      </c>
      <c r="G72" s="108" t="e">
        <f>'Production By Company'!G72/'Capacity By Company '!G73</f>
        <v>#DIV/0!</v>
      </c>
      <c r="H72" s="108" t="e">
        <f>'Production By Company'!H72/'Capacity By Company '!H73</f>
        <v>#DIV/0!</v>
      </c>
      <c r="I72" s="108" t="e">
        <f>'Production By Company'!I72/'Capacity By Company '!I73</f>
        <v>#DIV/0!</v>
      </c>
      <c r="J72" s="108" t="e">
        <f>'Production By Company'!J72/'Capacity By Company '!J73</f>
        <v>#DIV/0!</v>
      </c>
      <c r="K72" s="108" t="e">
        <f>'Production By Company'!K72/'Capacity By Company '!K73</f>
        <v>#DIV/0!</v>
      </c>
      <c r="L72" s="108" t="e">
        <f>'Production By Company'!L72/'Capacity By Company '!L73</f>
        <v>#DIV/0!</v>
      </c>
      <c r="M72" s="108" t="e">
        <f>'Production By Company'!M72/'Capacity By Company '!M73</f>
        <v>#DIV/0!</v>
      </c>
      <c r="N72" s="108" t="e">
        <f>'Production By Company'!N72/'Capacity By Company '!N73</f>
        <v>#DIV/0!</v>
      </c>
      <c r="O72" s="108" t="e">
        <f>'Production By Company'!O72/'Capacity By Company '!O73</f>
        <v>#DIV/0!</v>
      </c>
      <c r="P72" s="108" t="e">
        <f>'Production By Company'!P72/'Capacity By Company '!P73</f>
        <v>#DIV/0!</v>
      </c>
      <c r="Q72" s="108" t="e">
        <f>'Production By Company'!Q72/'Capacity By Company '!Q73</f>
        <v>#DIV/0!</v>
      </c>
      <c r="R72" s="108" t="e">
        <f>'Production By Company'!R72/'Capacity By Company '!R73</f>
        <v>#DIV/0!</v>
      </c>
      <c r="S72" s="108" t="e">
        <f>'Production By Company'!S72/'Capacity By Company '!S73</f>
        <v>#DIV/0!</v>
      </c>
    </row>
    <row r="73" spans="1:19" x14ac:dyDescent="0.25">
      <c r="A73" s="67" t="s">
        <v>30</v>
      </c>
      <c r="B73" s="80" t="s">
        <v>31</v>
      </c>
      <c r="C73" s="18" t="s">
        <v>41</v>
      </c>
      <c r="D73" s="108" t="e">
        <f>'Production By Company'!D73/'Capacity By Company '!D74</f>
        <v>#DIV/0!</v>
      </c>
      <c r="E73" s="108" t="e">
        <f>'Production By Company'!E73/'Capacity By Company '!E74</f>
        <v>#DIV/0!</v>
      </c>
      <c r="F73" s="108" t="e">
        <f>'Production By Company'!F73/'Capacity By Company '!F74</f>
        <v>#DIV/0!</v>
      </c>
      <c r="G73" s="108" t="e">
        <f>'Production By Company'!G73/'Capacity By Company '!G74</f>
        <v>#DIV/0!</v>
      </c>
      <c r="H73" s="108" t="e">
        <f>'Production By Company'!H73/'Capacity By Company '!H74</f>
        <v>#DIV/0!</v>
      </c>
      <c r="I73" s="108" t="e">
        <f>'Production By Company'!I73/'Capacity By Company '!I74</f>
        <v>#DIV/0!</v>
      </c>
      <c r="J73" s="108" t="e">
        <f>'Production By Company'!J73/'Capacity By Company '!J74</f>
        <v>#DIV/0!</v>
      </c>
      <c r="K73" s="108" t="e">
        <f>'Production By Company'!K73/'Capacity By Company '!K74</f>
        <v>#DIV/0!</v>
      </c>
      <c r="L73" s="108" t="e">
        <f>'Production By Company'!L73/'Capacity By Company '!L74</f>
        <v>#DIV/0!</v>
      </c>
      <c r="M73" s="108" t="e">
        <f>'Production By Company'!M73/'Capacity By Company '!M74</f>
        <v>#DIV/0!</v>
      </c>
      <c r="N73" s="108" t="e">
        <f>'Production By Company'!N73/'Capacity By Company '!N74</f>
        <v>#DIV/0!</v>
      </c>
      <c r="O73" s="108" t="e">
        <f>'Production By Company'!O73/'Capacity By Company '!O74</f>
        <v>#DIV/0!</v>
      </c>
      <c r="P73" s="108" t="e">
        <f>'Production By Company'!P73/'Capacity By Company '!P74</f>
        <v>#DIV/0!</v>
      </c>
      <c r="Q73" s="108" t="e">
        <f>'Production By Company'!Q73/'Capacity By Company '!Q74</f>
        <v>#DIV/0!</v>
      </c>
      <c r="R73" s="108" t="e">
        <f>'Production By Company'!R73/'Capacity By Company '!R74</f>
        <v>#DIV/0!</v>
      </c>
      <c r="S73" s="108" t="e">
        <f>'Production By Company'!S73/'Capacity By Company '!S74</f>
        <v>#DIV/0!</v>
      </c>
    </row>
    <row r="74" spans="1:19" x14ac:dyDescent="0.25">
      <c r="A74" s="75" t="s">
        <v>30</v>
      </c>
      <c r="B74" s="76" t="s">
        <v>31</v>
      </c>
      <c r="C74" s="72" t="s">
        <v>6</v>
      </c>
      <c r="D74" s="108">
        <v>0</v>
      </c>
      <c r="E74" s="108">
        <v>0</v>
      </c>
      <c r="F74" s="108">
        <v>0</v>
      </c>
      <c r="G74" s="108">
        <v>0</v>
      </c>
      <c r="H74" s="108">
        <v>0</v>
      </c>
      <c r="I74" s="108">
        <v>0</v>
      </c>
      <c r="J74" s="108">
        <v>0</v>
      </c>
      <c r="K74" s="108">
        <v>0</v>
      </c>
      <c r="L74" s="108">
        <v>0</v>
      </c>
      <c r="M74" s="108">
        <v>0</v>
      </c>
      <c r="N74" s="108">
        <v>0</v>
      </c>
      <c r="O74" s="108">
        <v>0</v>
      </c>
      <c r="P74" s="108">
        <v>0</v>
      </c>
      <c r="Q74" s="108">
        <v>0</v>
      </c>
      <c r="R74" s="108">
        <v>0</v>
      </c>
      <c r="S74" s="108">
        <v>0</v>
      </c>
    </row>
    <row r="75" spans="1:19" x14ac:dyDescent="0.25">
      <c r="A75" s="75" t="s">
        <v>30</v>
      </c>
      <c r="B75" s="76" t="s">
        <v>31</v>
      </c>
      <c r="C75" s="72" t="s">
        <v>15</v>
      </c>
      <c r="D75" s="108" t="e">
        <f>'Demand Supply Gap '!D220</f>
        <v>#DIV/0!</v>
      </c>
      <c r="E75" s="108" t="e">
        <f>'Demand Supply Gap '!E220</f>
        <v>#DIV/0!</v>
      </c>
      <c r="F75" s="108" t="e">
        <f>'Demand Supply Gap '!F220</f>
        <v>#DIV/0!</v>
      </c>
      <c r="G75" s="108" t="e">
        <f>'Demand Supply Gap '!G220</f>
        <v>#DIV/0!</v>
      </c>
      <c r="H75" s="108" t="e">
        <f>'Demand Supply Gap '!H220</f>
        <v>#DIV/0!</v>
      </c>
      <c r="I75" s="108" t="e">
        <f>'Demand Supply Gap '!I220</f>
        <v>#DIV/0!</v>
      </c>
      <c r="J75" s="108" t="e">
        <f>'Demand Supply Gap '!J220</f>
        <v>#DIV/0!</v>
      </c>
      <c r="K75" s="108" t="e">
        <f>'Demand Supply Gap '!K220</f>
        <v>#DIV/0!</v>
      </c>
      <c r="L75" s="108" t="e">
        <f>'Demand Supply Gap '!L220</f>
        <v>#DIV/0!</v>
      </c>
      <c r="M75" s="108" t="e">
        <f>'Demand Supply Gap '!M220</f>
        <v>#DIV/0!</v>
      </c>
      <c r="N75" s="108" t="e">
        <f>'Demand Supply Gap '!N220</f>
        <v>#DIV/0!</v>
      </c>
      <c r="O75" s="108" t="e">
        <f>'Demand Supply Gap '!O220</f>
        <v>#DIV/0!</v>
      </c>
      <c r="P75" s="108" t="e">
        <f>'Demand Supply Gap '!P220</f>
        <v>#DIV/0!</v>
      </c>
      <c r="Q75" s="108" t="e">
        <f>'Demand Supply Gap '!Q220</f>
        <v>#DIV/0!</v>
      </c>
      <c r="R75" s="108" t="e">
        <f>'Demand Supply Gap '!R220</f>
        <v>#DIV/0!</v>
      </c>
      <c r="S75" s="108" t="e">
        <f>'Demand Supply Gap '!S220</f>
        <v>#DIV/0!</v>
      </c>
    </row>
    <row r="76" spans="1:19" x14ac:dyDescent="0.25">
      <c r="A76" s="1" t="s">
        <v>30</v>
      </c>
      <c r="B76" s="60" t="s">
        <v>32</v>
      </c>
      <c r="C76" s="9" t="s">
        <v>117</v>
      </c>
      <c r="D76" s="108">
        <f>'Production By Company'!D76/'Capacity By Company '!D77</f>
        <v>0</v>
      </c>
      <c r="E76" s="108">
        <f>'Production By Company'!E76/'Capacity By Company '!E77</f>
        <v>0</v>
      </c>
      <c r="F76" s="108">
        <f>'Production By Company'!F76/'Capacity By Company '!F77</f>
        <v>0</v>
      </c>
      <c r="G76" s="108">
        <f>'Production By Company'!G76/'Capacity By Company '!G77</f>
        <v>0</v>
      </c>
      <c r="H76" s="108">
        <f>'Production By Company'!H76/'Capacity By Company '!H77</f>
        <v>0</v>
      </c>
      <c r="I76" s="108">
        <f>'Production By Company'!I76/'Capacity By Company '!I77</f>
        <v>0</v>
      </c>
      <c r="J76" s="108">
        <f>'Production By Company'!J76/'Capacity By Company '!J77</f>
        <v>0</v>
      </c>
      <c r="K76" s="108">
        <f>'Production By Company'!K76/'Capacity By Company '!K77</f>
        <v>0</v>
      </c>
      <c r="L76" s="108">
        <f>'Production By Company'!L76/'Capacity By Company '!L77</f>
        <v>0</v>
      </c>
      <c r="M76" s="108">
        <f>'Production By Company'!M76/'Capacity By Company '!M77</f>
        <v>0</v>
      </c>
      <c r="N76" s="108">
        <f>'Production By Company'!N76/'Capacity By Company '!N77</f>
        <v>0</v>
      </c>
      <c r="O76" s="108">
        <f>'Production By Company'!O76/'Capacity By Company '!O77</f>
        <v>0</v>
      </c>
      <c r="P76" s="108">
        <f>'Production By Company'!P76/'Capacity By Company '!P77</f>
        <v>0</v>
      </c>
      <c r="Q76" s="108">
        <f>'Production By Company'!Q76/'Capacity By Company '!Q77</f>
        <v>0</v>
      </c>
      <c r="R76" s="108">
        <f>'Production By Company'!R76/'Capacity By Company '!R77</f>
        <v>0</v>
      </c>
      <c r="S76" s="108">
        <f>'Production By Company'!S76/'Capacity By Company '!S77</f>
        <v>0</v>
      </c>
    </row>
    <row r="77" spans="1:19" x14ac:dyDescent="0.25">
      <c r="A77" s="1" t="s">
        <v>30</v>
      </c>
      <c r="B77" s="60" t="s">
        <v>32</v>
      </c>
      <c r="C77" s="9" t="s">
        <v>42</v>
      </c>
      <c r="D77" s="108">
        <f>'Production By Company'!D77/'Capacity By Company '!D78</f>
        <v>0</v>
      </c>
      <c r="E77" s="108">
        <f>'Production By Company'!E77/'Capacity By Company '!E78</f>
        <v>0</v>
      </c>
      <c r="F77" s="108">
        <f>'Production By Company'!F77/'Capacity By Company '!F78</f>
        <v>0</v>
      </c>
      <c r="G77" s="108">
        <f>'Production By Company'!G77/'Capacity By Company '!G78</f>
        <v>0</v>
      </c>
      <c r="H77" s="108">
        <f>'Production By Company'!H77/'Capacity By Company '!H78</f>
        <v>0</v>
      </c>
      <c r="I77" s="108">
        <f>'Production By Company'!I77/'Capacity By Company '!I78</f>
        <v>0</v>
      </c>
      <c r="J77" s="108">
        <f>'Production By Company'!J77/'Capacity By Company '!J78</f>
        <v>0</v>
      </c>
      <c r="K77" s="108">
        <f>'Production By Company'!K77/'Capacity By Company '!K78</f>
        <v>0</v>
      </c>
      <c r="L77" s="108">
        <f>'Production By Company'!L77/'Capacity By Company '!L78</f>
        <v>0</v>
      </c>
      <c r="M77" s="108">
        <f>'Production By Company'!M77/'Capacity By Company '!M78</f>
        <v>0</v>
      </c>
      <c r="N77" s="108">
        <f>'Production By Company'!N77/'Capacity By Company '!N78</f>
        <v>0</v>
      </c>
      <c r="O77" s="108">
        <f>'Production By Company'!O77/'Capacity By Company '!O78</f>
        <v>0</v>
      </c>
      <c r="P77" s="108">
        <f>'Production By Company'!P77/'Capacity By Company '!P78</f>
        <v>0</v>
      </c>
      <c r="Q77" s="108">
        <f>'Production By Company'!Q77/'Capacity By Company '!Q78</f>
        <v>0</v>
      </c>
      <c r="R77" s="108">
        <f>'Production By Company'!R77/'Capacity By Company '!R78</f>
        <v>0</v>
      </c>
      <c r="S77" s="108">
        <f>'Production By Company'!S77/'Capacity By Company '!S78</f>
        <v>0</v>
      </c>
    </row>
    <row r="78" spans="1:19" x14ac:dyDescent="0.25">
      <c r="A78" s="1" t="s">
        <v>30</v>
      </c>
      <c r="B78" s="60" t="s">
        <v>32</v>
      </c>
      <c r="C78" s="9" t="s">
        <v>59</v>
      </c>
      <c r="D78" s="108" t="e">
        <f>'Production By Company'!D78/'Capacity By Company '!D79</f>
        <v>#DIV/0!</v>
      </c>
      <c r="E78" s="108" t="e">
        <f>'Production By Company'!E78/'Capacity By Company '!E79</f>
        <v>#DIV/0!</v>
      </c>
      <c r="F78" s="108" t="e">
        <f>'Production By Company'!F78/'Capacity By Company '!F79</f>
        <v>#DIV/0!</v>
      </c>
      <c r="G78" s="108" t="e">
        <f>'Production By Company'!G78/'Capacity By Company '!G79</f>
        <v>#DIV/0!</v>
      </c>
      <c r="H78" s="108" t="e">
        <f>'Production By Company'!H78/'Capacity By Company '!H79</f>
        <v>#DIV/0!</v>
      </c>
      <c r="I78" s="108" t="e">
        <f>'Production By Company'!I78/'Capacity By Company '!I79</f>
        <v>#DIV/0!</v>
      </c>
      <c r="J78" s="108" t="e">
        <f>'Production By Company'!J78/'Capacity By Company '!J79</f>
        <v>#DIV/0!</v>
      </c>
      <c r="K78" s="108" t="e">
        <f>'Production By Company'!K78/'Capacity By Company '!K79</f>
        <v>#DIV/0!</v>
      </c>
      <c r="L78" s="108" t="e">
        <f>'Production By Company'!L78/'Capacity By Company '!L79</f>
        <v>#DIV/0!</v>
      </c>
      <c r="M78" s="108" t="e">
        <f>'Production By Company'!M78/'Capacity By Company '!M79</f>
        <v>#DIV/0!</v>
      </c>
      <c r="N78" s="108" t="e">
        <f>'Production By Company'!N78/'Capacity By Company '!N79</f>
        <v>#DIV/0!</v>
      </c>
      <c r="O78" s="108" t="e">
        <f>'Production By Company'!O78/'Capacity By Company '!O79</f>
        <v>#DIV/0!</v>
      </c>
      <c r="P78" s="108" t="e">
        <f>'Production By Company'!P78/'Capacity By Company '!P79</f>
        <v>#DIV/0!</v>
      </c>
      <c r="Q78" s="108" t="e">
        <f>'Production By Company'!Q78/'Capacity By Company '!Q79</f>
        <v>#DIV/0!</v>
      </c>
      <c r="R78" s="108" t="e">
        <f>'Production By Company'!R78/'Capacity By Company '!R79</f>
        <v>#DIV/0!</v>
      </c>
      <c r="S78" s="108" t="e">
        <f>'Production By Company'!S78/'Capacity By Company '!S79</f>
        <v>#DIV/0!</v>
      </c>
    </row>
    <row r="79" spans="1:19" x14ac:dyDescent="0.25">
      <c r="A79" s="1" t="s">
        <v>30</v>
      </c>
      <c r="B79" s="60" t="s">
        <v>32</v>
      </c>
      <c r="C79" s="9" t="s">
        <v>118</v>
      </c>
      <c r="D79" s="108">
        <f>'Production By Company'!D79/'Capacity By Company '!D82</f>
        <v>0</v>
      </c>
      <c r="E79" s="108">
        <f>'Production By Company'!E79/'Capacity By Company '!E82</f>
        <v>0</v>
      </c>
      <c r="F79" s="108">
        <f>'Production By Company'!F79/'Capacity By Company '!F82</f>
        <v>0</v>
      </c>
      <c r="G79" s="108">
        <f>'Production By Company'!G79/'Capacity By Company '!G82</f>
        <v>0</v>
      </c>
      <c r="H79" s="108">
        <f>'Production By Company'!H79/'Capacity By Company '!H82</f>
        <v>0</v>
      </c>
      <c r="I79" s="108">
        <f>'Production By Company'!I79/'Capacity By Company '!I82</f>
        <v>0</v>
      </c>
      <c r="J79" s="108">
        <f>'Production By Company'!J79/'Capacity By Company '!J82</f>
        <v>0</v>
      </c>
      <c r="K79" s="108">
        <f>'Production By Company'!K79/'Capacity By Company '!K82</f>
        <v>0</v>
      </c>
      <c r="L79" s="108">
        <f>'Production By Company'!L79/'Capacity By Company '!L82</f>
        <v>0</v>
      </c>
      <c r="M79" s="108">
        <f>'Production By Company'!M79/'Capacity By Company '!M82</f>
        <v>0</v>
      </c>
      <c r="N79" s="108">
        <f>'Production By Company'!N79/'Capacity By Company '!N82</f>
        <v>0</v>
      </c>
      <c r="O79" s="108">
        <f>'Production By Company'!O79/'Capacity By Company '!O82</f>
        <v>0</v>
      </c>
      <c r="P79" s="108">
        <f>'Production By Company'!P79/'Capacity By Company '!P82</f>
        <v>0</v>
      </c>
      <c r="Q79" s="108">
        <f>'Production By Company'!Q79/'Capacity By Company '!Q82</f>
        <v>0</v>
      </c>
      <c r="R79" s="108">
        <f>'Production By Company'!R79/'Capacity By Company '!R82</f>
        <v>0</v>
      </c>
      <c r="S79" s="108">
        <f>'Production By Company'!S79/'Capacity By Company '!S82</f>
        <v>0</v>
      </c>
    </row>
    <row r="80" spans="1:19" x14ac:dyDescent="0.25">
      <c r="A80" s="75" t="s">
        <v>30</v>
      </c>
      <c r="B80" s="76" t="s">
        <v>32</v>
      </c>
      <c r="C80" s="72" t="s">
        <v>6</v>
      </c>
      <c r="D80" s="108">
        <v>0</v>
      </c>
      <c r="E80" s="108">
        <v>0</v>
      </c>
      <c r="F80" s="108">
        <v>0</v>
      </c>
      <c r="G80" s="108">
        <v>0</v>
      </c>
      <c r="H80" s="108">
        <v>0</v>
      </c>
      <c r="I80" s="108">
        <v>0</v>
      </c>
      <c r="J80" s="108">
        <v>0</v>
      </c>
      <c r="K80" s="108">
        <v>0</v>
      </c>
      <c r="L80" s="108">
        <v>0</v>
      </c>
      <c r="M80" s="108">
        <v>0</v>
      </c>
      <c r="N80" s="108">
        <v>0</v>
      </c>
      <c r="O80" s="108">
        <v>0</v>
      </c>
      <c r="P80" s="108">
        <v>0</v>
      </c>
      <c r="Q80" s="108">
        <v>0</v>
      </c>
      <c r="R80" s="108">
        <v>0</v>
      </c>
      <c r="S80" s="108">
        <v>0</v>
      </c>
    </row>
    <row r="81" spans="1:19" x14ac:dyDescent="0.25">
      <c r="A81" s="75" t="s">
        <v>30</v>
      </c>
      <c r="B81" s="76" t="s">
        <v>32</v>
      </c>
      <c r="C81" s="72" t="s">
        <v>15</v>
      </c>
      <c r="D81" s="108">
        <f>'Production By Company'!D81/'Capacity By Company '!D89</f>
        <v>0</v>
      </c>
      <c r="E81" s="108">
        <f>'Production By Company'!E81/'Capacity By Company '!E89</f>
        <v>0</v>
      </c>
      <c r="F81" s="108">
        <f>'Production By Company'!F81/'Capacity By Company '!F89</f>
        <v>0</v>
      </c>
      <c r="G81" s="108">
        <f>'Production By Company'!G81/'Capacity By Company '!G89</f>
        <v>0</v>
      </c>
      <c r="H81" s="108">
        <f>'Production By Company'!H81/'Capacity By Company '!H89</f>
        <v>0</v>
      </c>
      <c r="I81" s="108">
        <f>'Production By Company'!I81/'Capacity By Company '!I89</f>
        <v>0</v>
      </c>
      <c r="J81" s="108">
        <f>'Production By Company'!J81/'Capacity By Company '!J89</f>
        <v>0</v>
      </c>
      <c r="K81" s="108">
        <f>'Production By Company'!K81/'Capacity By Company '!K89</f>
        <v>0</v>
      </c>
      <c r="L81" s="108">
        <f>'Production By Company'!L81/'Capacity By Company '!L89</f>
        <v>0</v>
      </c>
      <c r="M81" s="108">
        <f>'Production By Company'!M81/'Capacity By Company '!M89</f>
        <v>0</v>
      </c>
      <c r="N81" s="108">
        <f>'Production By Company'!N81/'Capacity By Company '!N89</f>
        <v>0</v>
      </c>
      <c r="O81" s="108">
        <f>'Production By Company'!O81/'Capacity By Company '!O89</f>
        <v>0</v>
      </c>
      <c r="P81" s="108">
        <f>'Production By Company'!P81/'Capacity By Company '!P89</f>
        <v>0</v>
      </c>
      <c r="Q81" s="108">
        <f>'Production By Company'!Q81/'Capacity By Company '!Q89</f>
        <v>0</v>
      </c>
      <c r="R81" s="108">
        <f>'Production By Company'!R81/'Capacity By Company '!R89</f>
        <v>0</v>
      </c>
      <c r="S81" s="108">
        <f>'Production By Company'!S81/'Capacity By Company '!S89</f>
        <v>0</v>
      </c>
    </row>
    <row r="82" spans="1:19" x14ac:dyDescent="0.25">
      <c r="A82" s="75" t="s">
        <v>30</v>
      </c>
      <c r="B82" s="80" t="s">
        <v>33</v>
      </c>
      <c r="C82" s="18" t="s">
        <v>42</v>
      </c>
      <c r="D82" s="108" t="e">
        <f>'Production By Company'!D82/'Capacity By Company '!D85</f>
        <v>#DIV/0!</v>
      </c>
      <c r="E82" s="108" t="e">
        <f>'Production By Company'!E82/'Capacity By Company '!E85</f>
        <v>#DIV/0!</v>
      </c>
      <c r="F82" s="108" t="e">
        <f>'Production By Company'!F82/'Capacity By Company '!F85</f>
        <v>#DIV/0!</v>
      </c>
      <c r="G82" s="108" t="e">
        <f>'Production By Company'!G82/'Capacity By Company '!G85</f>
        <v>#DIV/0!</v>
      </c>
      <c r="H82" s="108" t="e">
        <f>'Production By Company'!H82/'Capacity By Company '!H85</f>
        <v>#DIV/0!</v>
      </c>
      <c r="I82" s="108" t="e">
        <f>'Production By Company'!I82/'Capacity By Company '!I85</f>
        <v>#DIV/0!</v>
      </c>
      <c r="J82" s="108" t="e">
        <f>'Production By Company'!J82/'Capacity By Company '!J85</f>
        <v>#DIV/0!</v>
      </c>
      <c r="K82" s="108" t="e">
        <f>'Production By Company'!K82/'Capacity By Company '!K85</f>
        <v>#DIV/0!</v>
      </c>
      <c r="L82" s="108" t="e">
        <f>'Production By Company'!L82/'Capacity By Company '!L85</f>
        <v>#DIV/0!</v>
      </c>
      <c r="M82" s="108" t="e">
        <f>'Production By Company'!M82/'Capacity By Company '!M85</f>
        <v>#DIV/0!</v>
      </c>
      <c r="N82" s="108" t="e">
        <f>'Production By Company'!N82/'Capacity By Company '!N85</f>
        <v>#DIV/0!</v>
      </c>
      <c r="O82" s="108" t="e">
        <f>'Production By Company'!O82/'Capacity By Company '!O85</f>
        <v>#DIV/0!</v>
      </c>
      <c r="P82" s="108" t="e">
        <f>'Production By Company'!P82/'Capacity By Company '!P85</f>
        <v>#DIV/0!</v>
      </c>
      <c r="Q82" s="108" t="e">
        <f>'Production By Company'!Q82/'Capacity By Company '!Q85</f>
        <v>#DIV/0!</v>
      </c>
      <c r="R82" s="108" t="e">
        <f>'Production By Company'!R82/'Capacity By Company '!R85</f>
        <v>#DIV/0!</v>
      </c>
      <c r="S82" s="108" t="e">
        <f>'Production By Company'!S82/'Capacity By Company '!S85</f>
        <v>#DIV/0!</v>
      </c>
    </row>
    <row r="83" spans="1:19" x14ac:dyDescent="0.25">
      <c r="A83" s="75" t="s">
        <v>30</v>
      </c>
      <c r="B83" s="80" t="s">
        <v>33</v>
      </c>
      <c r="C83" s="73" t="s">
        <v>6</v>
      </c>
      <c r="D83" s="108">
        <v>0</v>
      </c>
      <c r="E83" s="108">
        <v>0</v>
      </c>
      <c r="F83" s="108">
        <v>0</v>
      </c>
      <c r="G83" s="108">
        <v>0</v>
      </c>
      <c r="H83" s="108">
        <v>0</v>
      </c>
      <c r="I83" s="108">
        <v>0</v>
      </c>
      <c r="J83" s="108">
        <v>0</v>
      </c>
      <c r="K83" s="108">
        <v>0</v>
      </c>
      <c r="L83" s="108">
        <v>0</v>
      </c>
      <c r="M83" s="108">
        <v>0</v>
      </c>
      <c r="N83" s="108">
        <v>0</v>
      </c>
      <c r="O83" s="108">
        <v>0</v>
      </c>
      <c r="P83" s="108">
        <v>0</v>
      </c>
      <c r="Q83" s="108">
        <v>0</v>
      </c>
      <c r="R83" s="108">
        <v>0</v>
      </c>
      <c r="S83" s="108">
        <v>0</v>
      </c>
    </row>
    <row r="84" spans="1:19" x14ac:dyDescent="0.25">
      <c r="A84" s="75" t="s">
        <v>30</v>
      </c>
      <c r="B84" s="80" t="s">
        <v>33</v>
      </c>
      <c r="C84" s="73" t="s">
        <v>15</v>
      </c>
      <c r="D84" s="108" t="e">
        <f>'Demand Supply Gap '!D229</f>
        <v>#DIV/0!</v>
      </c>
      <c r="E84" s="108" t="e">
        <f>'Demand Supply Gap '!E229</f>
        <v>#DIV/0!</v>
      </c>
      <c r="F84" s="108" t="e">
        <f>'Demand Supply Gap '!F229</f>
        <v>#DIV/0!</v>
      </c>
      <c r="G84" s="108" t="e">
        <f>'Demand Supply Gap '!G229</f>
        <v>#DIV/0!</v>
      </c>
      <c r="H84" s="108" t="e">
        <f>'Demand Supply Gap '!H229</f>
        <v>#DIV/0!</v>
      </c>
      <c r="I84" s="108" t="e">
        <f>'Demand Supply Gap '!I229</f>
        <v>#DIV/0!</v>
      </c>
      <c r="J84" s="108" t="e">
        <f>'Demand Supply Gap '!J229</f>
        <v>#DIV/0!</v>
      </c>
      <c r="K84" s="108" t="e">
        <f>'Demand Supply Gap '!K229</f>
        <v>#DIV/0!</v>
      </c>
      <c r="L84" s="108" t="e">
        <f>'Demand Supply Gap '!L229</f>
        <v>#DIV/0!</v>
      </c>
      <c r="M84" s="108" t="e">
        <f>'Demand Supply Gap '!M229</f>
        <v>#DIV/0!</v>
      </c>
      <c r="N84" s="108" t="e">
        <f>'Demand Supply Gap '!N229</f>
        <v>#DIV/0!</v>
      </c>
      <c r="O84" s="108" t="e">
        <f>'Demand Supply Gap '!O229</f>
        <v>#DIV/0!</v>
      </c>
      <c r="P84" s="108" t="e">
        <f>'Demand Supply Gap '!P229</f>
        <v>#DIV/0!</v>
      </c>
      <c r="Q84" s="108" t="e">
        <f>'Demand Supply Gap '!Q229</f>
        <v>#DIV/0!</v>
      </c>
      <c r="R84" s="108" t="e">
        <f>'Demand Supply Gap '!R229</f>
        <v>#DIV/0!</v>
      </c>
      <c r="S84" s="108" t="e">
        <f>'Demand Supply Gap '!S229</f>
        <v>#DIV/0!</v>
      </c>
    </row>
    <row r="85" spans="1:19" x14ac:dyDescent="0.25">
      <c r="A85" s="81" t="s">
        <v>30</v>
      </c>
      <c r="B85" s="80" t="s">
        <v>34</v>
      </c>
      <c r="C85" s="82" t="s">
        <v>6</v>
      </c>
      <c r="D85" s="108" t="e">
        <f>'Production By Company'!D85/'Capacity By Company '!D88</f>
        <v>#DIV/0!</v>
      </c>
      <c r="E85" s="108" t="e">
        <f>'Production By Company'!E85/'Capacity By Company '!E88</f>
        <v>#DIV/0!</v>
      </c>
      <c r="F85" s="108" t="e">
        <f>'Production By Company'!F85/'Capacity By Company '!F88</f>
        <v>#DIV/0!</v>
      </c>
      <c r="G85" s="108" t="e">
        <f>'Production By Company'!G85/'Capacity By Company '!G88</f>
        <v>#DIV/0!</v>
      </c>
      <c r="H85" s="108" t="e">
        <f>'Production By Company'!H85/'Capacity By Company '!H88</f>
        <v>#DIV/0!</v>
      </c>
      <c r="I85" s="108" t="e">
        <f>'Production By Company'!I85/'Capacity By Company '!I88</f>
        <v>#DIV/0!</v>
      </c>
      <c r="J85" s="108" t="e">
        <f>'Production By Company'!J85/'Capacity By Company '!J88</f>
        <v>#DIV/0!</v>
      </c>
      <c r="K85" s="108" t="e">
        <f>'Production By Company'!K85/'Capacity By Company '!K88</f>
        <v>#DIV/0!</v>
      </c>
      <c r="L85" s="108" t="e">
        <f>'Production By Company'!L85/'Capacity By Company '!L88</f>
        <v>#DIV/0!</v>
      </c>
      <c r="M85" s="108" t="e">
        <f>'Production By Company'!M85/'Capacity By Company '!M88</f>
        <v>#DIV/0!</v>
      </c>
      <c r="N85" s="108" t="e">
        <f>'Production By Company'!N85/'Capacity By Company '!N88</f>
        <v>#DIV/0!</v>
      </c>
      <c r="O85" s="108" t="e">
        <f>'Production By Company'!O85/'Capacity By Company '!O88</f>
        <v>#DIV/0!</v>
      </c>
      <c r="P85" s="108" t="e">
        <f>'Production By Company'!P85/'Capacity By Company '!P88</f>
        <v>#DIV/0!</v>
      </c>
      <c r="Q85" s="108" t="e">
        <f>'Production By Company'!Q85/'Capacity By Company '!Q88</f>
        <v>#DIV/0!</v>
      </c>
      <c r="R85" s="108" t="e">
        <f>'Production By Company'!R85/'Capacity By Company '!R88</f>
        <v>#DIV/0!</v>
      </c>
      <c r="S85" s="108" t="e">
        <f>'Production By Company'!S85/'Capacity By Company '!S88</f>
        <v>#DIV/0!</v>
      </c>
    </row>
    <row r="86" spans="1:19" x14ac:dyDescent="0.25">
      <c r="A86" s="75" t="s">
        <v>30</v>
      </c>
      <c r="B86" s="76" t="s">
        <v>30</v>
      </c>
      <c r="C86" s="66" t="s">
        <v>15</v>
      </c>
      <c r="D86" s="108">
        <f>'Production By Company'!D86/'Capacity By Company '!D89</f>
        <v>0</v>
      </c>
      <c r="E86" s="108">
        <f>'Production By Company'!E86/'Capacity By Company '!E89</f>
        <v>0</v>
      </c>
      <c r="F86" s="108">
        <f>'Production By Company'!F86/'Capacity By Company '!F89</f>
        <v>0</v>
      </c>
      <c r="G86" s="108">
        <f>'Production By Company'!G86/'Capacity By Company '!G89</f>
        <v>0</v>
      </c>
      <c r="H86" s="108">
        <f>'Production By Company'!H86/'Capacity By Company '!H89</f>
        <v>0</v>
      </c>
      <c r="I86" s="108">
        <f>'Production By Company'!I86/'Capacity By Company '!I89</f>
        <v>0</v>
      </c>
      <c r="J86" s="108">
        <f>'Production By Company'!J86/'Capacity By Company '!J89</f>
        <v>0</v>
      </c>
      <c r="K86" s="108">
        <f>'Production By Company'!K86/'Capacity By Company '!K89</f>
        <v>0</v>
      </c>
      <c r="L86" s="108">
        <f>'Production By Company'!L86/'Capacity By Company '!L89</f>
        <v>0</v>
      </c>
      <c r="M86" s="108">
        <f>'Production By Company'!M86/'Capacity By Company '!M89</f>
        <v>0</v>
      </c>
      <c r="N86" s="108">
        <f>'Production By Company'!N86/'Capacity By Company '!N89</f>
        <v>0</v>
      </c>
      <c r="O86" s="108">
        <f>'Production By Company'!O86/'Capacity By Company '!O89</f>
        <v>0</v>
      </c>
      <c r="P86" s="108">
        <f>'Production By Company'!P86/'Capacity By Company '!P89</f>
        <v>0</v>
      </c>
      <c r="Q86" s="108">
        <f>'Production By Company'!Q86/'Capacity By Company '!Q89</f>
        <v>0</v>
      </c>
      <c r="R86" s="108">
        <f>'Production By Company'!R86/'Capacity By Company '!R89</f>
        <v>0</v>
      </c>
      <c r="S86" s="108">
        <f>'Production By Company'!S86/'Capacity By Company '!S89</f>
        <v>0</v>
      </c>
    </row>
    <row r="87" spans="1:19" x14ac:dyDescent="0.25">
      <c r="A87" s="67" t="s">
        <v>35</v>
      </c>
      <c r="B87" s="68" t="s">
        <v>36</v>
      </c>
      <c r="C87" s="74" t="s">
        <v>166</v>
      </c>
      <c r="D87" s="108">
        <v>0</v>
      </c>
      <c r="E87" s="108">
        <v>0</v>
      </c>
      <c r="F87" s="108">
        <v>0</v>
      </c>
      <c r="G87" s="108">
        <v>0</v>
      </c>
      <c r="H87" s="108">
        <v>0</v>
      </c>
      <c r="I87" s="108">
        <v>0</v>
      </c>
      <c r="J87" s="108">
        <v>0</v>
      </c>
      <c r="K87" s="108">
        <v>0</v>
      </c>
      <c r="L87" s="108">
        <v>0</v>
      </c>
      <c r="M87" s="108">
        <v>0</v>
      </c>
      <c r="N87" s="108">
        <v>0</v>
      </c>
      <c r="O87" s="108">
        <v>0</v>
      </c>
      <c r="P87" s="108">
        <v>0</v>
      </c>
      <c r="Q87" s="108">
        <v>0</v>
      </c>
      <c r="R87" s="108">
        <v>0</v>
      </c>
      <c r="S87" s="108">
        <v>0</v>
      </c>
    </row>
    <row r="88" spans="1:19" x14ac:dyDescent="0.25">
      <c r="A88" s="81" t="s">
        <v>35</v>
      </c>
      <c r="B88" s="80" t="s">
        <v>36</v>
      </c>
      <c r="C88" s="73" t="s">
        <v>6</v>
      </c>
      <c r="D88" s="108">
        <v>0</v>
      </c>
      <c r="E88" s="108">
        <v>0</v>
      </c>
      <c r="F88" s="108">
        <v>0</v>
      </c>
      <c r="G88" s="108">
        <v>0</v>
      </c>
      <c r="H88" s="108">
        <v>0</v>
      </c>
      <c r="I88" s="108">
        <v>0</v>
      </c>
      <c r="J88" s="108">
        <v>0</v>
      </c>
      <c r="K88" s="108">
        <v>0</v>
      </c>
      <c r="L88" s="108">
        <v>0</v>
      </c>
      <c r="M88" s="108">
        <v>0</v>
      </c>
      <c r="N88" s="108">
        <v>0</v>
      </c>
      <c r="O88" s="108">
        <v>0</v>
      </c>
      <c r="P88" s="108">
        <v>0</v>
      </c>
      <c r="Q88" s="108">
        <v>0</v>
      </c>
      <c r="R88" s="108">
        <v>0</v>
      </c>
      <c r="S88" s="108">
        <v>0</v>
      </c>
    </row>
    <row r="89" spans="1:19" x14ac:dyDescent="0.25">
      <c r="A89" s="81" t="s">
        <v>35</v>
      </c>
      <c r="B89" s="80" t="s">
        <v>36</v>
      </c>
      <c r="C89" s="73" t="s">
        <v>15</v>
      </c>
      <c r="D89" s="108">
        <v>0</v>
      </c>
      <c r="E89" s="108">
        <v>0</v>
      </c>
      <c r="F89" s="108">
        <v>0</v>
      </c>
      <c r="G89" s="108">
        <v>0</v>
      </c>
      <c r="H89" s="108">
        <v>0</v>
      </c>
      <c r="I89" s="108">
        <v>0</v>
      </c>
      <c r="J89" s="108">
        <v>0</v>
      </c>
      <c r="K89" s="108">
        <v>0</v>
      </c>
      <c r="L89" s="108">
        <v>0</v>
      </c>
      <c r="M89" s="108">
        <v>0</v>
      </c>
      <c r="N89" s="108">
        <v>0</v>
      </c>
      <c r="O89" s="108">
        <v>0</v>
      </c>
      <c r="P89" s="108">
        <v>0</v>
      </c>
      <c r="Q89" s="108">
        <v>0</v>
      </c>
      <c r="R89" s="108">
        <v>0</v>
      </c>
      <c r="S89" s="108">
        <v>0</v>
      </c>
    </row>
    <row r="90" spans="1:19" x14ac:dyDescent="0.25">
      <c r="A90" s="75" t="s">
        <v>35</v>
      </c>
      <c r="B90" s="76" t="s">
        <v>37</v>
      </c>
      <c r="C90" s="74" t="s">
        <v>6</v>
      </c>
      <c r="D90" s="108">
        <v>0</v>
      </c>
      <c r="E90" s="108">
        <v>0</v>
      </c>
      <c r="F90" s="108">
        <v>0</v>
      </c>
      <c r="G90" s="108">
        <v>0</v>
      </c>
      <c r="H90" s="108">
        <v>0</v>
      </c>
      <c r="I90" s="108">
        <v>0</v>
      </c>
      <c r="J90" s="108">
        <v>0</v>
      </c>
      <c r="K90" s="108">
        <v>0</v>
      </c>
      <c r="L90" s="108">
        <v>0</v>
      </c>
      <c r="M90" s="108">
        <v>0</v>
      </c>
      <c r="N90" s="108">
        <v>0</v>
      </c>
      <c r="O90" s="108">
        <v>0</v>
      </c>
      <c r="P90" s="108">
        <v>0</v>
      </c>
      <c r="Q90" s="108">
        <v>0</v>
      </c>
      <c r="R90" s="108">
        <v>0</v>
      </c>
      <c r="S90" s="108">
        <v>0</v>
      </c>
    </row>
    <row r="91" spans="1:19" x14ac:dyDescent="0.25">
      <c r="A91" s="75" t="s">
        <v>35</v>
      </c>
      <c r="B91" s="76" t="s">
        <v>37</v>
      </c>
      <c r="C91" s="73" t="s">
        <v>15</v>
      </c>
      <c r="D91" s="108">
        <v>0</v>
      </c>
      <c r="E91" s="108">
        <v>0</v>
      </c>
      <c r="F91" s="108">
        <v>0</v>
      </c>
      <c r="G91" s="108">
        <v>0</v>
      </c>
      <c r="H91" s="108">
        <v>0</v>
      </c>
      <c r="I91" s="108">
        <v>0</v>
      </c>
      <c r="J91" s="108">
        <v>0</v>
      </c>
      <c r="K91" s="108">
        <v>0</v>
      </c>
      <c r="L91" s="108">
        <v>0</v>
      </c>
      <c r="M91" s="108">
        <v>0</v>
      </c>
      <c r="N91" s="108">
        <v>0</v>
      </c>
      <c r="O91" s="108">
        <v>0</v>
      </c>
      <c r="P91" s="108">
        <v>0</v>
      </c>
      <c r="Q91" s="108">
        <v>0</v>
      </c>
      <c r="R91" s="108">
        <v>0</v>
      </c>
      <c r="S91" s="108">
        <v>0</v>
      </c>
    </row>
    <row r="92" spans="1:19" x14ac:dyDescent="0.25">
      <c r="A92" s="81" t="s">
        <v>35</v>
      </c>
      <c r="B92" s="68" t="s">
        <v>38</v>
      </c>
      <c r="C92" s="63" t="s">
        <v>6</v>
      </c>
      <c r="D92" s="108">
        <v>0</v>
      </c>
      <c r="E92" s="108">
        <v>0</v>
      </c>
      <c r="F92" s="108">
        <v>0</v>
      </c>
      <c r="G92" s="108">
        <v>0</v>
      </c>
      <c r="H92" s="108">
        <v>0</v>
      </c>
      <c r="I92" s="108">
        <v>0</v>
      </c>
      <c r="J92" s="108">
        <v>0</v>
      </c>
      <c r="K92" s="108">
        <v>0</v>
      </c>
      <c r="L92" s="108">
        <v>0</v>
      </c>
      <c r="M92" s="108">
        <v>0</v>
      </c>
      <c r="N92" s="108">
        <v>0</v>
      </c>
      <c r="O92" s="108">
        <v>0</v>
      </c>
      <c r="P92" s="108">
        <v>0</v>
      </c>
      <c r="Q92" s="108">
        <v>0</v>
      </c>
      <c r="R92" s="108">
        <v>0</v>
      </c>
      <c r="S92" s="108">
        <v>0</v>
      </c>
    </row>
    <row r="93" spans="1:19" x14ac:dyDescent="0.25">
      <c r="A93" s="75" t="s">
        <v>35</v>
      </c>
      <c r="B93" s="76" t="s">
        <v>35</v>
      </c>
      <c r="C93" s="66" t="s">
        <v>15</v>
      </c>
      <c r="D93" s="109">
        <v>0</v>
      </c>
      <c r="E93" s="109">
        <v>0</v>
      </c>
      <c r="F93" s="109">
        <v>0</v>
      </c>
      <c r="G93" s="109">
        <v>0</v>
      </c>
      <c r="H93" s="109">
        <v>0</v>
      </c>
      <c r="I93" s="109">
        <v>0</v>
      </c>
      <c r="J93" s="109">
        <v>0</v>
      </c>
      <c r="K93" s="109">
        <v>0</v>
      </c>
      <c r="L93" s="109">
        <v>0</v>
      </c>
      <c r="M93" s="109">
        <v>0</v>
      </c>
      <c r="N93" s="109">
        <v>0</v>
      </c>
      <c r="O93" s="109">
        <v>0</v>
      </c>
      <c r="P93" s="109">
        <v>0</v>
      </c>
      <c r="Q93" s="109">
        <v>0</v>
      </c>
      <c r="R93" s="109">
        <v>0</v>
      </c>
      <c r="S93" s="109">
        <v>0</v>
      </c>
    </row>
    <row r="94" spans="1:19" x14ac:dyDescent="0.25">
      <c r="A94" s="110" t="s">
        <v>39</v>
      </c>
      <c r="B94" s="111"/>
      <c r="C94" s="112" t="s">
        <v>15</v>
      </c>
      <c r="D94" s="113">
        <f>'Production By Company'!D93/'Capacity By Company '!D96</f>
        <v>0</v>
      </c>
      <c r="E94" s="113">
        <f>'Production By Company'!E93/'Capacity By Company '!E96</f>
        <v>0</v>
      </c>
      <c r="F94" s="113">
        <f>'Production By Company'!F93/'Capacity By Company '!F96</f>
        <v>0</v>
      </c>
      <c r="G94" s="113">
        <f>'Production By Company'!G93/'Capacity By Company '!G96</f>
        <v>0</v>
      </c>
      <c r="H94" s="113">
        <f>'Production By Company'!H93/'Capacity By Company '!H96</f>
        <v>0</v>
      </c>
      <c r="I94" s="113">
        <f>'Production By Company'!I93/'Capacity By Company '!I96</f>
        <v>0</v>
      </c>
      <c r="J94" s="113">
        <f>'Production By Company'!J93/'Capacity By Company '!J96</f>
        <v>0</v>
      </c>
      <c r="K94" s="113">
        <f>'Production By Company'!K93/'Capacity By Company '!K96</f>
        <v>0</v>
      </c>
      <c r="L94" s="113">
        <f>'Production By Company'!L93/'Capacity By Company '!L96</f>
        <v>0</v>
      </c>
      <c r="M94" s="113">
        <f>'Production By Company'!M93/'Capacity By Company '!M96</f>
        <v>0</v>
      </c>
      <c r="N94" s="113">
        <f>'Production By Company'!N93/'Capacity By Company '!N96</f>
        <v>0</v>
      </c>
      <c r="O94" s="113">
        <f>'Production By Company'!O93/'Capacity By Company '!O96</f>
        <v>0</v>
      </c>
      <c r="P94" s="113">
        <f>'Production By Company'!P93/'Capacity By Company '!P96</f>
        <v>0</v>
      </c>
      <c r="Q94" s="113">
        <f>'Production By Company'!Q93/'Capacity By Company '!Q96</f>
        <v>0</v>
      </c>
      <c r="R94" s="113">
        <f>'Production By Company'!R93/'Capacity By Company '!R96</f>
        <v>0</v>
      </c>
      <c r="S94" s="113">
        <f>'Production By Company'!S93/'Capacity By Company '!S96</f>
        <v>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A0060F-232F-436D-993B-4B62374C72CC}">
  <dimension ref="A1:BB36"/>
  <sheetViews>
    <sheetView showGridLines="0" zoomScaleNormal="100" workbookViewId="0">
      <selection activeCell="M16" sqref="M16"/>
    </sheetView>
  </sheetViews>
  <sheetFormatPr defaultRowHeight="15" x14ac:dyDescent="0.25"/>
  <cols>
    <col min="1" max="1" width="18.85546875" style="1" customWidth="1"/>
    <col min="2" max="2" width="15.5703125" style="1" bestFit="1" customWidth="1"/>
    <col min="3" max="3" width="10" style="1" bestFit="1" customWidth="1"/>
    <col min="4" max="7" width="13.28515625" style="1" bestFit="1" customWidth="1"/>
    <col min="8" max="8" width="14.42578125" style="1" customWidth="1"/>
    <col min="9" max="9" width="12" style="1" bestFit="1" customWidth="1"/>
    <col min="10" max="11" width="13.28515625" style="1" bestFit="1" customWidth="1"/>
    <col min="12" max="12" width="12" style="1" bestFit="1" customWidth="1"/>
    <col min="13" max="13" width="14.42578125" style="1" bestFit="1" customWidth="1"/>
    <col min="14" max="14" width="15" style="1" customWidth="1"/>
    <col min="15" max="15" width="12.5703125" style="1" bestFit="1" customWidth="1"/>
    <col min="16" max="16" width="12.85546875" style="1" bestFit="1" customWidth="1"/>
    <col min="17" max="17" width="19" style="1" bestFit="1" customWidth="1"/>
    <col min="18" max="18" width="15.5703125" style="1" bestFit="1" customWidth="1"/>
    <col min="19" max="23" width="15.7109375" style="1" bestFit="1" customWidth="1"/>
    <col min="24" max="28" width="15.85546875" style="1" bestFit="1" customWidth="1"/>
    <col min="29" max="32" width="11.85546875" style="1" bestFit="1" customWidth="1"/>
    <col min="33" max="33" width="14.42578125" style="1" bestFit="1" customWidth="1"/>
    <col min="34" max="37" width="12" style="1" bestFit="1" customWidth="1"/>
    <col min="38" max="38" width="14.42578125" style="1" bestFit="1" customWidth="1"/>
    <col min="39" max="41" width="20.5703125" style="1" bestFit="1" customWidth="1"/>
    <col min="42" max="42" width="20" style="1" bestFit="1" customWidth="1"/>
    <col min="43" max="43" width="12" style="1" bestFit="1" customWidth="1"/>
    <col min="44" max="48" width="13.140625" style="1" bestFit="1" customWidth="1"/>
    <col min="49" max="53" width="13.28515625" style="1" bestFit="1" customWidth="1"/>
    <col min="54" max="16384" width="9.140625" style="1"/>
  </cols>
  <sheetData>
    <row r="1" spans="1:54" x14ac:dyDescent="0.25">
      <c r="A1" s="49" t="s">
        <v>0</v>
      </c>
      <c r="B1" s="50" t="s">
        <v>1</v>
      </c>
      <c r="C1" s="49" t="s">
        <v>64</v>
      </c>
      <c r="D1" s="51" t="s">
        <v>65</v>
      </c>
      <c r="E1" s="51" t="s">
        <v>66</v>
      </c>
      <c r="F1" s="51" t="s">
        <v>67</v>
      </c>
      <c r="G1" s="51" t="s">
        <v>68</v>
      </c>
      <c r="H1" s="51" t="s">
        <v>124</v>
      </c>
      <c r="I1" s="51" t="s">
        <v>69</v>
      </c>
      <c r="J1" s="51" t="s">
        <v>70</v>
      </c>
      <c r="K1" s="51" t="s">
        <v>71</v>
      </c>
      <c r="L1" s="51" t="s">
        <v>72</v>
      </c>
      <c r="M1" s="51" t="s">
        <v>125</v>
      </c>
      <c r="N1" s="51" t="s">
        <v>73</v>
      </c>
      <c r="O1" s="51" t="s">
        <v>74</v>
      </c>
      <c r="P1" s="51" t="s">
        <v>75</v>
      </c>
      <c r="Q1" s="51" t="s">
        <v>76</v>
      </c>
      <c r="R1" s="51" t="s">
        <v>77</v>
      </c>
      <c r="S1" s="51" t="s">
        <v>78</v>
      </c>
      <c r="T1" s="51" t="s">
        <v>79</v>
      </c>
      <c r="U1" s="51" t="s">
        <v>80</v>
      </c>
      <c r="V1" s="51" t="s">
        <v>81</v>
      </c>
      <c r="W1" s="51" t="s">
        <v>82</v>
      </c>
      <c r="X1" s="51" t="s">
        <v>83</v>
      </c>
      <c r="Y1" s="51" t="s">
        <v>84</v>
      </c>
      <c r="Z1" s="51" t="s">
        <v>85</v>
      </c>
      <c r="AA1" s="51" t="s">
        <v>86</v>
      </c>
      <c r="AB1" s="51" t="s">
        <v>87</v>
      </c>
      <c r="AC1" s="51" t="s">
        <v>88</v>
      </c>
      <c r="AD1" s="51" t="s">
        <v>89</v>
      </c>
      <c r="AE1" s="51" t="s">
        <v>90</v>
      </c>
      <c r="AF1" s="51" t="s">
        <v>91</v>
      </c>
      <c r="AG1" s="51" t="s">
        <v>126</v>
      </c>
      <c r="AH1" s="51" t="s">
        <v>92</v>
      </c>
      <c r="AI1" s="51" t="s">
        <v>93</v>
      </c>
      <c r="AJ1" s="51" t="s">
        <v>94</v>
      </c>
      <c r="AK1" s="51" t="s">
        <v>95</v>
      </c>
      <c r="AL1" s="51" t="s">
        <v>127</v>
      </c>
      <c r="AM1" s="52" t="s">
        <v>73</v>
      </c>
      <c r="AN1" s="52" t="s">
        <v>74</v>
      </c>
      <c r="AO1" s="52" t="s">
        <v>75</v>
      </c>
      <c r="AP1" s="52" t="s">
        <v>76</v>
      </c>
      <c r="AQ1" s="52" t="s">
        <v>77</v>
      </c>
      <c r="AR1" s="52" t="s">
        <v>78</v>
      </c>
      <c r="AS1" s="52" t="s">
        <v>79</v>
      </c>
      <c r="AT1" s="52" t="s">
        <v>80</v>
      </c>
      <c r="AU1" s="52" t="s">
        <v>81</v>
      </c>
      <c r="AV1" s="52" t="s">
        <v>82</v>
      </c>
      <c r="AW1" s="52" t="s">
        <v>83</v>
      </c>
      <c r="AX1" s="52" t="s">
        <v>84</v>
      </c>
      <c r="AY1" s="52" t="s">
        <v>85</v>
      </c>
      <c r="AZ1" s="52" t="s">
        <v>86</v>
      </c>
      <c r="BA1" s="52" t="s">
        <v>87</v>
      </c>
    </row>
    <row r="2" spans="1:54" x14ac:dyDescent="0.25">
      <c r="A2" s="55" t="s">
        <v>4</v>
      </c>
      <c r="B2" s="53" t="s">
        <v>5</v>
      </c>
      <c r="C2" s="54">
        <v>390330</v>
      </c>
      <c r="D2" s="57">
        <v>153.773</v>
      </c>
      <c r="E2" s="57">
        <v>197.60300000000001</v>
      </c>
      <c r="F2" s="57">
        <v>243.202</v>
      </c>
      <c r="G2" s="57">
        <v>196.864</v>
      </c>
      <c r="H2" s="57">
        <f>AVERAGE(D2:G2)</f>
        <v>197.8605</v>
      </c>
      <c r="I2" s="57">
        <v>98.027000000000001</v>
      </c>
      <c r="J2" s="57">
        <v>98.456999999999994</v>
      </c>
      <c r="K2" s="57">
        <v>111.72499999999999</v>
      </c>
      <c r="L2" s="57">
        <v>111.92400000000001</v>
      </c>
      <c r="M2" s="57">
        <f>AVERAGE(I2:L2)</f>
        <v>105.03324999999998</v>
      </c>
      <c r="N2" s="57" t="s">
        <v>97</v>
      </c>
      <c r="O2" s="2" t="s">
        <v>26</v>
      </c>
      <c r="P2" s="2" t="s">
        <v>102</v>
      </c>
      <c r="Q2" s="2" t="s">
        <v>12</v>
      </c>
      <c r="R2" s="2" t="s">
        <v>103</v>
      </c>
      <c r="S2" s="57">
        <v>152.547</v>
      </c>
      <c r="T2" s="57">
        <v>11.138999999999999</v>
      </c>
      <c r="U2" s="57">
        <v>5.617</v>
      </c>
      <c r="V2" s="57">
        <v>5.5839999999999996</v>
      </c>
      <c r="W2" s="57">
        <v>2.8359999999999999</v>
      </c>
      <c r="X2" s="57">
        <v>85.277000000000001</v>
      </c>
      <c r="Y2" s="57">
        <v>8.2309999999999999</v>
      </c>
      <c r="Z2" s="57">
        <v>3.056</v>
      </c>
      <c r="AA2" s="57">
        <v>2.6360000000000001</v>
      </c>
      <c r="AB2" s="57">
        <v>1.6639999999999999</v>
      </c>
      <c r="AC2" s="57">
        <v>0.65300000000000002</v>
      </c>
      <c r="AD2" s="57">
        <v>0.66300000000000003</v>
      </c>
      <c r="AE2" s="57">
        <v>0.748</v>
      </c>
      <c r="AF2" s="57">
        <v>0.93700000000000006</v>
      </c>
      <c r="AG2" s="57">
        <f>AVERAGE(AC2:AF2)</f>
        <v>0.75025000000000008</v>
      </c>
      <c r="AH2" s="57">
        <v>0.248</v>
      </c>
      <c r="AI2" s="57">
        <v>0.25800000000000001</v>
      </c>
      <c r="AJ2" s="57">
        <v>0.39600000000000002</v>
      </c>
      <c r="AK2" s="57">
        <v>0.36</v>
      </c>
      <c r="AL2" s="57">
        <f>AVERAGE(AH2:AK2)</f>
        <v>0.3155</v>
      </c>
      <c r="AM2" s="2" t="s">
        <v>32</v>
      </c>
      <c r="AN2" s="2" t="s">
        <v>8</v>
      </c>
      <c r="AO2" s="2" t="s">
        <v>98</v>
      </c>
      <c r="AP2" s="2" t="s">
        <v>99</v>
      </c>
      <c r="AQ2" s="2" t="s">
        <v>26</v>
      </c>
      <c r="AR2" s="58">
        <v>0.315</v>
      </c>
      <c r="AS2" s="58">
        <v>0.14899999999999999</v>
      </c>
      <c r="AT2" s="58">
        <v>9.2399999999999996E-2</v>
      </c>
      <c r="AU2" s="58">
        <v>7.0000000000000007E-2</v>
      </c>
      <c r="AV2" s="58">
        <v>4.9599999999999998E-2</v>
      </c>
      <c r="AW2" s="58">
        <v>0.11600000000000001</v>
      </c>
      <c r="AX2" s="58">
        <v>6.2600000000000003E-2</v>
      </c>
      <c r="AY2" s="58">
        <v>4.0500000000000001E-2</v>
      </c>
      <c r="AZ2" s="58">
        <v>3.5700000000000003E-2</v>
      </c>
      <c r="BA2" s="58">
        <v>2E-3</v>
      </c>
      <c r="BB2" s="2"/>
    </row>
    <row r="3" spans="1:54" x14ac:dyDescent="0.25">
      <c r="A3" s="55" t="s">
        <v>4</v>
      </c>
      <c r="B3" s="53" t="s">
        <v>8</v>
      </c>
      <c r="C3" s="54">
        <v>390330</v>
      </c>
      <c r="D3" s="2">
        <v>1690.153802</v>
      </c>
      <c r="E3" s="57">
        <v>3509.85</v>
      </c>
      <c r="F3" s="57">
        <v>3919.84</v>
      </c>
      <c r="G3" s="57">
        <v>3275.259</v>
      </c>
      <c r="H3" s="57">
        <f>AVERAGE(D3:G3)</f>
        <v>3098.7757004999999</v>
      </c>
      <c r="I3" s="2">
        <v>2757.3279229999998</v>
      </c>
      <c r="J3" s="57">
        <v>1789.68</v>
      </c>
      <c r="K3" s="57">
        <v>2012.6</v>
      </c>
      <c r="L3" s="57">
        <v>2043.403</v>
      </c>
      <c r="M3" s="57">
        <f>AVERAGE(I3:L3)</f>
        <v>2150.75273075</v>
      </c>
      <c r="N3" s="2" t="s">
        <v>97</v>
      </c>
      <c r="O3" s="2" t="s">
        <v>102</v>
      </c>
      <c r="P3" s="2" t="s">
        <v>12</v>
      </c>
      <c r="Q3" s="2" t="s">
        <v>11</v>
      </c>
      <c r="R3" s="2" t="s">
        <v>26</v>
      </c>
      <c r="S3" s="57">
        <v>1022.856</v>
      </c>
      <c r="T3" s="57">
        <v>270.49</v>
      </c>
      <c r="U3" s="57">
        <v>164.358</v>
      </c>
      <c r="V3" s="57">
        <v>110.8</v>
      </c>
      <c r="W3" s="57">
        <v>740.88</v>
      </c>
      <c r="X3" s="57">
        <v>610.76</v>
      </c>
      <c r="Y3" s="57">
        <v>205.02</v>
      </c>
      <c r="Z3" s="57">
        <v>119.26</v>
      </c>
      <c r="AA3" s="57">
        <v>50.59</v>
      </c>
      <c r="AB3" s="57">
        <v>560.5</v>
      </c>
      <c r="AC3" s="2">
        <v>57.170890999999997</v>
      </c>
      <c r="AD3" s="83">
        <v>82.457684</v>
      </c>
      <c r="AE3" s="83">
        <v>47.697898000000002</v>
      </c>
      <c r="AF3" s="83">
        <v>82.796690999999996</v>
      </c>
      <c r="AG3" s="57">
        <f>AVERAGE(AC3:AF3)</f>
        <v>67.530791000000008</v>
      </c>
      <c r="AH3" s="2">
        <v>27.918780000000002</v>
      </c>
      <c r="AI3" s="83">
        <v>35.247267999999998</v>
      </c>
      <c r="AJ3" s="83">
        <v>109.433555</v>
      </c>
      <c r="AK3" s="83">
        <v>37.8887</v>
      </c>
      <c r="AL3" s="57">
        <f>AVERAGE(AH3:AK3)</f>
        <v>52.62207575</v>
      </c>
      <c r="AM3" s="60" t="s">
        <v>128</v>
      </c>
      <c r="AN3" s="60" t="s">
        <v>12</v>
      </c>
      <c r="AO3" s="60" t="s">
        <v>101</v>
      </c>
      <c r="AP3" s="60" t="s">
        <v>97</v>
      </c>
      <c r="AQ3" s="60" t="s">
        <v>102</v>
      </c>
      <c r="AR3" s="84">
        <v>12.745555</v>
      </c>
      <c r="AS3" s="84">
        <v>11.299607</v>
      </c>
      <c r="AT3" s="84">
        <v>9.0189570000000003</v>
      </c>
      <c r="AU3" s="84">
        <v>8.1763790000000007</v>
      </c>
      <c r="AV3" s="84">
        <v>6.6621329999999999</v>
      </c>
      <c r="AW3" s="84">
        <v>5.7406449999999998</v>
      </c>
      <c r="AX3" s="84">
        <v>5.4946679999999999</v>
      </c>
      <c r="AY3" s="84">
        <v>3.5797919999999999</v>
      </c>
      <c r="AZ3" s="84">
        <v>3.487921</v>
      </c>
      <c r="BA3" s="84">
        <v>3.1214520000000001</v>
      </c>
      <c r="BB3" s="2"/>
    </row>
    <row r="4" spans="1:54" x14ac:dyDescent="0.25">
      <c r="A4" s="55" t="s">
        <v>4</v>
      </c>
      <c r="B4" s="55" t="s">
        <v>9</v>
      </c>
      <c r="C4" s="54">
        <v>390330</v>
      </c>
      <c r="D4" s="83">
        <v>16.995177000000002</v>
      </c>
      <c r="E4" s="83">
        <v>23.567481999999998</v>
      </c>
      <c r="F4" s="83">
        <v>24.528230000000001</v>
      </c>
      <c r="G4" s="83">
        <v>20.370049000000002</v>
      </c>
      <c r="H4" s="83">
        <v>19.981867999999999</v>
      </c>
      <c r="I4" s="83">
        <v>8.7845910000000007</v>
      </c>
      <c r="J4" s="83">
        <v>11.661535000000001</v>
      </c>
      <c r="K4" s="83">
        <v>11.244662999999999</v>
      </c>
      <c r="L4" s="83">
        <v>9.7741900000000008</v>
      </c>
      <c r="M4" s="83">
        <v>10.693716999999999</v>
      </c>
      <c r="N4" s="57" t="s">
        <v>281</v>
      </c>
      <c r="O4" s="57" t="s">
        <v>282</v>
      </c>
      <c r="P4" s="57" t="s">
        <v>11</v>
      </c>
      <c r="Q4" s="57" t="s">
        <v>283</v>
      </c>
      <c r="R4" s="57" t="s">
        <v>284</v>
      </c>
      <c r="S4" s="83">
        <v>6.213686</v>
      </c>
      <c r="T4" s="83">
        <v>4.8389559999999996</v>
      </c>
      <c r="U4" s="83">
        <v>3.7721260000000001</v>
      </c>
      <c r="V4" s="83">
        <v>2.0321859999999998</v>
      </c>
      <c r="W4" s="83">
        <v>0.491172</v>
      </c>
      <c r="X4" s="83">
        <v>4.1592890000000002</v>
      </c>
      <c r="Y4" s="83">
        <v>2.5468510000000002</v>
      </c>
      <c r="Z4" s="83">
        <v>1.591642</v>
      </c>
      <c r="AA4" s="83">
        <v>0.82987200000000005</v>
      </c>
      <c r="AB4" s="83">
        <v>0.31124099999999999</v>
      </c>
      <c r="AC4" s="57"/>
      <c r="AD4" s="57"/>
      <c r="AE4" s="57"/>
      <c r="AF4" s="57"/>
      <c r="AG4" s="57"/>
      <c r="AH4" s="57"/>
      <c r="AI4" s="57"/>
      <c r="AJ4" s="57"/>
      <c r="AK4" s="57"/>
      <c r="AL4" s="57"/>
      <c r="AM4" s="58">
        <v>0</v>
      </c>
      <c r="AN4" s="58">
        <v>0</v>
      </c>
      <c r="AO4" s="58">
        <v>0</v>
      </c>
      <c r="AP4" s="58">
        <v>0</v>
      </c>
      <c r="AQ4" s="58">
        <v>0</v>
      </c>
      <c r="AR4" s="58"/>
      <c r="AS4" s="58"/>
      <c r="AT4" s="58"/>
      <c r="AU4" s="58"/>
      <c r="AV4" s="58"/>
      <c r="AW4" s="58"/>
      <c r="AX4" s="58"/>
      <c r="AY4" s="58"/>
      <c r="AZ4" s="58"/>
      <c r="BA4" s="58"/>
      <c r="BB4" s="2"/>
    </row>
    <row r="5" spans="1:54" x14ac:dyDescent="0.25">
      <c r="A5" s="55" t="s">
        <v>4</v>
      </c>
      <c r="B5" s="53" t="s">
        <v>11</v>
      </c>
      <c r="C5" s="54">
        <v>390330</v>
      </c>
      <c r="D5" s="83">
        <v>76.929239999999993</v>
      </c>
      <c r="E5" s="83">
        <v>80.106814</v>
      </c>
      <c r="F5" s="83">
        <v>98.935969999999998</v>
      </c>
      <c r="G5" s="83">
        <v>74.321443000000002</v>
      </c>
      <c r="H5" s="83">
        <f>AVERAGE(D5:G5)</f>
        <v>82.573366749999991</v>
      </c>
      <c r="I5" s="83">
        <v>48.327432000000002</v>
      </c>
      <c r="J5" s="83">
        <v>40.354256999999997</v>
      </c>
      <c r="K5" s="83">
        <v>46.264173</v>
      </c>
      <c r="L5" s="83">
        <v>41.822417000000002</v>
      </c>
      <c r="M5" s="83">
        <f>AVERAGE(I5:L5)</f>
        <v>44.192069750000002</v>
      </c>
      <c r="N5" s="59" t="s">
        <v>97</v>
      </c>
      <c r="O5" s="59" t="s">
        <v>102</v>
      </c>
      <c r="P5" s="59" t="s">
        <v>12</v>
      </c>
      <c r="Q5" s="59" t="s">
        <v>8</v>
      </c>
      <c r="R5" s="59" t="s">
        <v>26</v>
      </c>
      <c r="S5" s="83">
        <v>31.589478</v>
      </c>
      <c r="T5" s="83">
        <v>9.8688400000000005</v>
      </c>
      <c r="U5" s="83">
        <v>9.318873</v>
      </c>
      <c r="V5" s="83">
        <v>0.88830600000000004</v>
      </c>
      <c r="W5" s="83">
        <v>0.20869099999999999</v>
      </c>
      <c r="X5" s="83">
        <v>17.010577999999999</v>
      </c>
      <c r="Y5" s="83">
        <v>5.6947000000000001</v>
      </c>
      <c r="Z5" s="83">
        <v>5.1144400000000001</v>
      </c>
      <c r="AA5" s="83">
        <v>0.38992300000000002</v>
      </c>
      <c r="AB5" s="83">
        <v>0.14849999999999999</v>
      </c>
      <c r="AC5" s="83">
        <v>207.33705599999999</v>
      </c>
      <c r="AD5" s="83">
        <v>230.706469</v>
      </c>
      <c r="AE5" s="83">
        <v>231.30822800000001</v>
      </c>
      <c r="AF5" s="83">
        <v>181.273841</v>
      </c>
      <c r="AG5" s="57">
        <f>AVERAGE(AC5:AF5)</f>
        <v>212.65639850000002</v>
      </c>
      <c r="AH5" s="83">
        <v>95.865807000000004</v>
      </c>
      <c r="AI5" s="83">
        <v>101.790982</v>
      </c>
      <c r="AJ5" s="83">
        <v>98.872679000000005</v>
      </c>
      <c r="AK5" s="83">
        <v>82.306059000000005</v>
      </c>
      <c r="AL5" s="57">
        <f>AVERAGE(AH5:AK5)</f>
        <v>94.708881750000003</v>
      </c>
      <c r="AM5" s="59" t="s">
        <v>8</v>
      </c>
      <c r="AN5" s="59" t="s">
        <v>128</v>
      </c>
      <c r="AO5" s="59" t="s">
        <v>12</v>
      </c>
      <c r="AP5" s="59" t="s">
        <v>101</v>
      </c>
      <c r="AQ5" s="59" t="s">
        <v>32</v>
      </c>
      <c r="AR5" s="84">
        <v>61.740544</v>
      </c>
      <c r="AS5" s="84">
        <v>27.72222</v>
      </c>
      <c r="AT5" s="84">
        <v>22.889838999999998</v>
      </c>
      <c r="AU5" s="84">
        <v>19.658967000000001</v>
      </c>
      <c r="AV5" s="84">
        <v>6.9148490000000002</v>
      </c>
      <c r="AW5" s="84">
        <v>35.834600000000002</v>
      </c>
      <c r="AX5" s="84">
        <v>11.278</v>
      </c>
      <c r="AY5" s="84">
        <v>8.5117499999999993</v>
      </c>
      <c r="AZ5" s="84">
        <v>8.2312899999999996</v>
      </c>
      <c r="BA5" s="84">
        <v>2.20851</v>
      </c>
      <c r="BB5" s="2"/>
    </row>
    <row r="6" spans="1:54" x14ac:dyDescent="0.25">
      <c r="A6" s="55" t="s">
        <v>4</v>
      </c>
      <c r="B6" s="62" t="s">
        <v>122</v>
      </c>
      <c r="C6" s="54">
        <v>390330</v>
      </c>
      <c r="D6" s="83">
        <v>107.008246</v>
      </c>
      <c r="E6" s="83">
        <v>78.505545999999995</v>
      </c>
      <c r="F6" s="83">
        <v>148.02628000000001</v>
      </c>
      <c r="G6" s="83">
        <v>137.27451500000001</v>
      </c>
      <c r="H6" s="83">
        <f t="shared" ref="H6:H23" si="0">AVERAGE(D6:G6)</f>
        <v>117.70364675</v>
      </c>
      <c r="I6" s="83">
        <v>54.153556999999999</v>
      </c>
      <c r="J6" s="83">
        <v>42.365909000000002</v>
      </c>
      <c r="K6" s="83">
        <v>144.90615399999999</v>
      </c>
      <c r="L6" s="83">
        <v>96.218614000000002</v>
      </c>
      <c r="M6" s="83">
        <f t="shared" ref="M6:M23" si="1">AVERAGE(I6:L6)</f>
        <v>84.411058499999996</v>
      </c>
      <c r="N6" s="60" t="s">
        <v>97</v>
      </c>
      <c r="O6" s="60" t="s">
        <v>11</v>
      </c>
      <c r="P6" s="60" t="s">
        <v>128</v>
      </c>
      <c r="Q6" s="60" t="s">
        <v>32</v>
      </c>
      <c r="R6" s="60" t="s">
        <v>17</v>
      </c>
      <c r="S6" s="83">
        <v>39.817419999999998</v>
      </c>
      <c r="T6" s="83">
        <v>23.506917000000001</v>
      </c>
      <c r="U6" s="83">
        <v>6.7357310000000004</v>
      </c>
      <c r="V6" s="83">
        <v>11.065083</v>
      </c>
      <c r="W6" s="83">
        <v>5.7488619999999999</v>
      </c>
      <c r="X6" s="83">
        <v>23.734190999999999</v>
      </c>
      <c r="Y6" s="83">
        <v>20.433119000000001</v>
      </c>
      <c r="Z6" s="83">
        <v>20.02948</v>
      </c>
      <c r="AA6" s="83">
        <v>18.577753999999999</v>
      </c>
      <c r="AB6" s="83">
        <v>9.3925599999999996</v>
      </c>
      <c r="AC6" s="83">
        <v>283.69096400000001</v>
      </c>
      <c r="AD6" s="83">
        <v>383.79170399999998</v>
      </c>
      <c r="AE6" s="83">
        <v>471.80738600000001</v>
      </c>
      <c r="AF6" s="83">
        <v>430.97349300000002</v>
      </c>
      <c r="AG6" s="57">
        <f t="shared" ref="AG6:AG22" si="2">AVERAGE(AC6:AF6)</f>
        <v>392.56588675</v>
      </c>
      <c r="AH6" s="83">
        <v>206.13477900000001</v>
      </c>
      <c r="AI6" s="83">
        <v>219.10176300000001</v>
      </c>
      <c r="AJ6" s="83">
        <v>283.56303400000002</v>
      </c>
      <c r="AK6" s="83">
        <v>325.06391100000002</v>
      </c>
      <c r="AL6" s="57">
        <f t="shared" ref="AL6:AL20" si="3">AVERAGE(AH6:AK6)</f>
        <v>258.46587175000002</v>
      </c>
      <c r="AM6" s="60" t="s">
        <v>8</v>
      </c>
      <c r="AN6" s="60" t="s">
        <v>101</v>
      </c>
      <c r="AO6" s="60" t="s">
        <v>96</v>
      </c>
      <c r="AP6" s="60" t="s">
        <v>12</v>
      </c>
      <c r="AQ6" s="60" t="s">
        <v>137</v>
      </c>
      <c r="AR6" s="84">
        <v>237.08728300000001</v>
      </c>
      <c r="AS6" s="84">
        <v>45.354847999999997</v>
      </c>
      <c r="AT6" s="84">
        <v>44.573095000000002</v>
      </c>
      <c r="AU6" s="84">
        <v>41.324230999999997</v>
      </c>
      <c r="AV6" s="84">
        <v>12.463755000000001</v>
      </c>
      <c r="AW6" s="84">
        <v>206.4974</v>
      </c>
      <c r="AX6" s="84">
        <v>28.301780000000001</v>
      </c>
      <c r="AY6" s="84">
        <v>27.959384</v>
      </c>
      <c r="AZ6" s="84">
        <v>25.276001000000001</v>
      </c>
      <c r="BA6" s="84">
        <v>7.9542640000000002</v>
      </c>
      <c r="BB6" s="2"/>
    </row>
    <row r="7" spans="1:54" x14ac:dyDescent="0.25">
      <c r="A7" s="55" t="s">
        <v>4</v>
      </c>
      <c r="B7" s="55" t="s">
        <v>13</v>
      </c>
      <c r="C7" s="54">
        <v>390330</v>
      </c>
      <c r="D7" s="83">
        <v>27.904893000000001</v>
      </c>
      <c r="E7" s="83">
        <v>32.339111000000003</v>
      </c>
      <c r="F7" s="83">
        <v>25.344232000000002</v>
      </c>
      <c r="G7" s="83">
        <v>27.571791999999999</v>
      </c>
      <c r="H7" s="83">
        <f t="shared" si="0"/>
        <v>28.290007000000003</v>
      </c>
      <c r="I7" s="83">
        <v>1351.7938160000001</v>
      </c>
      <c r="J7" s="83">
        <v>1389.9722770000001</v>
      </c>
      <c r="K7" s="83">
        <v>1381.8699409999999</v>
      </c>
      <c r="L7" s="83">
        <v>1359.5909750000001</v>
      </c>
      <c r="M7" s="83">
        <f t="shared" si="1"/>
        <v>1370.80675225</v>
      </c>
      <c r="N7" s="59" t="s">
        <v>11</v>
      </c>
      <c r="O7" s="59" t="s">
        <v>8</v>
      </c>
      <c r="P7" s="59" t="s">
        <v>32</v>
      </c>
      <c r="Q7" s="59" t="s">
        <v>18</v>
      </c>
      <c r="R7" s="59" t="s">
        <v>17</v>
      </c>
      <c r="S7" s="83">
        <v>11.948427000000001</v>
      </c>
      <c r="T7" s="83">
        <v>9.1878089999999997</v>
      </c>
      <c r="U7" s="83">
        <v>0.414101</v>
      </c>
      <c r="V7" s="83">
        <v>0.40016699999999999</v>
      </c>
      <c r="W7" s="83">
        <v>0.49225799999999997</v>
      </c>
      <c r="X7" s="83">
        <v>3.786251</v>
      </c>
      <c r="Y7" s="83">
        <v>3.6563829999999999</v>
      </c>
      <c r="Z7" s="83">
        <v>0.26182</v>
      </c>
      <c r="AA7" s="83">
        <v>0.22447400000000001</v>
      </c>
      <c r="AB7" s="83">
        <v>0.192249</v>
      </c>
      <c r="AC7" s="83">
        <v>27.904893000000001</v>
      </c>
      <c r="AD7" s="83">
        <v>32.339111000000003</v>
      </c>
      <c r="AE7" s="83">
        <v>25.344232000000002</v>
      </c>
      <c r="AF7" s="83">
        <v>27.571791999999999</v>
      </c>
      <c r="AG7" s="57">
        <f t="shared" si="2"/>
        <v>28.290007000000003</v>
      </c>
      <c r="AH7" s="83">
        <v>10.356989</v>
      </c>
      <c r="AI7" s="83">
        <v>11.515433</v>
      </c>
      <c r="AJ7" s="83">
        <v>9.2075200000000006</v>
      </c>
      <c r="AK7" s="83">
        <v>11.074643</v>
      </c>
      <c r="AL7" s="57">
        <f t="shared" si="3"/>
        <v>10.538646250000001</v>
      </c>
      <c r="AM7" s="59" t="s">
        <v>8</v>
      </c>
      <c r="AN7" s="59" t="s">
        <v>128</v>
      </c>
      <c r="AO7" s="59" t="s">
        <v>5</v>
      </c>
      <c r="AP7" s="59" t="s">
        <v>109</v>
      </c>
      <c r="AQ7" s="59" t="s">
        <v>32</v>
      </c>
      <c r="AR7" s="84">
        <v>688.85663799999998</v>
      </c>
      <c r="AS7" s="84">
        <v>223.42630199999999</v>
      </c>
      <c r="AT7" s="84">
        <v>124.733498</v>
      </c>
      <c r="AU7" s="84">
        <v>117.811976</v>
      </c>
      <c r="AV7" s="84">
        <v>122.35498200000001</v>
      </c>
      <c r="AW7" s="84">
        <v>436.50529999999998</v>
      </c>
      <c r="AX7" s="84">
        <v>147.75345999999999</v>
      </c>
      <c r="AY7" s="84">
        <v>76.248130000000003</v>
      </c>
      <c r="AZ7" s="84">
        <v>76.102540000000005</v>
      </c>
      <c r="BA7" s="84">
        <v>63.214190000000002</v>
      </c>
      <c r="BB7" s="2"/>
    </row>
    <row r="8" spans="1:54" x14ac:dyDescent="0.25">
      <c r="A8" s="55" t="s">
        <v>16</v>
      </c>
      <c r="B8" s="55" t="s">
        <v>17</v>
      </c>
      <c r="C8" s="54">
        <v>390330</v>
      </c>
      <c r="D8" s="83">
        <v>364.336364</v>
      </c>
      <c r="E8" s="83">
        <v>252.17487199999999</v>
      </c>
      <c r="F8" s="83">
        <v>548.19040299999995</v>
      </c>
      <c r="G8" s="83">
        <v>417.45698199999998</v>
      </c>
      <c r="H8" s="83">
        <f t="shared" si="0"/>
        <v>395.53965524999995</v>
      </c>
      <c r="I8" s="83">
        <v>215.55364599999999</v>
      </c>
      <c r="J8" s="83">
        <v>504.83664099999999</v>
      </c>
      <c r="K8" s="83">
        <v>263.13064100000003</v>
      </c>
      <c r="L8" s="83">
        <v>234.12544800000001</v>
      </c>
      <c r="M8" s="83">
        <f t="shared" si="1"/>
        <v>304.41159399999998</v>
      </c>
      <c r="N8" s="59" t="s">
        <v>21</v>
      </c>
      <c r="O8" s="59" t="s">
        <v>104</v>
      </c>
      <c r="P8" s="59" t="s">
        <v>97</v>
      </c>
      <c r="Q8" s="59" t="s">
        <v>19</v>
      </c>
      <c r="R8" s="59" t="s">
        <v>18</v>
      </c>
      <c r="S8" s="83">
        <v>115.93751</v>
      </c>
      <c r="T8" s="83">
        <v>120.811915</v>
      </c>
      <c r="U8" s="83">
        <v>45.225304999999999</v>
      </c>
      <c r="V8" s="83">
        <v>42.722676999999997</v>
      </c>
      <c r="W8" s="83">
        <v>25.251170999999999</v>
      </c>
      <c r="X8" s="83">
        <v>73.568989999999999</v>
      </c>
      <c r="Y8" s="83">
        <v>64.872255999999993</v>
      </c>
      <c r="Z8" s="83">
        <v>24.910789000000001</v>
      </c>
      <c r="AA8" s="83">
        <v>18.320905</v>
      </c>
      <c r="AB8" s="83">
        <v>13.965232</v>
      </c>
      <c r="AC8" s="83">
        <v>208.765049</v>
      </c>
      <c r="AD8" s="83">
        <v>258.83061099999998</v>
      </c>
      <c r="AE8" s="83">
        <v>263.93978199999998</v>
      </c>
      <c r="AF8" s="83">
        <v>214.540289</v>
      </c>
      <c r="AG8" s="57">
        <f t="shared" si="2"/>
        <v>236.51893274999998</v>
      </c>
      <c r="AH8" s="83">
        <v>101.42007700000001</v>
      </c>
      <c r="AI8" s="83">
        <v>107.905023</v>
      </c>
      <c r="AJ8" s="83">
        <v>110.40852</v>
      </c>
      <c r="AK8" s="83">
        <v>102.63818499999999</v>
      </c>
      <c r="AL8" s="57">
        <f t="shared" si="3"/>
        <v>105.59295125</v>
      </c>
      <c r="AM8" s="60" t="s">
        <v>107</v>
      </c>
      <c r="AN8" s="60" t="s">
        <v>18</v>
      </c>
      <c r="AO8" s="60" t="s">
        <v>20</v>
      </c>
      <c r="AP8" s="60" t="s">
        <v>106</v>
      </c>
      <c r="AQ8" s="60" t="s">
        <v>19</v>
      </c>
      <c r="AR8" s="84">
        <v>28.244202000000001</v>
      </c>
      <c r="AS8" s="84">
        <v>16.077285</v>
      </c>
      <c r="AT8" s="84">
        <v>12.222994</v>
      </c>
      <c r="AU8" s="84">
        <v>20.148764</v>
      </c>
      <c r="AV8" s="84">
        <v>13.388151000000001</v>
      </c>
      <c r="AW8" s="84">
        <v>13.125266</v>
      </c>
      <c r="AX8" s="84">
        <v>8.4758870000000002</v>
      </c>
      <c r="AY8" s="84">
        <v>8.1057179999999995</v>
      </c>
      <c r="AZ8" s="84">
        <v>8.0087589999999995</v>
      </c>
      <c r="BA8" s="84">
        <v>6.5167039999999998</v>
      </c>
      <c r="BB8" s="2"/>
    </row>
    <row r="9" spans="1:54" x14ac:dyDescent="0.25">
      <c r="A9" s="55" t="s">
        <v>16</v>
      </c>
      <c r="B9" s="55" t="s">
        <v>18</v>
      </c>
      <c r="C9" s="54">
        <v>390330</v>
      </c>
      <c r="D9" s="83">
        <v>207.38398799999999</v>
      </c>
      <c r="E9" s="83">
        <v>263.51485700000001</v>
      </c>
      <c r="F9" s="83">
        <v>263.42366800000002</v>
      </c>
      <c r="G9" s="83">
        <v>65.703845999999999</v>
      </c>
      <c r="H9" s="83">
        <f t="shared" si="0"/>
        <v>200.00658975000002</v>
      </c>
      <c r="I9" s="83">
        <v>130.22212500000001</v>
      </c>
      <c r="J9" s="83">
        <v>142.67907500000001</v>
      </c>
      <c r="K9" s="83">
        <v>135.23998800000001</v>
      </c>
      <c r="L9" s="83">
        <v>38.7742</v>
      </c>
      <c r="M9" s="83">
        <f t="shared" si="1"/>
        <v>111.72884700000002</v>
      </c>
      <c r="N9" s="60" t="s">
        <v>97</v>
      </c>
      <c r="O9" s="60" t="s">
        <v>21</v>
      </c>
      <c r="P9" s="60" t="s">
        <v>104</v>
      </c>
      <c r="Q9" s="60" t="s">
        <v>19</v>
      </c>
      <c r="R9" s="60" t="s">
        <v>17</v>
      </c>
      <c r="S9" s="83">
        <v>65.703845999999999</v>
      </c>
      <c r="T9" s="83">
        <v>43.432588000000003</v>
      </c>
      <c r="U9" s="83">
        <v>23.372738999999999</v>
      </c>
      <c r="V9" s="83">
        <v>29.418755000000001</v>
      </c>
      <c r="W9" s="83">
        <v>23.225888999999999</v>
      </c>
      <c r="X9" s="83">
        <v>38.7742</v>
      </c>
      <c r="Y9" s="83">
        <v>25.957599999999999</v>
      </c>
      <c r="Z9" s="83">
        <v>18.088799999999999</v>
      </c>
      <c r="AA9" s="83">
        <v>13.6572</v>
      </c>
      <c r="AB9" s="83">
        <v>13.2181</v>
      </c>
      <c r="AC9" s="83">
        <v>114.408182</v>
      </c>
      <c r="AD9" s="83">
        <v>142.17572200000001</v>
      </c>
      <c r="AE9" s="83">
        <v>131.92800199999999</v>
      </c>
      <c r="AF9" s="83">
        <v>109.301998</v>
      </c>
      <c r="AG9" s="57">
        <f t="shared" si="2"/>
        <v>124.45347599999999</v>
      </c>
      <c r="AH9" s="83">
        <v>60.882178000000003</v>
      </c>
      <c r="AI9" s="83">
        <v>65.002618999999996</v>
      </c>
      <c r="AJ9" s="83">
        <v>61.633054999999999</v>
      </c>
      <c r="AK9" s="83">
        <v>58.861466999999998</v>
      </c>
      <c r="AL9" s="57">
        <f t="shared" si="3"/>
        <v>61.594829750000002</v>
      </c>
      <c r="AM9" s="60" t="s">
        <v>17</v>
      </c>
      <c r="AN9" s="60" t="s">
        <v>105</v>
      </c>
      <c r="AO9" s="60" t="s">
        <v>108</v>
      </c>
      <c r="AP9" s="60" t="s">
        <v>107</v>
      </c>
      <c r="AQ9" s="60" t="s">
        <v>109</v>
      </c>
      <c r="AR9" s="84">
        <v>32.909590000000001</v>
      </c>
      <c r="AS9" s="84">
        <v>17.405325999999999</v>
      </c>
      <c r="AT9" s="84">
        <v>6.591119</v>
      </c>
      <c r="AU9" s="84">
        <v>7.704504</v>
      </c>
      <c r="AV9" s="84">
        <v>4.9065409999999998</v>
      </c>
      <c r="AW9" s="84">
        <v>19.233139000000001</v>
      </c>
      <c r="AX9" s="84">
        <v>10.0799</v>
      </c>
      <c r="AY9" s="84">
        <v>3.6676799999999998</v>
      </c>
      <c r="AZ9" s="84">
        <v>3.4223699999999999</v>
      </c>
      <c r="BA9" s="84">
        <v>2.70499</v>
      </c>
      <c r="BB9" s="2"/>
    </row>
    <row r="10" spans="1:54" x14ac:dyDescent="0.25">
      <c r="A10" s="55" t="s">
        <v>16</v>
      </c>
      <c r="B10" s="55" t="s">
        <v>19</v>
      </c>
      <c r="C10" s="54">
        <v>390330</v>
      </c>
      <c r="D10" s="83">
        <v>71.144052000000002</v>
      </c>
      <c r="E10" s="83">
        <v>91.088076000000001</v>
      </c>
      <c r="F10" s="83">
        <v>147.175769</v>
      </c>
      <c r="G10" s="83">
        <v>158.683266</v>
      </c>
      <c r="H10" s="83">
        <f t="shared" si="0"/>
        <v>117.02279075</v>
      </c>
      <c r="I10" s="83">
        <v>36.116500000000002</v>
      </c>
      <c r="J10" s="83">
        <v>42.332540000000002</v>
      </c>
      <c r="K10" s="83">
        <v>63.001444999999997</v>
      </c>
      <c r="L10" s="83">
        <v>75.827370999999999</v>
      </c>
      <c r="M10" s="83">
        <f t="shared" si="1"/>
        <v>54.319463999999996</v>
      </c>
      <c r="N10" s="60" t="s">
        <v>17</v>
      </c>
      <c r="O10" s="60" t="s">
        <v>97</v>
      </c>
      <c r="P10" s="60" t="s">
        <v>21</v>
      </c>
      <c r="Q10" s="60" t="s">
        <v>18</v>
      </c>
      <c r="R10" s="60" t="s">
        <v>104</v>
      </c>
      <c r="S10" s="83">
        <v>22.691019000000001</v>
      </c>
      <c r="T10" s="83">
        <v>14.119251</v>
      </c>
      <c r="U10" s="83">
        <v>12.309240000000001</v>
      </c>
      <c r="V10" s="83">
        <v>10.55837</v>
      </c>
      <c r="W10" s="83">
        <v>4.3390430000000002</v>
      </c>
      <c r="X10" s="83">
        <v>46.159685000000003</v>
      </c>
      <c r="Y10" s="83">
        <v>25.497688</v>
      </c>
      <c r="Z10" s="83">
        <v>23.526292000000002</v>
      </c>
      <c r="AA10" s="83">
        <v>28.277932</v>
      </c>
      <c r="AB10" s="83">
        <v>8.2633960000000002</v>
      </c>
      <c r="AC10" s="83">
        <v>153.109713</v>
      </c>
      <c r="AD10" s="83">
        <v>209.399899</v>
      </c>
      <c r="AE10" s="83">
        <v>226.34678299999999</v>
      </c>
      <c r="AF10" s="83">
        <v>164.90539899999999</v>
      </c>
      <c r="AG10" s="57">
        <f t="shared" si="2"/>
        <v>188.4404485</v>
      </c>
      <c r="AH10" s="83">
        <v>78.733349000000004</v>
      </c>
      <c r="AI10" s="83">
        <v>92.115190999999996</v>
      </c>
      <c r="AJ10" s="83">
        <v>92.154268000000002</v>
      </c>
      <c r="AK10" s="83">
        <v>99.526345000000006</v>
      </c>
      <c r="AL10" s="57">
        <f t="shared" si="3"/>
        <v>90.632288250000002</v>
      </c>
      <c r="AM10" s="60" t="s">
        <v>17</v>
      </c>
      <c r="AN10" s="60" t="s">
        <v>18</v>
      </c>
      <c r="AO10" s="60" t="s">
        <v>102</v>
      </c>
      <c r="AP10" s="60" t="s">
        <v>107</v>
      </c>
      <c r="AQ10" s="60" t="s">
        <v>12</v>
      </c>
      <c r="AR10" s="84">
        <v>33.735109000000001</v>
      </c>
      <c r="AS10" s="84">
        <v>30.051034000000001</v>
      </c>
      <c r="AT10" s="84">
        <v>2.3332709999999999</v>
      </c>
      <c r="AU10" s="84">
        <v>24.932300000000001</v>
      </c>
      <c r="AV10" s="84">
        <v>1.467114</v>
      </c>
      <c r="AW10" s="84">
        <v>14.63063</v>
      </c>
      <c r="AX10" s="84">
        <v>14.11872</v>
      </c>
      <c r="AY10" s="84">
        <v>12.448510000000001</v>
      </c>
      <c r="AZ10" s="84">
        <v>12.1934</v>
      </c>
      <c r="BA10" s="84">
        <v>11.682180000000001</v>
      </c>
      <c r="BB10" s="2"/>
    </row>
    <row r="11" spans="1:54" x14ac:dyDescent="0.25">
      <c r="A11" s="55" t="s">
        <v>16</v>
      </c>
      <c r="B11" s="55" t="s">
        <v>20</v>
      </c>
      <c r="C11" s="54">
        <v>390330</v>
      </c>
      <c r="D11" s="83">
        <v>66.943003000000004</v>
      </c>
      <c r="E11" s="83">
        <v>83.215270000000004</v>
      </c>
      <c r="F11" s="83">
        <v>92.101804999999999</v>
      </c>
      <c r="G11" s="83">
        <v>71.386008000000004</v>
      </c>
      <c r="H11" s="83">
        <f t="shared" si="0"/>
        <v>78.411521500000006</v>
      </c>
      <c r="I11" s="83">
        <v>36.008152000000003</v>
      </c>
      <c r="J11" s="83">
        <v>37.964739000000002</v>
      </c>
      <c r="K11" s="83">
        <v>39.380147999999998</v>
      </c>
      <c r="L11" s="83">
        <f>((K11/F11)*G11)</f>
        <v>30.522654362411071</v>
      </c>
      <c r="M11" s="83">
        <f t="shared" si="1"/>
        <v>35.968923340602764</v>
      </c>
      <c r="N11" s="60" t="s">
        <v>17</v>
      </c>
      <c r="O11" s="60" t="s">
        <v>21</v>
      </c>
      <c r="P11" s="60" t="s">
        <v>97</v>
      </c>
      <c r="Q11" s="60" t="s">
        <v>19</v>
      </c>
      <c r="R11" s="60" t="s">
        <v>18</v>
      </c>
      <c r="S11" s="83">
        <v>16.078130000000002</v>
      </c>
      <c r="T11" s="83">
        <v>11.227084</v>
      </c>
      <c r="U11" s="83">
        <v>10.694449000000001</v>
      </c>
      <c r="V11" s="83">
        <v>7.3880889999999999</v>
      </c>
      <c r="W11" s="83">
        <v>3.586268</v>
      </c>
      <c r="X11" s="83">
        <v>7.9334499999999997</v>
      </c>
      <c r="Y11" s="83">
        <v>6.0188050000000004</v>
      </c>
      <c r="Z11" s="83">
        <v>5.3762720000000002</v>
      </c>
      <c r="AA11" s="83">
        <v>3.1681210000000002</v>
      </c>
      <c r="AB11" s="83">
        <v>1.681473</v>
      </c>
      <c r="AC11" s="83">
        <v>11.119600999999999</v>
      </c>
      <c r="AD11" s="83">
        <v>11.785545000000001</v>
      </c>
      <c r="AE11" s="83">
        <v>11.354229999999999</v>
      </c>
      <c r="AF11" s="83">
        <v>9.6157830000000004</v>
      </c>
      <c r="AG11" s="57">
        <f t="shared" si="2"/>
        <v>10.968789750000001</v>
      </c>
      <c r="AH11" s="83">
        <v>5.1677929999999996</v>
      </c>
      <c r="AI11" s="83">
        <v>4.683217</v>
      </c>
      <c r="AJ11" s="83">
        <v>4.5598789999999996</v>
      </c>
      <c r="AK11" s="83">
        <v>4.1008019999999998</v>
      </c>
      <c r="AL11" s="57">
        <f t="shared" si="3"/>
        <v>4.6279227499999998</v>
      </c>
      <c r="AM11" s="60" t="s">
        <v>129</v>
      </c>
      <c r="AN11" s="60" t="s">
        <v>18</v>
      </c>
      <c r="AO11" s="60" t="s">
        <v>130</v>
      </c>
      <c r="AP11" s="60" t="s">
        <v>19</v>
      </c>
      <c r="AQ11" s="60" t="s">
        <v>102</v>
      </c>
      <c r="AR11" s="84">
        <v>2.0124840000000002</v>
      </c>
      <c r="AS11" s="84">
        <v>0.56311500000000003</v>
      </c>
      <c r="AT11" s="84">
        <v>1.3071159999999999</v>
      </c>
      <c r="AU11" s="84">
        <v>0.73716700000000002</v>
      </c>
      <c r="AV11" s="84">
        <v>0.115721</v>
      </c>
      <c r="AW11" s="84">
        <v>0.64226300000000003</v>
      </c>
      <c r="AX11" s="84">
        <v>0.54430500000000004</v>
      </c>
      <c r="AY11" s="84">
        <v>0.44819700000000001</v>
      </c>
      <c r="AZ11" s="84">
        <v>0.30481599999999998</v>
      </c>
      <c r="BA11" s="84">
        <v>0.29043000000000002</v>
      </c>
      <c r="BB11" s="2"/>
    </row>
    <row r="12" spans="1:54" x14ac:dyDescent="0.25">
      <c r="A12" s="55" t="s">
        <v>16</v>
      </c>
      <c r="B12" s="55" t="s">
        <v>21</v>
      </c>
      <c r="C12" s="54">
        <v>390330</v>
      </c>
      <c r="D12" s="83">
        <v>60.021245999999998</v>
      </c>
      <c r="E12" s="83">
        <v>84.575264000000004</v>
      </c>
      <c r="F12" s="83">
        <v>136.58737099999999</v>
      </c>
      <c r="G12" s="83">
        <v>73.440235999999999</v>
      </c>
      <c r="H12" s="83">
        <f t="shared" si="0"/>
        <v>88.656029249999989</v>
      </c>
      <c r="I12" s="83">
        <v>34.590994999999999</v>
      </c>
      <c r="J12" s="83">
        <v>41.820186999999997</v>
      </c>
      <c r="K12" s="83">
        <v>73.533338999999998</v>
      </c>
      <c r="L12" s="83">
        <v>41.130650000000003</v>
      </c>
      <c r="M12" s="83">
        <f t="shared" si="1"/>
        <v>47.768792750000003</v>
      </c>
      <c r="N12" s="60" t="s">
        <v>97</v>
      </c>
      <c r="O12" s="60" t="s">
        <v>104</v>
      </c>
      <c r="P12" s="60" t="s">
        <v>26</v>
      </c>
      <c r="Q12" s="60" t="s">
        <v>32</v>
      </c>
      <c r="R12" s="60" t="s">
        <v>11</v>
      </c>
      <c r="S12" s="83">
        <v>25.439005000000002</v>
      </c>
      <c r="T12" s="83">
        <v>21.184204999999999</v>
      </c>
      <c r="U12" s="83">
        <v>6.3786880000000004</v>
      </c>
      <c r="V12" s="83">
        <v>9.4294600000000006</v>
      </c>
      <c r="W12" s="83">
        <v>2.4400200000000001</v>
      </c>
      <c r="X12" s="83">
        <v>14.367699999999999</v>
      </c>
      <c r="Y12" s="83">
        <v>12.5457</v>
      </c>
      <c r="Z12" s="83">
        <v>4.7869400000000004</v>
      </c>
      <c r="AA12" s="83">
        <v>4.2398899999999999</v>
      </c>
      <c r="AB12" s="83">
        <v>1.0758700000000001</v>
      </c>
      <c r="AC12" s="83">
        <v>443.58314300000001</v>
      </c>
      <c r="AD12" s="83">
        <v>572.248289</v>
      </c>
      <c r="AE12" s="83">
        <v>618.834878</v>
      </c>
      <c r="AF12" s="83">
        <v>481.66036300000002</v>
      </c>
      <c r="AG12" s="57">
        <f t="shared" si="2"/>
        <v>529.08166825000001</v>
      </c>
      <c r="AH12" s="83">
        <v>292.51459199999999</v>
      </c>
      <c r="AI12" s="83">
        <v>302.94442600000002</v>
      </c>
      <c r="AJ12" s="83">
        <v>312.60925400000002</v>
      </c>
      <c r="AK12" s="83">
        <v>290.459971</v>
      </c>
      <c r="AL12" s="57">
        <f t="shared" si="3"/>
        <v>299.63206074999999</v>
      </c>
      <c r="AM12" s="60" t="s">
        <v>17</v>
      </c>
      <c r="AN12" s="60" t="s">
        <v>131</v>
      </c>
      <c r="AO12" s="60" t="s">
        <v>18</v>
      </c>
      <c r="AP12" s="60" t="s">
        <v>107</v>
      </c>
      <c r="AQ12" s="60" t="s">
        <v>109</v>
      </c>
      <c r="AR12" s="84">
        <v>153.063693</v>
      </c>
      <c r="AS12" s="84">
        <v>51.557324999999999</v>
      </c>
      <c r="AT12" s="84">
        <v>47.888019999999997</v>
      </c>
      <c r="AU12" s="84">
        <v>30.592639999999999</v>
      </c>
      <c r="AV12" s="84">
        <v>17.988451999999999</v>
      </c>
      <c r="AW12" s="84">
        <v>92.864699999999999</v>
      </c>
      <c r="AX12" s="84">
        <v>31.005400000000002</v>
      </c>
      <c r="AY12" s="84">
        <v>27.994299999999999</v>
      </c>
      <c r="AZ12" s="84">
        <v>18.3476</v>
      </c>
      <c r="BA12" s="84">
        <v>11.5223</v>
      </c>
      <c r="BB12" s="2"/>
    </row>
    <row r="13" spans="1:54" x14ac:dyDescent="0.25">
      <c r="A13" s="55" t="s">
        <v>16</v>
      </c>
      <c r="B13" s="55" t="s">
        <v>46</v>
      </c>
      <c r="C13" s="54">
        <v>390330</v>
      </c>
      <c r="D13" s="83">
        <v>14.716334</v>
      </c>
      <c r="E13" s="83">
        <v>41.709085999999999</v>
      </c>
      <c r="F13" s="83">
        <v>56.682544</v>
      </c>
      <c r="G13" s="83">
        <v>23.951713000000002</v>
      </c>
      <c r="H13" s="83">
        <f t="shared" si="0"/>
        <v>34.264919250000005</v>
      </c>
      <c r="I13" s="83">
        <v>27.410655999999999</v>
      </c>
      <c r="J13" s="83">
        <v>22.94295</v>
      </c>
      <c r="K13" s="83">
        <v>28.885691000000001</v>
      </c>
      <c r="L13" s="83">
        <v>11.936461</v>
      </c>
      <c r="M13" s="83">
        <f t="shared" si="1"/>
        <v>22.793939499999997</v>
      </c>
      <c r="N13" s="60" t="s">
        <v>21</v>
      </c>
      <c r="O13" s="60" t="s">
        <v>17</v>
      </c>
      <c r="P13" s="60" t="s">
        <v>19</v>
      </c>
      <c r="Q13" s="60" t="s">
        <v>97</v>
      </c>
      <c r="R13" s="60" t="s">
        <v>18</v>
      </c>
      <c r="S13" s="83">
        <v>7.0642959999999997</v>
      </c>
      <c r="T13" s="83">
        <v>6.6531779999999996</v>
      </c>
      <c r="U13" s="83">
        <v>2.2190590000000001</v>
      </c>
      <c r="V13" s="83">
        <v>1.0929310000000001</v>
      </c>
      <c r="W13" s="83">
        <v>1.022923</v>
      </c>
      <c r="X13" s="83">
        <v>4.1444400000000003</v>
      </c>
      <c r="Y13" s="83">
        <v>3.17902</v>
      </c>
      <c r="Z13" s="83">
        <v>1.15734</v>
      </c>
      <c r="AA13" s="83">
        <v>0.54827999999999999</v>
      </c>
      <c r="AB13" s="83">
        <v>0.51483999999999996</v>
      </c>
      <c r="AC13" s="83">
        <v>169.94699800000001</v>
      </c>
      <c r="AD13" s="83">
        <v>398.500632</v>
      </c>
      <c r="AE13" s="83">
        <v>431.17041999999998</v>
      </c>
      <c r="AF13" s="83">
        <v>363.34357</v>
      </c>
      <c r="AG13" s="57">
        <f t="shared" si="2"/>
        <v>340.74040500000001</v>
      </c>
      <c r="AH13" s="83">
        <v>274.08990899999998</v>
      </c>
      <c r="AI13" s="83">
        <v>215.982563</v>
      </c>
      <c r="AJ13" s="83">
        <v>221.328789</v>
      </c>
      <c r="AK13" s="83">
        <v>213.87898200000001</v>
      </c>
      <c r="AL13" s="57">
        <f t="shared" si="3"/>
        <v>231.32006074999998</v>
      </c>
      <c r="AM13" s="60" t="s">
        <v>17</v>
      </c>
      <c r="AN13" s="60" t="s">
        <v>22</v>
      </c>
      <c r="AO13" s="60" t="s">
        <v>18</v>
      </c>
      <c r="AP13" s="60" t="s">
        <v>105</v>
      </c>
      <c r="AQ13" s="60" t="s">
        <v>21</v>
      </c>
      <c r="AR13" s="84">
        <v>107.275338</v>
      </c>
      <c r="AS13" s="84">
        <v>33.482635000000002</v>
      </c>
      <c r="AT13" s="84">
        <v>22.567122000000001</v>
      </c>
      <c r="AU13" s="84">
        <v>29.452286999999998</v>
      </c>
      <c r="AV13" s="84">
        <v>17.993694000000001</v>
      </c>
      <c r="AW13" s="84">
        <v>62.089399999999998</v>
      </c>
      <c r="AX13" s="84">
        <v>19.943999999999999</v>
      </c>
      <c r="AY13" s="84">
        <v>19.0364</v>
      </c>
      <c r="AZ13" s="84">
        <v>17.270399999999999</v>
      </c>
      <c r="BA13" s="84">
        <v>11.0406</v>
      </c>
      <c r="BB13" s="2"/>
    </row>
    <row r="14" spans="1:54" x14ac:dyDescent="0.25">
      <c r="A14" s="55" t="s">
        <v>16</v>
      </c>
      <c r="B14" s="55" t="s">
        <v>22</v>
      </c>
      <c r="C14" s="54">
        <v>390330</v>
      </c>
      <c r="D14" s="83">
        <v>8.9969920000000005</v>
      </c>
      <c r="E14" s="83">
        <v>16.254847000000002</v>
      </c>
      <c r="F14" s="83">
        <v>19.181660999999998</v>
      </c>
      <c r="G14" s="83">
        <v>19.768865999999999</v>
      </c>
      <c r="H14" s="83">
        <f t="shared" si="0"/>
        <v>16.050591499999999</v>
      </c>
      <c r="I14" s="83">
        <v>47.690736999999999</v>
      </c>
      <c r="J14" s="83">
        <v>53.247883999999999</v>
      </c>
      <c r="K14" s="83">
        <v>49.929243999999997</v>
      </c>
      <c r="L14" s="83">
        <v>47.487124000000001</v>
      </c>
      <c r="M14" s="83">
        <f t="shared" si="1"/>
        <v>49.588747249999997</v>
      </c>
      <c r="N14" s="60" t="s">
        <v>97</v>
      </c>
      <c r="O14" s="60" t="s">
        <v>104</v>
      </c>
      <c r="P14" s="60" t="s">
        <v>21</v>
      </c>
      <c r="Q14" s="60" t="s">
        <v>17</v>
      </c>
      <c r="R14" s="60" t="s">
        <v>19</v>
      </c>
      <c r="S14" s="83">
        <v>25.380671</v>
      </c>
      <c r="T14" s="83">
        <v>19.893297</v>
      </c>
      <c r="U14" s="83">
        <v>11.655003000000001</v>
      </c>
      <c r="V14" s="83">
        <v>14.002481</v>
      </c>
      <c r="W14" s="83">
        <v>10.294578</v>
      </c>
      <c r="X14" s="83">
        <v>13.490797000000001</v>
      </c>
      <c r="Y14" s="83">
        <v>9.8083880000000008</v>
      </c>
      <c r="Z14" s="83">
        <v>6.448588</v>
      </c>
      <c r="AA14" s="83">
        <v>5.995444</v>
      </c>
      <c r="AB14" s="83">
        <v>4.2112360000000004</v>
      </c>
      <c r="AC14" s="83">
        <v>8.9969920000000005</v>
      </c>
      <c r="AD14" s="83">
        <v>16.254847000000002</v>
      </c>
      <c r="AE14" s="83">
        <v>19.181660999999998</v>
      </c>
      <c r="AF14" s="83">
        <v>19.768865999999999</v>
      </c>
      <c r="AG14" s="57">
        <f t="shared" si="2"/>
        <v>16.050591499999999</v>
      </c>
      <c r="AH14" s="83">
        <v>14.111969</v>
      </c>
      <c r="AI14" s="83">
        <v>10.536808000000001</v>
      </c>
      <c r="AJ14" s="83">
        <v>11.60342</v>
      </c>
      <c r="AK14" s="83">
        <v>11.958634</v>
      </c>
      <c r="AL14" s="57">
        <f t="shared" si="3"/>
        <v>12.05270775</v>
      </c>
      <c r="AM14" s="60" t="s">
        <v>128</v>
      </c>
      <c r="AN14" s="60" t="s">
        <v>100</v>
      </c>
      <c r="AO14" s="60" t="s">
        <v>17</v>
      </c>
      <c r="AP14" s="60" t="s">
        <v>132</v>
      </c>
      <c r="AQ14" s="60" t="s">
        <v>21</v>
      </c>
      <c r="AR14" s="84">
        <v>0.51138499999999998</v>
      </c>
      <c r="AS14" s="84">
        <v>4.0869260000000001</v>
      </c>
      <c r="AT14" s="84">
        <v>1.812873</v>
      </c>
      <c r="AU14" s="84">
        <v>1.5849089999999999</v>
      </c>
      <c r="AV14" s="84">
        <v>1.5227520000000001</v>
      </c>
      <c r="AW14" s="84">
        <v>3.277876</v>
      </c>
      <c r="AX14" s="84">
        <v>1.9832209999999999</v>
      </c>
      <c r="AY14" s="84">
        <v>1.656703</v>
      </c>
      <c r="AZ14" s="84">
        <v>1.630053</v>
      </c>
      <c r="BA14" s="84">
        <v>1.609397</v>
      </c>
      <c r="BB14" s="2"/>
    </row>
    <row r="15" spans="1:54" x14ac:dyDescent="0.25">
      <c r="A15" s="55" t="s">
        <v>16</v>
      </c>
      <c r="B15" s="55" t="s">
        <v>23</v>
      </c>
      <c r="C15" s="54">
        <v>390330</v>
      </c>
      <c r="D15" s="83">
        <v>55.183779999999999</v>
      </c>
      <c r="E15" s="83">
        <v>65.079618999999994</v>
      </c>
      <c r="F15" s="83">
        <v>78.370593</v>
      </c>
      <c r="G15" s="83">
        <v>67.875320000000002</v>
      </c>
      <c r="H15" s="83">
        <f t="shared" si="0"/>
        <v>66.627327999999991</v>
      </c>
      <c r="I15" s="83">
        <v>31.868660999999999</v>
      </c>
      <c r="J15" s="83">
        <v>32.060116000000001</v>
      </c>
      <c r="K15" s="83">
        <v>35.985968999999997</v>
      </c>
      <c r="L15" s="83">
        <v>36.918619</v>
      </c>
      <c r="M15" s="83">
        <f t="shared" si="1"/>
        <v>34.208341249999997</v>
      </c>
      <c r="N15" s="60" t="s">
        <v>97</v>
      </c>
      <c r="O15" s="60" t="s">
        <v>104</v>
      </c>
      <c r="P15" s="60" t="s">
        <v>21</v>
      </c>
      <c r="Q15" s="60" t="s">
        <v>19</v>
      </c>
      <c r="R15" s="60" t="s">
        <v>12</v>
      </c>
      <c r="S15" s="83">
        <v>40.027991999999998</v>
      </c>
      <c r="T15" s="83">
        <v>6.1803530000000002</v>
      </c>
      <c r="U15" s="83">
        <v>5.9123700000000001</v>
      </c>
      <c r="V15" s="83">
        <v>3.3796430000000002</v>
      </c>
      <c r="W15" s="83">
        <v>1.31931</v>
      </c>
      <c r="X15" s="83">
        <v>21.266529999999999</v>
      </c>
      <c r="Y15" s="83">
        <v>3.8587549999999999</v>
      </c>
      <c r="Z15" s="83">
        <v>3.7459319999999998</v>
      </c>
      <c r="AA15" s="83">
        <v>1.543299</v>
      </c>
      <c r="AB15" s="83">
        <v>0.80221200000000004</v>
      </c>
      <c r="AC15" s="83">
        <v>4.5852079999999997</v>
      </c>
      <c r="AD15" s="83">
        <v>5.80898</v>
      </c>
      <c r="AE15" s="83">
        <v>7.7803259999999996</v>
      </c>
      <c r="AF15" s="83">
        <v>5.2927200000000001</v>
      </c>
      <c r="AG15" s="57">
        <f t="shared" si="2"/>
        <v>5.8668084999999994</v>
      </c>
      <c r="AH15" s="83">
        <v>2.539012</v>
      </c>
      <c r="AI15" s="83">
        <v>2.7125880000000002</v>
      </c>
      <c r="AJ15" s="83">
        <v>3.4829539999999999</v>
      </c>
      <c r="AK15" s="83">
        <v>2.654976</v>
      </c>
      <c r="AL15" s="57">
        <f t="shared" si="3"/>
        <v>2.8473824999999997</v>
      </c>
      <c r="AM15" s="60" t="s">
        <v>110</v>
      </c>
      <c r="AN15" s="60" t="s">
        <v>8</v>
      </c>
      <c r="AO15" s="60" t="s">
        <v>133</v>
      </c>
      <c r="AP15" s="60" t="s">
        <v>111</v>
      </c>
      <c r="AQ15" s="60" t="s">
        <v>107</v>
      </c>
      <c r="AR15" s="84">
        <v>4.2644219999999997</v>
      </c>
      <c r="AS15" s="84">
        <v>0.247001</v>
      </c>
      <c r="AT15" s="84">
        <v>0.23975099999999999</v>
      </c>
      <c r="AU15" s="84">
        <v>0.17505399999999999</v>
      </c>
      <c r="AV15" s="84">
        <v>0.14180999999999999</v>
      </c>
      <c r="AW15" s="84">
        <v>2.0465939999999998</v>
      </c>
      <c r="AX15" s="84">
        <v>0.24863499999999999</v>
      </c>
      <c r="AY15" s="84">
        <v>0.115995</v>
      </c>
      <c r="AZ15" s="84">
        <v>7.5262999999999997E-2</v>
      </c>
      <c r="BA15" s="84">
        <v>6.2050000000000001E-2</v>
      </c>
      <c r="BB15" s="2"/>
    </row>
    <row r="16" spans="1:54" x14ac:dyDescent="0.25">
      <c r="A16" s="55" t="s">
        <v>25</v>
      </c>
      <c r="B16" s="55" t="s">
        <v>26</v>
      </c>
      <c r="C16" s="54">
        <v>390330</v>
      </c>
      <c r="D16" s="83">
        <v>8.2711269999999999</v>
      </c>
      <c r="E16" s="83">
        <v>85.777186999999998</v>
      </c>
      <c r="F16" s="83">
        <v>141.46866499999999</v>
      </c>
      <c r="G16" s="83">
        <v>121.34915700000001</v>
      </c>
      <c r="H16" s="83">
        <f t="shared" si="0"/>
        <v>89.216533999999996</v>
      </c>
      <c r="I16" s="83">
        <v>7.7709999999999999</v>
      </c>
      <c r="J16" s="83">
        <v>69.019879000000003</v>
      </c>
      <c r="K16" s="83">
        <v>92.807592</v>
      </c>
      <c r="L16" s="83">
        <v>93.501464999999996</v>
      </c>
      <c r="M16" s="83">
        <f t="shared" si="1"/>
        <v>65.774984000000003</v>
      </c>
      <c r="N16" s="60" t="s">
        <v>97</v>
      </c>
      <c r="O16" s="60" t="s">
        <v>102</v>
      </c>
      <c r="P16" s="60" t="s">
        <v>12</v>
      </c>
      <c r="Q16" s="60" t="s">
        <v>17</v>
      </c>
      <c r="R16" s="60" t="s">
        <v>32</v>
      </c>
      <c r="S16" s="83">
        <v>1.419894</v>
      </c>
      <c r="T16" s="83">
        <v>0.39219700000000002</v>
      </c>
      <c r="U16" s="83">
        <v>3.9600000000000003E-2</v>
      </c>
      <c r="V16" s="83">
        <v>6.3E-3</v>
      </c>
      <c r="W16" s="83">
        <v>7.7809999999999997E-3</v>
      </c>
      <c r="X16" s="83">
        <v>0.66816799999999998</v>
      </c>
      <c r="Y16" s="83">
        <v>0.224</v>
      </c>
      <c r="Z16" s="83">
        <v>0.02</v>
      </c>
      <c r="AA16" s="83">
        <v>2E-3</v>
      </c>
      <c r="AB16" s="83">
        <v>8.2000000000000001E-5</v>
      </c>
      <c r="AC16" s="83">
        <v>2.6472030000000002</v>
      </c>
      <c r="AD16" s="83">
        <v>1.874841</v>
      </c>
      <c r="AE16" s="83">
        <v>2.2861820000000002</v>
      </c>
      <c r="AF16" s="83">
        <v>2.1392199999999999</v>
      </c>
      <c r="AG16" s="57">
        <f t="shared" si="2"/>
        <v>2.2368614999999998</v>
      </c>
      <c r="AH16" s="83">
        <v>1.633</v>
      </c>
      <c r="AI16" s="83">
        <v>0.82079999999999997</v>
      </c>
      <c r="AJ16" s="83">
        <v>0.890011</v>
      </c>
      <c r="AK16" s="83">
        <v>1.0329699999999999</v>
      </c>
      <c r="AL16" s="57">
        <f t="shared" si="3"/>
        <v>1.0941952500000001</v>
      </c>
      <c r="AM16" s="60" t="s">
        <v>103</v>
      </c>
      <c r="AN16" s="60" t="s">
        <v>8</v>
      </c>
      <c r="AO16" s="60" t="s">
        <v>109</v>
      </c>
      <c r="AP16" s="60" t="s">
        <v>5</v>
      </c>
      <c r="AQ16" s="60" t="s">
        <v>21</v>
      </c>
      <c r="AR16" s="84">
        <v>36.596088999999999</v>
      </c>
      <c r="AS16" s="84">
        <v>32.587167000000001</v>
      </c>
      <c r="AT16" s="84">
        <v>14.698814</v>
      </c>
      <c r="AU16" s="84">
        <v>12.536198000000001</v>
      </c>
      <c r="AV16" s="84">
        <v>8.9318329999999992</v>
      </c>
      <c r="AW16" s="84">
        <v>29.24588</v>
      </c>
      <c r="AX16" s="84">
        <v>26.939350000000001</v>
      </c>
      <c r="AY16" s="84">
        <v>9.8614999999999995</v>
      </c>
      <c r="AZ16" s="84">
        <v>8.79725</v>
      </c>
      <c r="BA16" s="84">
        <v>6.8557499999999996</v>
      </c>
      <c r="BB16" s="2"/>
    </row>
    <row r="17" spans="1:54" x14ac:dyDescent="0.25">
      <c r="A17" s="55" t="s">
        <v>25</v>
      </c>
      <c r="B17" s="55" t="s">
        <v>27</v>
      </c>
      <c r="C17" s="54">
        <v>390330</v>
      </c>
      <c r="D17" s="83">
        <v>22.341279</v>
      </c>
      <c r="E17" s="83">
        <v>13.097391999999999</v>
      </c>
      <c r="F17" s="83">
        <v>22.064336000000001</v>
      </c>
      <c r="G17" s="83">
        <f>(AVERAGE(D17:F17))</f>
        <v>19.167669</v>
      </c>
      <c r="H17" s="83">
        <f t="shared" si="0"/>
        <v>19.167669</v>
      </c>
      <c r="I17" s="83">
        <v>9.5268840000000008</v>
      </c>
      <c r="J17" s="83">
        <v>5.4815250000000004</v>
      </c>
      <c r="K17" s="83">
        <v>11.952991000000001</v>
      </c>
      <c r="L17" s="83">
        <f>(AVERAGE(I17:K17))</f>
        <v>8.9871333333333343</v>
      </c>
      <c r="M17" s="83">
        <f t="shared" si="1"/>
        <v>8.9871333333333343</v>
      </c>
      <c r="N17" s="60" t="s">
        <v>97</v>
      </c>
      <c r="O17" s="60" t="s">
        <v>8</v>
      </c>
      <c r="P17" s="60" t="s">
        <v>99</v>
      </c>
      <c r="Q17" s="60" t="s">
        <v>109</v>
      </c>
      <c r="R17" s="60" t="s">
        <v>11</v>
      </c>
      <c r="S17" s="83">
        <v>11.802695999999999</v>
      </c>
      <c r="T17" s="83">
        <v>0.43132599999999999</v>
      </c>
      <c r="U17" s="83">
        <v>0.330737</v>
      </c>
      <c r="V17" s="83">
        <v>0.16501299999999999</v>
      </c>
      <c r="W17" s="83">
        <v>2.0000000000000001E-4</v>
      </c>
      <c r="X17" s="83">
        <v>4.96096</v>
      </c>
      <c r="Y17" s="83">
        <v>0.13816500000000001</v>
      </c>
      <c r="Z17" s="83">
        <v>0.13600000000000001</v>
      </c>
      <c r="AA17" s="83">
        <v>6.9000000000000006E-2</v>
      </c>
      <c r="AB17" s="83">
        <v>5.0000000000000002E-5</v>
      </c>
      <c r="AC17" s="83">
        <v>0.19872799999999999</v>
      </c>
      <c r="AD17" s="83">
        <v>0.14033599999999999</v>
      </c>
      <c r="AE17" s="83">
        <v>3.2945000000000002E-2</v>
      </c>
      <c r="AF17" s="83">
        <v>0.26169500000000001</v>
      </c>
      <c r="AG17" s="57">
        <f t="shared" si="2"/>
        <v>0.15842600000000001</v>
      </c>
      <c r="AH17" s="83">
        <v>9.0660000000000004E-2</v>
      </c>
      <c r="AI17" s="83">
        <v>6.8968000000000002E-2</v>
      </c>
      <c r="AJ17" s="83">
        <v>1.4796999999999999E-2</v>
      </c>
      <c r="AK17" s="83">
        <v>0.21978600000000001</v>
      </c>
      <c r="AL17" s="57">
        <f t="shared" si="3"/>
        <v>9.8552749999999995E-2</v>
      </c>
      <c r="AM17" s="60" t="s">
        <v>8</v>
      </c>
      <c r="AN17" s="60" t="s">
        <v>138</v>
      </c>
      <c r="AO17" s="60" t="s">
        <v>109</v>
      </c>
      <c r="AP17" s="60" t="s">
        <v>5</v>
      </c>
      <c r="AQ17" s="60" t="s">
        <v>139</v>
      </c>
      <c r="AR17" s="84">
        <v>10.231566000000001</v>
      </c>
      <c r="AS17" s="84">
        <v>6.625737</v>
      </c>
      <c r="AT17" s="84">
        <v>5.0523449999999999</v>
      </c>
      <c r="AU17" s="84">
        <v>2.4889049999999999</v>
      </c>
      <c r="AV17" s="84">
        <v>1.8732690000000001</v>
      </c>
      <c r="AW17" s="84">
        <v>7.0653499999999996</v>
      </c>
      <c r="AX17" s="84">
        <v>4.05</v>
      </c>
      <c r="AY17" s="84">
        <v>3.1475</v>
      </c>
      <c r="AZ17" s="84">
        <v>1.395</v>
      </c>
      <c r="BA17" s="84">
        <v>1.0237499999999999</v>
      </c>
      <c r="BB17" s="2"/>
    </row>
    <row r="18" spans="1:54" x14ac:dyDescent="0.25">
      <c r="A18" s="55" t="s">
        <v>25</v>
      </c>
      <c r="B18" s="55" t="s">
        <v>28</v>
      </c>
      <c r="C18" s="54">
        <v>390330</v>
      </c>
      <c r="D18" s="83">
        <v>14.866861</v>
      </c>
      <c r="E18" s="83">
        <v>16.888826000000002</v>
      </c>
      <c r="F18" s="83">
        <v>15.195914999999999</v>
      </c>
      <c r="G18" s="83">
        <v>17.596858999999998</v>
      </c>
      <c r="H18" s="83">
        <f t="shared" si="0"/>
        <v>16.137115250000001</v>
      </c>
      <c r="I18" s="83">
        <v>8.9340700000000002</v>
      </c>
      <c r="J18" s="83">
        <v>8.5428250000000006</v>
      </c>
      <c r="K18" s="83">
        <v>6.862139</v>
      </c>
      <c r="L18" s="83">
        <v>29.565895999999999</v>
      </c>
      <c r="M18" s="83">
        <f t="shared" si="1"/>
        <v>13.476232499999998</v>
      </c>
      <c r="N18" s="60" t="s">
        <v>17</v>
      </c>
      <c r="O18" s="60" t="s">
        <v>21</v>
      </c>
      <c r="P18" s="60" t="s">
        <v>97</v>
      </c>
      <c r="Q18" s="60" t="s">
        <v>104</v>
      </c>
      <c r="R18" s="60" t="s">
        <v>26</v>
      </c>
      <c r="S18" s="83">
        <v>1.759957</v>
      </c>
      <c r="T18" s="83">
        <v>3.3860969999999999</v>
      </c>
      <c r="U18" s="83">
        <v>3.4555630000000002</v>
      </c>
      <c r="V18" s="83">
        <v>1.8003340000000001</v>
      </c>
      <c r="W18" s="83">
        <v>0.75550300000000004</v>
      </c>
      <c r="X18" s="83">
        <v>20.737164</v>
      </c>
      <c r="Y18" s="83">
        <v>1.9956179999999999</v>
      </c>
      <c r="Z18" s="83">
        <v>1.8690770000000001</v>
      </c>
      <c r="AA18" s="83">
        <v>0.71274199999999999</v>
      </c>
      <c r="AB18" s="83">
        <v>0.59670000000000001</v>
      </c>
      <c r="AC18" s="83">
        <v>0.19872799999999999</v>
      </c>
      <c r="AD18" s="83">
        <v>0.14033599999999999</v>
      </c>
      <c r="AE18" s="83">
        <v>3.2945000000000002E-2</v>
      </c>
      <c r="AF18" s="83">
        <v>0.26169500000000001</v>
      </c>
      <c r="AG18" s="57">
        <f t="shared" si="2"/>
        <v>0.15842600000000001</v>
      </c>
      <c r="AH18" s="83">
        <v>9.0660000000000004E-2</v>
      </c>
      <c r="AI18" s="83">
        <v>6.8968000000000002E-2</v>
      </c>
      <c r="AJ18" s="83">
        <v>1.4796999999999999E-2</v>
      </c>
      <c r="AK18" s="83">
        <v>0.21978600000000001</v>
      </c>
      <c r="AL18" s="57">
        <f t="shared" si="3"/>
        <v>9.8552749999999995E-2</v>
      </c>
      <c r="AM18" s="60" t="s">
        <v>134</v>
      </c>
      <c r="AN18" s="60" t="s">
        <v>102</v>
      </c>
      <c r="AO18" s="60" t="s">
        <v>112</v>
      </c>
      <c r="AP18" s="60" t="s">
        <v>8</v>
      </c>
      <c r="AQ18" s="60" t="s">
        <v>135</v>
      </c>
      <c r="AR18" s="84">
        <v>0.124171</v>
      </c>
      <c r="AS18" s="84">
        <v>2.0153000000000001E-2</v>
      </c>
      <c r="AT18" s="84">
        <v>2.2214000000000001E-2</v>
      </c>
      <c r="AU18" s="84">
        <v>3.0301999999999999E-2</v>
      </c>
      <c r="AV18" s="84">
        <v>1.1774E-2</v>
      </c>
      <c r="AW18" s="84">
        <v>0.12523500000000001</v>
      </c>
      <c r="AX18" s="84">
        <v>5.8661999999999999E-2</v>
      </c>
      <c r="AY18" s="84">
        <v>1.0397999999999999E-2</v>
      </c>
      <c r="AZ18" s="84">
        <v>8.548E-3</v>
      </c>
      <c r="BA18" s="84">
        <v>5.659E-3</v>
      </c>
      <c r="BB18" s="2"/>
    </row>
    <row r="19" spans="1:54" x14ac:dyDescent="0.25">
      <c r="A19" s="55" t="s">
        <v>30</v>
      </c>
      <c r="B19" s="55" t="s">
        <v>32</v>
      </c>
      <c r="C19" s="54">
        <v>390330</v>
      </c>
      <c r="D19" s="83">
        <v>300.56795199999999</v>
      </c>
      <c r="E19" s="83">
        <v>384.02162600000003</v>
      </c>
      <c r="F19" s="83">
        <v>404.57670999999999</v>
      </c>
      <c r="G19" s="83">
        <v>311.832493</v>
      </c>
      <c r="H19" s="83">
        <f t="shared" si="0"/>
        <v>350.24969525000006</v>
      </c>
      <c r="I19" s="83">
        <f>((J19/E19)*D19)</f>
        <v>138.95372438367664</v>
      </c>
      <c r="J19" s="83">
        <v>177.53468000000001</v>
      </c>
      <c r="K19" s="83">
        <v>174.94218100000001</v>
      </c>
      <c r="L19" s="83">
        <f>((K19/F19)*G19)</f>
        <v>134.83884535045834</v>
      </c>
      <c r="M19" s="83">
        <f t="shared" si="1"/>
        <v>156.56735768353374</v>
      </c>
      <c r="N19" s="60" t="s">
        <v>97</v>
      </c>
      <c r="O19" s="60" t="s">
        <v>33</v>
      </c>
      <c r="P19" s="60" t="s">
        <v>104</v>
      </c>
      <c r="Q19" s="60" t="s">
        <v>11</v>
      </c>
      <c r="R19" s="60" t="s">
        <v>17</v>
      </c>
      <c r="S19" s="83">
        <v>134.78505000000001</v>
      </c>
      <c r="T19" s="83">
        <v>62.842393000000001</v>
      </c>
      <c r="U19" s="83">
        <v>15.181457</v>
      </c>
      <c r="V19" s="83">
        <v>13.530609</v>
      </c>
      <c r="W19" s="83">
        <v>9.1868069999999999</v>
      </c>
      <c r="X19" s="83">
        <v>62.340009999999999</v>
      </c>
      <c r="Y19" s="83">
        <v>33.287801999999999</v>
      </c>
      <c r="Z19" s="83">
        <v>7.3351069999999998</v>
      </c>
      <c r="AA19" s="83">
        <v>4.5201250000000002</v>
      </c>
      <c r="AB19" s="83">
        <v>3.118487</v>
      </c>
      <c r="AC19" s="83">
        <v>231.72266500000001</v>
      </c>
      <c r="AD19" s="83">
        <v>260.273708</v>
      </c>
      <c r="AE19" s="83">
        <v>271.957853</v>
      </c>
      <c r="AF19" s="83">
        <v>249.33699999999999</v>
      </c>
      <c r="AG19" s="57">
        <f t="shared" si="2"/>
        <v>253.32280650000001</v>
      </c>
      <c r="AH19" s="83">
        <v>91.851315999999997</v>
      </c>
      <c r="AI19" s="83">
        <v>101.432658</v>
      </c>
      <c r="AJ19" s="83">
        <f>((AI19/AD19)*AE19)</f>
        <v>105.98614860385082</v>
      </c>
      <c r="AK19" s="83">
        <f>((AJ19/AE19)*AF19)</f>
        <v>97.170455064735165</v>
      </c>
      <c r="AL19" s="57">
        <f t="shared" si="3"/>
        <v>99.1101444171465</v>
      </c>
      <c r="AM19" s="60" t="s">
        <v>33</v>
      </c>
      <c r="AN19" s="60" t="s">
        <v>31</v>
      </c>
      <c r="AO19" s="60" t="s">
        <v>102</v>
      </c>
      <c r="AP19" s="60" t="s">
        <v>21</v>
      </c>
      <c r="AQ19" s="60" t="s">
        <v>8</v>
      </c>
      <c r="AR19" s="84">
        <v>130.00395399999999</v>
      </c>
      <c r="AS19" s="84">
        <v>52.528987000000001</v>
      </c>
      <c r="AT19" s="84">
        <v>6.9307749999999997</v>
      </c>
      <c r="AU19" s="84">
        <v>10.518062</v>
      </c>
      <c r="AV19" s="84">
        <v>10.40789</v>
      </c>
      <c r="AW19" s="84">
        <v>45.727924000000002</v>
      </c>
      <c r="AX19" s="84">
        <v>23.783919999999998</v>
      </c>
      <c r="AY19" s="84">
        <v>7.150836</v>
      </c>
      <c r="AZ19" s="84">
        <v>4.812411</v>
      </c>
      <c r="BA19" s="84">
        <v>4.0577769999999997</v>
      </c>
      <c r="BB19" s="2"/>
    </row>
    <row r="20" spans="1:54" x14ac:dyDescent="0.25">
      <c r="A20" s="55" t="s">
        <v>30</v>
      </c>
      <c r="B20" s="55" t="s">
        <v>31</v>
      </c>
      <c r="C20" s="54">
        <v>390330</v>
      </c>
      <c r="D20" s="83">
        <v>86.929525999999996</v>
      </c>
      <c r="E20" s="83">
        <v>103.414964</v>
      </c>
      <c r="F20" s="83">
        <v>109.541561</v>
      </c>
      <c r="G20" s="83">
        <v>88.830821999999998</v>
      </c>
      <c r="H20" s="83">
        <f t="shared" si="0"/>
        <v>97.179218250000005</v>
      </c>
      <c r="I20" s="83">
        <v>46.881197999999998</v>
      </c>
      <c r="J20" s="83">
        <v>48.760339999999999</v>
      </c>
      <c r="K20" s="83">
        <v>50.629790999999997</v>
      </c>
      <c r="L20" s="83">
        <v>45.168810999999998</v>
      </c>
      <c r="M20" s="83">
        <f t="shared" si="1"/>
        <v>47.860034999999996</v>
      </c>
      <c r="N20" s="60" t="s">
        <v>32</v>
      </c>
      <c r="O20" s="60" t="s">
        <v>97</v>
      </c>
      <c r="P20" s="60" t="s">
        <v>33</v>
      </c>
      <c r="Q20" s="60" t="s">
        <v>11</v>
      </c>
      <c r="R20" s="60" t="s">
        <v>8</v>
      </c>
      <c r="S20" s="83">
        <v>43.748654999999999</v>
      </c>
      <c r="T20" s="83">
        <v>26.451512000000001</v>
      </c>
      <c r="U20" s="83">
        <v>4.0325150000000001</v>
      </c>
      <c r="V20" s="83">
        <v>2.9862229999999998</v>
      </c>
      <c r="W20" s="83">
        <v>0.29131400000000002</v>
      </c>
      <c r="X20" s="83">
        <v>21.051909999999999</v>
      </c>
      <c r="Y20" s="83">
        <v>15.224909999999999</v>
      </c>
      <c r="Z20" s="83">
        <v>1.9889619999999999</v>
      </c>
      <c r="AA20" s="83">
        <v>1.0323249999999999</v>
      </c>
      <c r="AB20" s="83">
        <v>0.116705</v>
      </c>
      <c r="AC20" s="83">
        <v>6.8057169999999996</v>
      </c>
      <c r="AD20" s="83">
        <v>7.92544</v>
      </c>
      <c r="AE20" s="83">
        <v>12.16821</v>
      </c>
      <c r="AF20" s="83">
        <v>10.328881000000001</v>
      </c>
      <c r="AG20" s="57">
        <f t="shared" si="2"/>
        <v>9.3070620000000002</v>
      </c>
      <c r="AH20" s="83">
        <v>2.4178389999999998</v>
      </c>
      <c r="AI20" s="83">
        <f>((AH20/AC20)*AD20)/1000000</f>
        <v>2.8156383705287771E-6</v>
      </c>
      <c r="AJ20" s="83">
        <f>((AI20/AD20)*AE20)/1000000</f>
        <v>4.3229497638808663E-12</v>
      </c>
      <c r="AK20" s="83">
        <v>4.4193990000000003</v>
      </c>
      <c r="AL20" s="57">
        <f t="shared" si="3"/>
        <v>1.7093102039106733</v>
      </c>
      <c r="AM20" s="60" t="s">
        <v>102</v>
      </c>
      <c r="AN20" s="60" t="s">
        <v>8</v>
      </c>
      <c r="AO20" s="60" t="s">
        <v>128</v>
      </c>
      <c r="AP20" s="60" t="s">
        <v>12</v>
      </c>
      <c r="AQ20" s="60" t="s">
        <v>33</v>
      </c>
      <c r="AR20" s="84">
        <v>1.8188679999999999</v>
      </c>
      <c r="AS20" s="84">
        <v>1.5010559999999999</v>
      </c>
      <c r="AT20" s="84">
        <v>0.74807599999999996</v>
      </c>
      <c r="AU20" s="84">
        <v>1.321637</v>
      </c>
      <c r="AV20" s="84">
        <v>0.70538100000000004</v>
      </c>
      <c r="AW20" s="84">
        <v>0.94508899999999996</v>
      </c>
      <c r="AX20" s="84">
        <v>0.71356799999999998</v>
      </c>
      <c r="AY20" s="84">
        <v>0.68005300000000002</v>
      </c>
      <c r="AZ20" s="84">
        <v>0.61607000000000001</v>
      </c>
      <c r="BA20" s="84">
        <v>0.37673699999999999</v>
      </c>
      <c r="BB20" s="2"/>
    </row>
    <row r="21" spans="1:54" x14ac:dyDescent="0.25">
      <c r="A21" s="55" t="s">
        <v>30</v>
      </c>
      <c r="B21" s="55" t="s">
        <v>33</v>
      </c>
      <c r="C21" s="54">
        <v>390330</v>
      </c>
      <c r="D21" s="83">
        <v>69.805446000000003</v>
      </c>
      <c r="E21" s="83">
        <v>75.682599999999994</v>
      </c>
      <c r="F21" s="83">
        <v>105.842962</v>
      </c>
      <c r="G21" s="83">
        <v>85.759557999999998</v>
      </c>
      <c r="H21" s="83">
        <f t="shared" si="0"/>
        <v>84.272641499999992</v>
      </c>
      <c r="I21" s="83">
        <v>43.040281999999998</v>
      </c>
      <c r="J21" s="83">
        <v>41.349665000000002</v>
      </c>
      <c r="K21" s="83">
        <v>58.290809000000003</v>
      </c>
      <c r="L21" s="83">
        <v>52.701255000000003</v>
      </c>
      <c r="M21" s="83">
        <f t="shared" si="1"/>
        <v>48.845502750000001</v>
      </c>
      <c r="N21" s="60" t="s">
        <v>97</v>
      </c>
      <c r="O21" s="60" t="s">
        <v>32</v>
      </c>
      <c r="P21" s="60" t="s">
        <v>21</v>
      </c>
      <c r="Q21" s="60" t="s">
        <v>17</v>
      </c>
      <c r="R21" s="60" t="s">
        <v>104</v>
      </c>
      <c r="S21" s="83">
        <v>146.26773</v>
      </c>
      <c r="T21" s="83">
        <v>109.32239</v>
      </c>
      <c r="U21" s="83">
        <v>4.2998079999999996</v>
      </c>
      <c r="V21" s="83">
        <v>6.4647880000000004</v>
      </c>
      <c r="W21" s="83">
        <v>3.5488339999999998</v>
      </c>
      <c r="X21" s="83">
        <v>63.913038</v>
      </c>
      <c r="Y21" s="83">
        <v>39.367305999999999</v>
      </c>
      <c r="Z21" s="83">
        <v>2.3783449999999999</v>
      </c>
      <c r="AA21" s="83">
        <v>2.1133299999999999</v>
      </c>
      <c r="AB21" s="83">
        <v>1.72288</v>
      </c>
      <c r="AC21" s="83">
        <v>281.88539800000001</v>
      </c>
      <c r="AD21" s="83">
        <v>292.54712899999998</v>
      </c>
      <c r="AE21" s="83">
        <v>339.22279700000001</v>
      </c>
      <c r="AF21" s="83">
        <v>316.424015</v>
      </c>
      <c r="AG21" s="57">
        <f t="shared" si="2"/>
        <v>307.51983474999997</v>
      </c>
      <c r="AH21" s="83">
        <v>121.557704</v>
      </c>
      <c r="AI21" s="83">
        <v>118.69174700000001</v>
      </c>
      <c r="AJ21" s="83">
        <v>128.744237</v>
      </c>
      <c r="AK21" s="83">
        <v>126.22125800000001</v>
      </c>
      <c r="AL21" s="57">
        <f>AVERAGE(AH21:AK21)</f>
        <v>123.80373650000001</v>
      </c>
      <c r="AM21" s="60" t="s">
        <v>32</v>
      </c>
      <c r="AN21" s="60" t="s">
        <v>36</v>
      </c>
      <c r="AO21" s="60" t="s">
        <v>128</v>
      </c>
      <c r="AP21" s="60" t="s">
        <v>103</v>
      </c>
      <c r="AQ21" s="60" t="s">
        <v>31</v>
      </c>
      <c r="AR21" s="84">
        <v>63.113996999999998</v>
      </c>
      <c r="AS21" s="84">
        <v>20.639405</v>
      </c>
      <c r="AT21" s="84">
        <v>0.70752000000000004</v>
      </c>
      <c r="AU21" s="84">
        <v>0.100068</v>
      </c>
      <c r="AV21" s="84">
        <v>0.51383100000000004</v>
      </c>
      <c r="AW21" s="84">
        <v>35.655693999999997</v>
      </c>
      <c r="AX21" s="84">
        <v>13.907624999999999</v>
      </c>
      <c r="AY21" s="84">
        <v>2.0659380000000001</v>
      </c>
      <c r="AZ21" s="84">
        <v>0.388297</v>
      </c>
      <c r="BA21" s="84">
        <v>0.27707799999999999</v>
      </c>
      <c r="BB21" s="2"/>
    </row>
    <row r="22" spans="1:54" x14ac:dyDescent="0.25">
      <c r="A22" s="55" t="s">
        <v>35</v>
      </c>
      <c r="B22" s="55" t="s">
        <v>36</v>
      </c>
      <c r="C22" s="54">
        <v>390330</v>
      </c>
      <c r="D22" s="83">
        <v>120.927116</v>
      </c>
      <c r="E22" s="83">
        <v>90.421878000000007</v>
      </c>
      <c r="F22" s="83">
        <v>137.89226500000001</v>
      </c>
      <c r="G22" s="83">
        <v>159.73901499999999</v>
      </c>
      <c r="H22" s="83">
        <f t="shared" si="0"/>
        <v>127.2450685</v>
      </c>
      <c r="I22" s="83">
        <v>61.118687000000001</v>
      </c>
      <c r="J22" s="83">
        <v>56.540407000000002</v>
      </c>
      <c r="K22" s="83">
        <v>75.207485000000005</v>
      </c>
      <c r="L22" s="83">
        <v>74.877392999999998</v>
      </c>
      <c r="M22" s="83">
        <f t="shared" si="1"/>
        <v>66.935992999999996</v>
      </c>
      <c r="N22" s="60" t="s">
        <v>97</v>
      </c>
      <c r="O22" s="60" t="s">
        <v>33</v>
      </c>
      <c r="P22" s="60" t="s">
        <v>21</v>
      </c>
      <c r="Q22" s="60" t="s">
        <v>17</v>
      </c>
      <c r="R22" s="60" t="s">
        <v>102</v>
      </c>
      <c r="S22" s="83">
        <v>77.778126999999998</v>
      </c>
      <c r="T22" s="83">
        <v>21.674085000000002</v>
      </c>
      <c r="U22" s="83">
        <v>4.972594</v>
      </c>
      <c r="V22" s="83">
        <v>4.7995979999999996</v>
      </c>
      <c r="W22" s="83">
        <v>4.3713759999999997</v>
      </c>
      <c r="X22" s="83">
        <v>40.291910000000001</v>
      </c>
      <c r="Y22" s="83">
        <v>14.246378999999999</v>
      </c>
      <c r="Z22" s="83">
        <v>3.3220000000000001</v>
      </c>
      <c r="AA22" s="83">
        <v>2.4542220000000001</v>
      </c>
      <c r="AB22" s="83">
        <v>2.2788599999999999</v>
      </c>
      <c r="AC22" s="83">
        <v>1.400596</v>
      </c>
      <c r="AD22" s="83">
        <v>1.16842</v>
      </c>
      <c r="AE22" s="83">
        <v>0.61834900000000004</v>
      </c>
      <c r="AF22" s="83">
        <v>0.3866</v>
      </c>
      <c r="AG22" s="57">
        <f t="shared" si="2"/>
        <v>0.89349124999999996</v>
      </c>
      <c r="AH22" s="83">
        <v>0.34404099999999999</v>
      </c>
      <c r="AI22" s="83">
        <v>0.36316300000000001</v>
      </c>
      <c r="AJ22" s="83">
        <v>0.22162599999999999</v>
      </c>
      <c r="AK22" s="83">
        <v>0.109944</v>
      </c>
      <c r="AL22" s="57">
        <f>AVERAGE(AH22:AK22)</f>
        <v>0.25969349999999997</v>
      </c>
      <c r="AM22" s="60" t="s">
        <v>37</v>
      </c>
      <c r="AN22" s="60" t="s">
        <v>97</v>
      </c>
      <c r="AO22" s="60" t="s">
        <v>136</v>
      </c>
      <c r="AP22" s="60" t="s">
        <v>8</v>
      </c>
      <c r="AQ22" s="60" t="s">
        <v>113</v>
      </c>
      <c r="AR22" s="84">
        <v>0.26823200000000003</v>
      </c>
      <c r="AS22" s="84">
        <v>7.7285000000000006E-2</v>
      </c>
      <c r="AT22" s="84">
        <v>1.197E-2</v>
      </c>
      <c r="AU22" s="84">
        <v>8.9079999999999993E-3</v>
      </c>
      <c r="AV22" s="84">
        <v>6.3800000000000003E-3</v>
      </c>
      <c r="AW22" s="84">
        <v>7.5139999999999998E-2</v>
      </c>
      <c r="AX22" s="84">
        <v>2.385E-2</v>
      </c>
      <c r="AY22" s="84">
        <v>3.0439999999999998E-3</v>
      </c>
      <c r="AZ22" s="84">
        <v>2.8999999999999998E-3</v>
      </c>
      <c r="BA22" s="84">
        <v>2.7499999999999998E-3</v>
      </c>
      <c r="BB22" s="2"/>
    </row>
    <row r="23" spans="1:54" x14ac:dyDescent="0.25">
      <c r="A23" s="63" t="s">
        <v>35</v>
      </c>
      <c r="B23" s="63" t="s">
        <v>37</v>
      </c>
      <c r="C23" s="64">
        <v>390330</v>
      </c>
      <c r="D23" s="83">
        <v>14.13963</v>
      </c>
      <c r="E23" s="83">
        <v>17.202658</v>
      </c>
      <c r="F23" s="83">
        <v>15.896772</v>
      </c>
      <c r="G23" s="83">
        <v>11.851749</v>
      </c>
      <c r="H23" s="83">
        <f t="shared" si="0"/>
        <v>14.77270225</v>
      </c>
      <c r="I23" s="83">
        <v>7.569655</v>
      </c>
      <c r="J23" s="83">
        <v>7.8494840000000003</v>
      </c>
      <c r="K23" s="83">
        <v>7.0702280000000002</v>
      </c>
      <c r="L23" s="83">
        <v>6.3590489999999997</v>
      </c>
      <c r="M23" s="83">
        <f t="shared" si="1"/>
        <v>7.2121040000000001</v>
      </c>
      <c r="N23" s="60" t="s">
        <v>97</v>
      </c>
      <c r="O23" s="60" t="s">
        <v>33</v>
      </c>
      <c r="P23" s="60" t="s">
        <v>32</v>
      </c>
      <c r="Q23" s="60" t="s">
        <v>19</v>
      </c>
      <c r="R23" s="60" t="s">
        <v>104</v>
      </c>
      <c r="S23" s="83">
        <v>5.6966239999999999</v>
      </c>
      <c r="T23" s="83">
        <v>3.5347439999999999</v>
      </c>
      <c r="U23" s="83">
        <v>0.55845299999999998</v>
      </c>
      <c r="V23" s="83">
        <v>9.3675999999999995E-2</v>
      </c>
      <c r="W23" s="83">
        <v>0.14413799999999999</v>
      </c>
      <c r="X23" s="83">
        <v>3.1027499999999999</v>
      </c>
      <c r="Y23" s="83">
        <v>2.002675</v>
      </c>
      <c r="Z23" s="83">
        <v>0.227161</v>
      </c>
      <c r="AA23" s="83">
        <v>3.6525000000000002E-2</v>
      </c>
      <c r="AB23" s="83">
        <v>2.9075E-2</v>
      </c>
      <c r="AC23" s="83">
        <v>8.6282999999999999E-2</v>
      </c>
      <c r="AD23" s="83">
        <v>7.9818E-2</v>
      </c>
      <c r="AE23" s="83">
        <v>0</v>
      </c>
      <c r="AF23" s="83"/>
      <c r="AG23" s="57"/>
      <c r="AH23" s="83">
        <v>2.9009E-2</v>
      </c>
      <c r="AI23" s="83">
        <v>2.0686E-2</v>
      </c>
      <c r="AJ23" s="83">
        <v>4.4499999999999997E-4</v>
      </c>
      <c r="AK23" s="83">
        <v>3.6700000000000001E-3</v>
      </c>
      <c r="AL23" s="57">
        <f>AVERAGE(AH23:AK23)</f>
        <v>1.3452500000000001E-2</v>
      </c>
      <c r="AM23" s="58"/>
      <c r="AN23" s="58"/>
      <c r="AO23" s="58"/>
      <c r="AP23" s="58"/>
      <c r="AQ23" s="58"/>
      <c r="AR23" s="58"/>
      <c r="AS23" s="58"/>
      <c r="AT23" s="58"/>
      <c r="AU23" s="58"/>
      <c r="AV23" s="58"/>
      <c r="AW23" s="58"/>
      <c r="AX23" s="58"/>
      <c r="AY23" s="58"/>
      <c r="AZ23" s="58"/>
      <c r="BA23" s="58"/>
      <c r="BB23" s="2"/>
    </row>
    <row r="24" spans="1:54" x14ac:dyDescent="0.25">
      <c r="A24" s="85"/>
      <c r="B24" s="86"/>
      <c r="C24" s="61"/>
      <c r="D24" s="61"/>
      <c r="E24" s="61"/>
      <c r="F24" s="61"/>
      <c r="G24" s="61"/>
      <c r="H24" s="61"/>
      <c r="I24" s="61"/>
      <c r="J24" s="61"/>
      <c r="K24" s="86"/>
      <c r="L24" s="86"/>
      <c r="M24" s="86"/>
      <c r="N24" s="86"/>
      <c r="O24" s="86"/>
      <c r="P24" s="86"/>
      <c r="Q24" s="86"/>
      <c r="R24" s="86"/>
      <c r="S24" s="86"/>
      <c r="T24" s="86"/>
      <c r="U24" s="86"/>
      <c r="V24" s="86"/>
      <c r="W24" s="86"/>
      <c r="X24" s="86"/>
      <c r="Y24" s="86"/>
      <c r="Z24" s="86"/>
      <c r="AA24" s="86"/>
      <c r="AB24" s="86"/>
      <c r="AC24" s="86"/>
      <c r="AD24" s="86"/>
      <c r="AE24" s="86"/>
      <c r="AF24" s="86"/>
      <c r="AG24" s="86"/>
      <c r="AH24" s="86"/>
      <c r="AI24" s="86"/>
      <c r="AJ24" s="86"/>
      <c r="AK24" s="86"/>
      <c r="AL24" s="86"/>
      <c r="AM24" s="86"/>
      <c r="AN24" s="86"/>
      <c r="AO24" s="86"/>
      <c r="AP24" s="86"/>
      <c r="AQ24" s="86"/>
      <c r="AR24" s="86"/>
      <c r="AS24" s="86"/>
      <c r="AT24" s="86"/>
      <c r="AU24" s="86"/>
      <c r="AV24" s="86"/>
      <c r="AW24" s="86"/>
      <c r="AX24" s="86"/>
      <c r="AY24" s="86"/>
      <c r="AZ24" s="86"/>
      <c r="BA24" s="86"/>
    </row>
    <row r="25" spans="1:54" x14ac:dyDescent="0.25">
      <c r="A25" s="85"/>
      <c r="B25" s="86"/>
      <c r="C25" s="61"/>
      <c r="D25" s="61"/>
      <c r="E25" s="61"/>
      <c r="F25" s="61"/>
      <c r="G25" s="61"/>
      <c r="H25" s="61"/>
      <c r="I25" s="61"/>
      <c r="J25" s="61"/>
      <c r="K25" s="86"/>
      <c r="L25" s="86"/>
      <c r="M25" s="86"/>
      <c r="N25" s="86"/>
      <c r="O25" s="86"/>
      <c r="P25" s="86"/>
      <c r="Q25" s="86"/>
      <c r="R25" s="86"/>
      <c r="S25" s="86"/>
      <c r="T25" s="86"/>
      <c r="U25" s="86"/>
      <c r="V25" s="86"/>
      <c r="W25" s="86"/>
      <c r="X25" s="86"/>
      <c r="Y25" s="86"/>
      <c r="Z25" s="86"/>
      <c r="AA25" s="86"/>
      <c r="AB25" s="86"/>
      <c r="AC25" s="86"/>
      <c r="AD25" s="86"/>
      <c r="AE25" s="86"/>
      <c r="AF25" s="86"/>
      <c r="AG25" s="86"/>
      <c r="AH25" s="86"/>
      <c r="AI25" s="86"/>
      <c r="AJ25" s="86"/>
      <c r="AK25" s="86"/>
      <c r="AL25" s="86"/>
      <c r="AM25" s="86"/>
      <c r="AN25" s="86"/>
      <c r="AO25" s="86"/>
      <c r="AP25" s="86"/>
      <c r="AQ25" s="86"/>
      <c r="AR25" s="86"/>
      <c r="AS25" s="86"/>
      <c r="AT25" s="86"/>
      <c r="AU25" s="86"/>
      <c r="AV25" s="86"/>
      <c r="AW25" s="86"/>
      <c r="AX25" s="86"/>
      <c r="AY25" s="86"/>
      <c r="AZ25" s="86"/>
      <c r="BA25" s="86"/>
    </row>
    <row r="26" spans="1:54" x14ac:dyDescent="0.25">
      <c r="A26" s="87" t="s">
        <v>114</v>
      </c>
      <c r="B26" s="88"/>
      <c r="C26" s="61"/>
      <c r="D26" s="61"/>
      <c r="E26" s="61"/>
      <c r="F26" s="61"/>
      <c r="G26" s="61"/>
      <c r="H26" s="61"/>
      <c r="I26" s="61"/>
      <c r="J26" s="61"/>
      <c r="K26" s="86"/>
      <c r="L26" s="86"/>
      <c r="M26" s="86"/>
      <c r="N26" s="86"/>
      <c r="O26" s="86"/>
      <c r="P26" s="86"/>
      <c r="Q26" s="86"/>
      <c r="R26" s="86"/>
      <c r="S26" s="86"/>
      <c r="T26" s="86"/>
      <c r="U26" s="86"/>
      <c r="V26" s="86"/>
      <c r="W26" s="86"/>
      <c r="X26" s="86"/>
      <c r="Y26" s="86"/>
      <c r="Z26" s="86"/>
      <c r="AA26" s="86"/>
      <c r="AB26" s="86"/>
      <c r="AC26" s="86"/>
      <c r="AD26" s="86"/>
      <c r="AE26" s="86"/>
      <c r="AF26" s="86"/>
      <c r="AG26" s="86"/>
      <c r="AH26" s="86"/>
      <c r="AI26" s="86"/>
      <c r="AJ26" s="86"/>
      <c r="AK26" s="86"/>
      <c r="AL26" s="86"/>
      <c r="AM26" s="86"/>
      <c r="AN26" s="86"/>
      <c r="AO26" s="86"/>
      <c r="AP26" s="86"/>
      <c r="AQ26" s="86"/>
      <c r="AR26" s="86"/>
      <c r="AS26" s="86"/>
      <c r="AT26" s="86"/>
      <c r="AU26" s="86"/>
      <c r="AV26" s="86"/>
      <c r="AW26" s="86"/>
      <c r="AX26" s="86"/>
      <c r="AY26" s="86"/>
      <c r="AZ26" s="86"/>
      <c r="BA26" s="86"/>
    </row>
    <row r="27" spans="1:54" x14ac:dyDescent="0.25">
      <c r="A27" s="56" t="s">
        <v>115</v>
      </c>
      <c r="B27" s="88"/>
      <c r="AG27" s="1">
        <v>1000000</v>
      </c>
    </row>
    <row r="28" spans="1:54" x14ac:dyDescent="0.25">
      <c r="A28" s="88" t="s">
        <v>116</v>
      </c>
      <c r="B28" s="88"/>
    </row>
    <row r="29" spans="1:54" x14ac:dyDescent="0.25">
      <c r="A29"/>
      <c r="B29"/>
      <c r="J29" s="1">
        <v>1000000</v>
      </c>
    </row>
    <row r="30" spans="1:54" x14ac:dyDescent="0.25">
      <c r="A30" t="s">
        <v>141</v>
      </c>
      <c r="B30" s="89" t="s">
        <v>142</v>
      </c>
    </row>
    <row r="31" spans="1:54" x14ac:dyDescent="0.25">
      <c r="A31" t="s">
        <v>143</v>
      </c>
      <c r="B31" s="89" t="s">
        <v>144</v>
      </c>
    </row>
    <row r="32" spans="1:54" x14ac:dyDescent="0.25">
      <c r="A32" t="s">
        <v>145</v>
      </c>
      <c r="B32" s="89" t="s">
        <v>146</v>
      </c>
    </row>
    <row r="33" spans="1:2" x14ac:dyDescent="0.25">
      <c r="A33" t="s">
        <v>78</v>
      </c>
      <c r="B33" s="89" t="s">
        <v>147</v>
      </c>
    </row>
    <row r="34" spans="1:2" x14ac:dyDescent="0.25">
      <c r="A34" t="s">
        <v>83</v>
      </c>
      <c r="B34" s="89" t="s">
        <v>148</v>
      </c>
    </row>
    <row r="35" spans="1:2" x14ac:dyDescent="0.25">
      <c r="A35" t="s">
        <v>149</v>
      </c>
      <c r="B35" s="89" t="s">
        <v>150</v>
      </c>
    </row>
    <row r="36" spans="1:2" x14ac:dyDescent="0.25">
      <c r="A36" t="s">
        <v>151</v>
      </c>
      <c r="B36" s="89" t="s">
        <v>152</v>
      </c>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29B819-AC24-441C-BA45-2BFA68E2B15D}">
  <dimension ref="A2:N150"/>
  <sheetViews>
    <sheetView showGridLines="0" topLeftCell="A151" workbookViewId="0">
      <selection activeCell="A167" sqref="A167"/>
    </sheetView>
  </sheetViews>
  <sheetFormatPr defaultRowHeight="15" x14ac:dyDescent="0.25"/>
  <sheetData>
    <row r="2" spans="1:1" x14ac:dyDescent="0.25">
      <c r="A2" t="s">
        <v>302</v>
      </c>
    </row>
    <row r="16" spans="1:1" x14ac:dyDescent="0.25">
      <c r="A16" t="s">
        <v>302</v>
      </c>
    </row>
    <row r="38" spans="14:14" x14ac:dyDescent="0.25">
      <c r="N38" s="360">
        <v>430000</v>
      </c>
    </row>
    <row r="39" spans="14:14" x14ac:dyDescent="0.25">
      <c r="N39" s="360">
        <v>75000</v>
      </c>
    </row>
    <row r="40" spans="14:14" x14ac:dyDescent="0.25">
      <c r="N40" s="360">
        <v>100000</v>
      </c>
    </row>
    <row r="41" spans="14:14" x14ac:dyDescent="0.25">
      <c r="N41" s="360">
        <v>195000</v>
      </c>
    </row>
    <row r="42" spans="14:14" x14ac:dyDescent="0.25">
      <c r="N42" s="360">
        <v>32000</v>
      </c>
    </row>
    <row r="43" spans="14:14" x14ac:dyDescent="0.25">
      <c r="N43" s="360">
        <f>SUM(N38:N42)</f>
        <v>832000</v>
      </c>
    </row>
    <row r="60" spans="1:1" x14ac:dyDescent="0.25">
      <c r="A60" t="s">
        <v>306</v>
      </c>
    </row>
    <row r="69" spans="1:1" x14ac:dyDescent="0.25">
      <c r="A69" t="s">
        <v>308</v>
      </c>
    </row>
    <row r="95" spans="1:1" x14ac:dyDescent="0.25">
      <c r="A95" t="s">
        <v>331</v>
      </c>
    </row>
    <row r="97" spans="1:1" x14ac:dyDescent="0.25">
      <c r="A97" t="s">
        <v>334</v>
      </c>
    </row>
    <row r="117" spans="1:1" x14ac:dyDescent="0.25">
      <c r="A117" t="s">
        <v>338</v>
      </c>
    </row>
    <row r="118" spans="1:1" ht="13.5" customHeight="1" x14ac:dyDescent="0.25"/>
    <row r="140" spans="1:1" x14ac:dyDescent="0.25">
      <c r="A140" t="s">
        <v>339</v>
      </c>
    </row>
    <row r="150" spans="1:1" x14ac:dyDescent="0.25">
      <c r="A150" t="s">
        <v>345</v>
      </c>
    </row>
  </sheetData>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5B9019-6576-400C-AE9B-CBA3463C75D4}">
  <dimension ref="A3:U13"/>
  <sheetViews>
    <sheetView showGridLines="0" workbookViewId="0">
      <selection activeCell="F13" sqref="F13"/>
    </sheetView>
  </sheetViews>
  <sheetFormatPr defaultRowHeight="15" x14ac:dyDescent="0.25"/>
  <cols>
    <col min="1" max="1" width="9.140625" customWidth="1"/>
    <col min="3" max="3" width="11" bestFit="1" customWidth="1"/>
    <col min="5" max="5" width="61" customWidth="1"/>
  </cols>
  <sheetData>
    <row r="3" spans="1:21" ht="30" x14ac:dyDescent="0.25">
      <c r="A3" s="353" t="s">
        <v>287</v>
      </c>
      <c r="B3" s="353"/>
      <c r="C3" s="353">
        <v>8048863540</v>
      </c>
      <c r="D3" s="353"/>
      <c r="E3" s="354" t="s">
        <v>290</v>
      </c>
      <c r="F3" s="357"/>
      <c r="G3" s="357"/>
      <c r="H3" s="357"/>
      <c r="I3" s="357"/>
      <c r="J3" s="357"/>
      <c r="K3" s="357"/>
      <c r="L3" s="357"/>
      <c r="M3" s="357"/>
      <c r="N3" s="357"/>
      <c r="O3" s="357"/>
      <c r="P3" s="357"/>
      <c r="Q3" s="357"/>
      <c r="R3" s="357"/>
      <c r="S3" s="357"/>
      <c r="T3" s="357"/>
      <c r="U3" s="357"/>
    </row>
    <row r="4" spans="1:21" x14ac:dyDescent="0.25">
      <c r="A4" s="345"/>
      <c r="B4" s="345"/>
      <c r="C4" s="345"/>
      <c r="D4" s="345"/>
      <c r="E4" s="345"/>
      <c r="F4" s="357"/>
      <c r="G4" s="357"/>
      <c r="H4" s="357"/>
      <c r="I4" s="357"/>
      <c r="J4" s="357"/>
      <c r="K4" s="357"/>
      <c r="L4" s="357"/>
      <c r="M4" s="357"/>
      <c r="N4" s="357"/>
      <c r="O4" s="357"/>
      <c r="P4" s="357"/>
      <c r="Q4" s="357"/>
      <c r="R4" s="357"/>
      <c r="S4" s="357"/>
      <c r="T4" s="357"/>
      <c r="U4" s="357"/>
    </row>
    <row r="5" spans="1:21" ht="30" x14ac:dyDescent="0.25">
      <c r="A5" s="353" t="s">
        <v>288</v>
      </c>
      <c r="B5" s="353"/>
      <c r="C5" s="353">
        <v>8045355816</v>
      </c>
      <c r="D5" s="353"/>
      <c r="E5" s="354" t="s">
        <v>291</v>
      </c>
      <c r="F5" s="357"/>
      <c r="G5" s="357"/>
      <c r="H5" s="357"/>
      <c r="I5" s="357"/>
      <c r="J5" s="357"/>
      <c r="K5" s="357"/>
      <c r="L5" s="357"/>
      <c r="M5" s="357"/>
      <c r="N5" s="357"/>
      <c r="O5" s="357"/>
      <c r="P5" s="357"/>
      <c r="Q5" s="357"/>
      <c r="R5" s="357"/>
      <c r="S5" s="357"/>
      <c r="T5" s="357"/>
      <c r="U5" s="357"/>
    </row>
    <row r="6" spans="1:21" x14ac:dyDescent="0.25">
      <c r="A6" s="345"/>
      <c r="B6" s="345"/>
      <c r="C6" s="345"/>
      <c r="D6" s="345"/>
      <c r="E6" s="345"/>
      <c r="F6" s="357"/>
      <c r="G6" s="357"/>
      <c r="H6" s="357"/>
      <c r="I6" s="357"/>
      <c r="J6" s="357"/>
      <c r="K6" s="357"/>
      <c r="L6" s="357"/>
      <c r="M6" s="357"/>
      <c r="N6" s="357"/>
      <c r="O6" s="357"/>
      <c r="P6" s="357"/>
      <c r="Q6" s="357"/>
      <c r="R6" s="357"/>
      <c r="S6" s="357"/>
      <c r="T6" s="357"/>
      <c r="U6" s="357"/>
    </row>
    <row r="7" spans="1:21" x14ac:dyDescent="0.25">
      <c r="F7" s="357"/>
      <c r="G7" s="357"/>
      <c r="H7" s="357"/>
      <c r="I7" s="357"/>
      <c r="J7" s="357"/>
      <c r="K7" s="357"/>
      <c r="L7" s="357"/>
      <c r="M7" s="357"/>
      <c r="N7" s="357"/>
      <c r="O7" s="357"/>
      <c r="P7" s="357"/>
      <c r="Q7" s="357"/>
      <c r="R7" s="357"/>
      <c r="S7" s="357"/>
      <c r="T7" s="357"/>
      <c r="U7" s="357"/>
    </row>
    <row r="8" spans="1:21" ht="30" x14ac:dyDescent="0.25">
      <c r="A8" s="353" t="s">
        <v>289</v>
      </c>
      <c r="B8" s="353"/>
      <c r="C8" s="353">
        <v>8046031958</v>
      </c>
      <c r="D8" s="353"/>
      <c r="E8" s="354" t="s">
        <v>292</v>
      </c>
      <c r="F8" s="357"/>
      <c r="G8" s="357"/>
      <c r="H8" s="357"/>
      <c r="I8" s="357"/>
      <c r="J8" s="357"/>
      <c r="K8" s="357"/>
      <c r="L8" s="357"/>
      <c r="M8" s="357"/>
      <c r="N8" s="357"/>
      <c r="O8" s="357"/>
      <c r="P8" s="357"/>
      <c r="Q8" s="357"/>
      <c r="R8" s="357"/>
      <c r="S8" s="357"/>
      <c r="T8" s="357"/>
      <c r="U8" s="357"/>
    </row>
    <row r="9" spans="1:21" x14ac:dyDescent="0.25">
      <c r="F9" s="357"/>
      <c r="G9" s="357"/>
      <c r="H9" s="357"/>
      <c r="I9" s="357"/>
      <c r="J9" s="357"/>
      <c r="K9" s="357"/>
      <c r="L9" s="357"/>
      <c r="M9" s="357"/>
      <c r="N9" s="357"/>
      <c r="O9" s="357"/>
      <c r="P9" s="357"/>
      <c r="Q9" s="357"/>
      <c r="R9" s="357"/>
      <c r="S9" s="357"/>
      <c r="T9" s="357"/>
      <c r="U9" s="357"/>
    </row>
    <row r="10" spans="1:21" x14ac:dyDescent="0.25">
      <c r="A10" s="353" t="s">
        <v>293</v>
      </c>
      <c r="B10" s="353"/>
      <c r="C10" s="353" t="s">
        <v>294</v>
      </c>
      <c r="D10" s="353"/>
      <c r="E10" s="354" t="s">
        <v>295</v>
      </c>
      <c r="F10" s="357"/>
      <c r="G10" s="357"/>
      <c r="H10" s="357"/>
      <c r="I10" s="357"/>
      <c r="J10" s="357"/>
      <c r="K10" s="357"/>
      <c r="L10" s="357"/>
      <c r="M10" s="357"/>
      <c r="N10" s="357"/>
      <c r="O10" s="357"/>
      <c r="P10" s="357"/>
      <c r="Q10" s="357"/>
      <c r="R10" s="357"/>
      <c r="S10" s="357"/>
      <c r="T10" s="357"/>
      <c r="U10" s="357"/>
    </row>
    <row r="11" spans="1:21" x14ac:dyDescent="0.25">
      <c r="A11" s="353" t="s">
        <v>296</v>
      </c>
      <c r="B11" s="353"/>
      <c r="C11" s="353"/>
      <c r="D11" s="353"/>
      <c r="E11" s="353"/>
      <c r="F11" s="357"/>
      <c r="G11" s="357"/>
      <c r="H11" s="357"/>
      <c r="I11" s="357"/>
      <c r="J11" s="357"/>
      <c r="K11" s="357"/>
      <c r="L11" s="357"/>
      <c r="M11" s="357"/>
      <c r="N11" s="357"/>
      <c r="O11" s="357"/>
      <c r="P11" s="357"/>
      <c r="Q11" s="357"/>
      <c r="R11" s="357"/>
      <c r="S11" s="357"/>
      <c r="T11" s="357"/>
      <c r="U11" s="357"/>
    </row>
    <row r="12" spans="1:21" x14ac:dyDescent="0.25">
      <c r="F12" s="357"/>
      <c r="G12" s="357"/>
      <c r="H12" s="357"/>
      <c r="I12" s="357"/>
      <c r="J12" s="357"/>
      <c r="K12" s="357"/>
      <c r="L12" s="357"/>
      <c r="M12" s="357"/>
      <c r="N12" s="357"/>
      <c r="O12" s="357"/>
      <c r="P12" s="357"/>
      <c r="Q12" s="357"/>
      <c r="R12" s="357"/>
      <c r="S12" s="357"/>
      <c r="T12" s="357"/>
      <c r="U12" s="357"/>
    </row>
    <row r="13" spans="1:21" ht="45" x14ac:dyDescent="0.25">
      <c r="A13" s="353" t="s">
        <v>298</v>
      </c>
      <c r="B13" s="353"/>
      <c r="C13" s="353">
        <v>8048113464</v>
      </c>
      <c r="D13" s="353"/>
      <c r="E13" s="354" t="s">
        <v>299</v>
      </c>
      <c r="F13" s="357"/>
      <c r="G13" s="357"/>
      <c r="H13" s="357"/>
      <c r="I13" s="357"/>
      <c r="J13" s="357"/>
      <c r="K13" s="357"/>
      <c r="L13" s="357"/>
      <c r="M13" s="357"/>
      <c r="N13" s="357"/>
      <c r="O13" s="357"/>
      <c r="P13" s="357"/>
      <c r="Q13" s="357"/>
      <c r="R13" s="357"/>
      <c r="S13" s="357"/>
      <c r="T13" s="357"/>
      <c r="U13" s="357"/>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3DF60D-DA71-4AA8-AF7C-999BA3476960}">
  <dimension ref="A2:D4"/>
  <sheetViews>
    <sheetView workbookViewId="0">
      <selection activeCell="B13" sqref="B13"/>
    </sheetView>
  </sheetViews>
  <sheetFormatPr defaultRowHeight="15" x14ac:dyDescent="0.25"/>
  <cols>
    <col min="1" max="1" width="89" customWidth="1"/>
  </cols>
  <sheetData>
    <row r="2" spans="1:4" x14ac:dyDescent="0.25">
      <c r="A2" s="345" t="s">
        <v>286</v>
      </c>
      <c r="B2" s="345"/>
      <c r="C2" s="345"/>
      <c r="D2" s="345"/>
    </row>
    <row r="4" spans="1:4" ht="90" x14ac:dyDescent="0.25">
      <c r="A4" s="346" t="s">
        <v>297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24568A-1D1A-4EBA-9A54-AFEF2A67CBB1}">
  <dimension ref="A1:W128"/>
  <sheetViews>
    <sheetView workbookViewId="0">
      <pane ySplit="1" topLeftCell="A2" activePane="bottomLeft" state="frozen"/>
      <selection pane="bottomLeft" activeCell="D13" sqref="D13"/>
    </sheetView>
  </sheetViews>
  <sheetFormatPr defaultRowHeight="15" x14ac:dyDescent="0.25"/>
  <cols>
    <col min="1" max="1" width="14" bestFit="1" customWidth="1"/>
    <col min="2" max="2" width="15.5703125" bestFit="1" customWidth="1"/>
    <col min="3" max="3" width="52.7109375" bestFit="1" customWidth="1"/>
    <col min="4" max="7" width="9.5703125" bestFit="1" customWidth="1"/>
    <col min="8" max="8" width="9.5703125" customWidth="1"/>
    <col min="9" max="9" width="9.5703125" bestFit="1" customWidth="1"/>
    <col min="10" max="10" width="9.7109375" bestFit="1" customWidth="1"/>
    <col min="11" max="18" width="9.5703125" bestFit="1" customWidth="1"/>
    <col min="19" max="19" width="9.7109375" customWidth="1"/>
    <col min="23" max="23" width="21.7109375" bestFit="1" customWidth="1"/>
  </cols>
  <sheetData>
    <row r="1" spans="1:23" x14ac:dyDescent="0.25">
      <c r="A1" s="3" t="s">
        <v>0</v>
      </c>
      <c r="B1" s="3" t="s">
        <v>1</v>
      </c>
      <c r="C1" s="3" t="s">
        <v>2</v>
      </c>
      <c r="D1" s="3">
        <v>2015</v>
      </c>
      <c r="E1" s="3">
        <v>2016</v>
      </c>
      <c r="F1" s="3">
        <v>2017</v>
      </c>
      <c r="G1" s="3">
        <v>2018</v>
      </c>
      <c r="H1" s="3">
        <v>2019</v>
      </c>
      <c r="I1" s="3">
        <v>2020</v>
      </c>
      <c r="J1" s="3" t="s">
        <v>3</v>
      </c>
      <c r="K1" s="3" t="s">
        <v>171</v>
      </c>
      <c r="L1" s="3" t="s">
        <v>172</v>
      </c>
      <c r="M1" s="3" t="s">
        <v>173</v>
      </c>
      <c r="N1" s="3" t="s">
        <v>174</v>
      </c>
      <c r="O1" s="3" t="s">
        <v>175</v>
      </c>
      <c r="P1" s="3" t="s">
        <v>176</v>
      </c>
      <c r="Q1" s="3" t="s">
        <v>177</v>
      </c>
      <c r="R1" s="3" t="s">
        <v>178</v>
      </c>
      <c r="S1" s="3" t="s">
        <v>179</v>
      </c>
    </row>
    <row r="2" spans="1:23" x14ac:dyDescent="0.25">
      <c r="A2" s="5" t="s">
        <v>4</v>
      </c>
      <c r="B2" s="6" t="s">
        <v>5</v>
      </c>
      <c r="C2" s="1" t="s">
        <v>342</v>
      </c>
      <c r="D2" s="8">
        <v>0</v>
      </c>
      <c r="E2" s="8">
        <v>0</v>
      </c>
      <c r="F2" s="8">
        <v>0</v>
      </c>
      <c r="G2" s="8">
        <v>0</v>
      </c>
      <c r="H2" s="8">
        <v>0</v>
      </c>
      <c r="I2" s="8">
        <v>0</v>
      </c>
      <c r="J2" s="8">
        <v>0</v>
      </c>
      <c r="K2" s="8">
        <v>0</v>
      </c>
      <c r="L2" s="8">
        <v>0</v>
      </c>
      <c r="M2" s="8">
        <v>5</v>
      </c>
      <c r="N2" s="8">
        <v>5</v>
      </c>
      <c r="O2" s="8">
        <v>5</v>
      </c>
      <c r="P2" s="8">
        <v>5</v>
      </c>
      <c r="Q2" s="8">
        <v>5</v>
      </c>
      <c r="R2" s="8">
        <v>5</v>
      </c>
      <c r="S2" s="8">
        <v>5</v>
      </c>
    </row>
    <row r="3" spans="1:23" x14ac:dyDescent="0.25">
      <c r="A3" s="5" t="s">
        <v>4</v>
      </c>
      <c r="B3" s="6" t="s">
        <v>5</v>
      </c>
      <c r="C3" s="1" t="s">
        <v>329</v>
      </c>
      <c r="D3" s="8">
        <v>0</v>
      </c>
      <c r="E3" s="8">
        <v>0</v>
      </c>
      <c r="F3" s="8">
        <v>0</v>
      </c>
      <c r="G3" s="8">
        <v>0</v>
      </c>
      <c r="H3" s="8">
        <v>0</v>
      </c>
      <c r="I3" s="8">
        <v>0</v>
      </c>
      <c r="J3" s="8">
        <v>0</v>
      </c>
      <c r="K3" s="8">
        <v>0</v>
      </c>
      <c r="L3" s="8">
        <v>0</v>
      </c>
      <c r="M3" s="8">
        <v>5</v>
      </c>
      <c r="N3" s="8">
        <v>5</v>
      </c>
      <c r="O3" s="8">
        <v>5</v>
      </c>
      <c r="P3" s="8">
        <v>5</v>
      </c>
      <c r="Q3" s="8">
        <v>5</v>
      </c>
      <c r="R3" s="8">
        <v>5</v>
      </c>
      <c r="S3" s="8">
        <v>5</v>
      </c>
      <c r="U3">
        <v>1171.05</v>
      </c>
    </row>
    <row r="4" spans="1:23" x14ac:dyDescent="0.25">
      <c r="A4" s="5" t="s">
        <v>4</v>
      </c>
      <c r="B4" s="6" t="s">
        <v>5</v>
      </c>
      <c r="C4" s="9" t="s">
        <v>6</v>
      </c>
      <c r="D4" s="10">
        <v>0</v>
      </c>
      <c r="E4" s="10">
        <v>0</v>
      </c>
      <c r="F4" s="10">
        <v>0</v>
      </c>
      <c r="G4" s="10">
        <v>0</v>
      </c>
      <c r="H4" s="10">
        <v>0</v>
      </c>
      <c r="I4" s="10">
        <v>0</v>
      </c>
      <c r="J4" s="10">
        <v>0</v>
      </c>
      <c r="K4" s="10">
        <v>0</v>
      </c>
      <c r="L4" s="10">
        <v>0</v>
      </c>
      <c r="M4" s="10">
        <v>0</v>
      </c>
      <c r="N4" s="10">
        <v>0</v>
      </c>
      <c r="O4" s="10">
        <v>0</v>
      </c>
      <c r="P4" s="10">
        <v>0</v>
      </c>
      <c r="Q4" s="10">
        <v>0</v>
      </c>
      <c r="R4" s="10">
        <v>0</v>
      </c>
      <c r="S4" s="10">
        <v>0</v>
      </c>
    </row>
    <row r="5" spans="1:23" x14ac:dyDescent="0.25">
      <c r="A5" s="5" t="s">
        <v>4</v>
      </c>
      <c r="B5" s="6" t="s">
        <v>5</v>
      </c>
      <c r="C5" s="11" t="s">
        <v>7</v>
      </c>
      <c r="D5" s="12">
        <f t="shared" ref="D5:S5" si="0">SUM(D2:D4)</f>
        <v>0</v>
      </c>
      <c r="E5" s="12">
        <f t="shared" si="0"/>
        <v>0</v>
      </c>
      <c r="F5" s="12">
        <f t="shared" si="0"/>
        <v>0</v>
      </c>
      <c r="G5" s="12">
        <f t="shared" si="0"/>
        <v>0</v>
      </c>
      <c r="H5" s="12">
        <f t="shared" si="0"/>
        <v>0</v>
      </c>
      <c r="I5" s="12">
        <f t="shared" si="0"/>
        <v>0</v>
      </c>
      <c r="J5" s="12">
        <f t="shared" si="0"/>
        <v>0</v>
      </c>
      <c r="K5" s="12">
        <f t="shared" si="0"/>
        <v>0</v>
      </c>
      <c r="L5" s="12">
        <f t="shared" si="0"/>
        <v>0</v>
      </c>
      <c r="M5" s="12">
        <f t="shared" si="0"/>
        <v>10</v>
      </c>
      <c r="N5" s="12">
        <f t="shared" si="0"/>
        <v>10</v>
      </c>
      <c r="O5" s="12">
        <f t="shared" si="0"/>
        <v>10</v>
      </c>
      <c r="P5" s="12">
        <f t="shared" si="0"/>
        <v>10</v>
      </c>
      <c r="Q5" s="12">
        <f t="shared" si="0"/>
        <v>10</v>
      </c>
      <c r="R5" s="12">
        <f t="shared" si="0"/>
        <v>10</v>
      </c>
      <c r="S5" s="12">
        <f t="shared" si="0"/>
        <v>10</v>
      </c>
      <c r="U5">
        <v>2110</v>
      </c>
      <c r="V5">
        <f>U5*13.4%</f>
        <v>282.74</v>
      </c>
      <c r="W5" t="s">
        <v>323</v>
      </c>
    </row>
    <row r="6" spans="1:23" x14ac:dyDescent="0.25">
      <c r="A6" s="13" t="s">
        <v>4</v>
      </c>
      <c r="B6" s="14" t="s">
        <v>8</v>
      </c>
      <c r="C6" s="7" t="s">
        <v>304</v>
      </c>
      <c r="D6" s="8">
        <v>20</v>
      </c>
      <c r="E6" s="8">
        <v>20</v>
      </c>
      <c r="F6" s="8">
        <v>20</v>
      </c>
      <c r="G6" s="8">
        <v>20</v>
      </c>
      <c r="H6" s="8">
        <v>20</v>
      </c>
      <c r="I6" s="8">
        <v>20</v>
      </c>
      <c r="J6" s="8">
        <v>20</v>
      </c>
      <c r="K6" s="8">
        <v>20</v>
      </c>
      <c r="L6" s="8">
        <v>20</v>
      </c>
      <c r="M6" s="8">
        <v>20</v>
      </c>
      <c r="N6" s="8">
        <v>100</v>
      </c>
      <c r="O6" s="8">
        <v>100</v>
      </c>
      <c r="P6" s="8">
        <v>100</v>
      </c>
      <c r="Q6" s="8">
        <v>100</v>
      </c>
      <c r="R6" s="8">
        <v>100</v>
      </c>
      <c r="S6" s="8">
        <v>100</v>
      </c>
      <c r="V6">
        <f>U5*4.3%</f>
        <v>90.72999999999999</v>
      </c>
      <c r="W6" t="s">
        <v>324</v>
      </c>
    </row>
    <row r="7" spans="1:23" x14ac:dyDescent="0.25">
      <c r="A7" s="5" t="s">
        <v>4</v>
      </c>
      <c r="B7" s="6" t="s">
        <v>8</v>
      </c>
      <c r="C7" s="359" t="s">
        <v>305</v>
      </c>
      <c r="D7" s="8">
        <v>0</v>
      </c>
      <c r="E7" s="8">
        <v>0</v>
      </c>
      <c r="F7" s="8">
        <v>0</v>
      </c>
      <c r="G7" s="8">
        <v>0</v>
      </c>
      <c r="H7" s="8">
        <v>0</v>
      </c>
      <c r="I7" s="8">
        <v>0</v>
      </c>
      <c r="J7" s="8">
        <v>100</v>
      </c>
      <c r="K7" s="8">
        <v>100</v>
      </c>
      <c r="L7" s="8">
        <v>100</v>
      </c>
      <c r="M7" s="8">
        <v>100</v>
      </c>
      <c r="N7" s="8">
        <v>100</v>
      </c>
      <c r="O7" s="8">
        <v>100</v>
      </c>
      <c r="P7" s="8">
        <v>100</v>
      </c>
      <c r="Q7" s="8">
        <v>100</v>
      </c>
      <c r="R7" s="8">
        <v>100</v>
      </c>
      <c r="S7" s="8">
        <v>100</v>
      </c>
      <c r="V7">
        <f>U5*13.9%</f>
        <v>293.29000000000002</v>
      </c>
      <c r="W7" t="s">
        <v>325</v>
      </c>
    </row>
    <row r="8" spans="1:23" x14ac:dyDescent="0.25">
      <c r="A8" s="5" t="s">
        <v>4</v>
      </c>
      <c r="B8" s="6" t="s">
        <v>8</v>
      </c>
      <c r="C8" s="1" t="s">
        <v>310</v>
      </c>
      <c r="D8" s="8">
        <v>50</v>
      </c>
      <c r="E8" s="8">
        <v>50</v>
      </c>
      <c r="F8" s="8">
        <v>50</v>
      </c>
      <c r="G8" s="8">
        <v>50</v>
      </c>
      <c r="H8" s="8">
        <v>50</v>
      </c>
      <c r="I8" s="8">
        <v>50</v>
      </c>
      <c r="J8" s="8">
        <v>50</v>
      </c>
      <c r="K8" s="8">
        <v>50</v>
      </c>
      <c r="L8" s="8">
        <v>50</v>
      </c>
      <c r="M8" s="8">
        <v>50</v>
      </c>
      <c r="N8" s="8">
        <v>50</v>
      </c>
      <c r="O8" s="8">
        <v>50</v>
      </c>
      <c r="P8" s="8">
        <v>50</v>
      </c>
      <c r="Q8" s="8">
        <v>50</v>
      </c>
      <c r="R8" s="8">
        <v>50</v>
      </c>
      <c r="S8" s="8">
        <v>50</v>
      </c>
      <c r="V8">
        <f>U5*1.2%</f>
        <v>25.32</v>
      </c>
      <c r="W8" t="s">
        <v>326</v>
      </c>
    </row>
    <row r="9" spans="1:23" x14ac:dyDescent="0.25">
      <c r="A9" s="5" t="s">
        <v>4</v>
      </c>
      <c r="B9" s="6" t="s">
        <v>8</v>
      </c>
      <c r="C9" s="7" t="s">
        <v>311</v>
      </c>
      <c r="D9" s="8">
        <v>0</v>
      </c>
      <c r="E9" s="8">
        <v>0</v>
      </c>
      <c r="F9" s="8">
        <v>0</v>
      </c>
      <c r="G9" s="8">
        <v>0</v>
      </c>
      <c r="H9" s="8">
        <v>0</v>
      </c>
      <c r="I9" s="8">
        <v>0</v>
      </c>
      <c r="J9" s="8">
        <v>0</v>
      </c>
      <c r="K9" s="8">
        <v>0</v>
      </c>
      <c r="L9" s="8">
        <v>300</v>
      </c>
      <c r="M9" s="8">
        <v>300</v>
      </c>
      <c r="N9" s="8">
        <v>300</v>
      </c>
      <c r="O9" s="8">
        <v>300</v>
      </c>
      <c r="P9" s="8">
        <v>300</v>
      </c>
      <c r="Q9" s="8">
        <v>300</v>
      </c>
      <c r="R9" s="8">
        <v>300</v>
      </c>
      <c r="S9" s="8">
        <v>300</v>
      </c>
      <c r="V9">
        <f>U5*21.3%</f>
        <v>449.43</v>
      </c>
      <c r="W9" t="s">
        <v>327</v>
      </c>
    </row>
    <row r="10" spans="1:23" x14ac:dyDescent="0.25">
      <c r="A10" s="5" t="s">
        <v>4</v>
      </c>
      <c r="B10" s="6" t="s">
        <v>8</v>
      </c>
      <c r="C10" s="7" t="s">
        <v>312</v>
      </c>
      <c r="D10" s="8">
        <v>0</v>
      </c>
      <c r="E10" s="8">
        <v>0</v>
      </c>
      <c r="F10" s="8">
        <v>0</v>
      </c>
      <c r="G10" s="8">
        <v>0</v>
      </c>
      <c r="H10" s="8">
        <v>0</v>
      </c>
      <c r="I10" s="8">
        <v>0</v>
      </c>
      <c r="J10" s="8">
        <v>0</v>
      </c>
      <c r="K10" s="8">
        <v>0</v>
      </c>
      <c r="L10" s="8">
        <v>60</v>
      </c>
      <c r="M10" s="8">
        <v>60</v>
      </c>
      <c r="N10" s="8">
        <v>60</v>
      </c>
      <c r="O10" s="8">
        <v>60</v>
      </c>
      <c r="P10" s="8">
        <v>60</v>
      </c>
      <c r="Q10" s="8">
        <v>60</v>
      </c>
      <c r="R10" s="8">
        <v>60</v>
      </c>
      <c r="S10" s="8">
        <v>60</v>
      </c>
      <c r="V10">
        <f>U5*1.4%</f>
        <v>29.539999999999996</v>
      </c>
      <c r="W10" t="s">
        <v>328</v>
      </c>
    </row>
    <row r="11" spans="1:23" x14ac:dyDescent="0.25">
      <c r="A11" s="5" t="s">
        <v>4</v>
      </c>
      <c r="B11" s="6" t="s">
        <v>8</v>
      </c>
      <c r="C11" s="7" t="s">
        <v>313</v>
      </c>
      <c r="D11" s="8">
        <v>70</v>
      </c>
      <c r="E11" s="8">
        <v>70</v>
      </c>
      <c r="F11" s="8">
        <v>70</v>
      </c>
      <c r="G11" s="8">
        <v>70</v>
      </c>
      <c r="H11" s="8">
        <v>70</v>
      </c>
      <c r="I11" s="8">
        <v>70</v>
      </c>
      <c r="J11" s="8">
        <v>130</v>
      </c>
      <c r="K11" s="8">
        <v>130</v>
      </c>
      <c r="L11" s="8">
        <v>130</v>
      </c>
      <c r="M11" s="8">
        <v>130</v>
      </c>
      <c r="N11" s="8">
        <v>130</v>
      </c>
      <c r="O11" s="8">
        <v>130</v>
      </c>
      <c r="P11" s="8">
        <v>130</v>
      </c>
      <c r="Q11" s="8">
        <v>130</v>
      </c>
      <c r="R11" s="8">
        <v>130</v>
      </c>
      <c r="S11" s="8">
        <v>130</v>
      </c>
      <c r="V11">
        <f>SUM(V5:V10)</f>
        <v>1171.05</v>
      </c>
    </row>
    <row r="12" spans="1:23" x14ac:dyDescent="0.25">
      <c r="A12" s="5" t="s">
        <v>4</v>
      </c>
      <c r="B12" s="6" t="s">
        <v>8</v>
      </c>
      <c r="C12" s="7" t="s">
        <v>315</v>
      </c>
      <c r="D12" s="8">
        <v>10</v>
      </c>
      <c r="E12" s="8">
        <v>10</v>
      </c>
      <c r="F12" s="8">
        <v>10</v>
      </c>
      <c r="G12" s="8">
        <v>10</v>
      </c>
      <c r="H12" s="8">
        <v>10</v>
      </c>
      <c r="I12" s="8">
        <v>10</v>
      </c>
      <c r="J12" s="8">
        <v>10</v>
      </c>
      <c r="K12" s="8">
        <v>10</v>
      </c>
      <c r="L12" s="8">
        <v>10</v>
      </c>
      <c r="M12" s="8">
        <v>10</v>
      </c>
      <c r="N12" s="8">
        <v>10</v>
      </c>
      <c r="O12" s="8">
        <v>10</v>
      </c>
      <c r="P12" s="8">
        <v>10</v>
      </c>
      <c r="Q12" s="8">
        <v>10</v>
      </c>
      <c r="R12" s="8">
        <v>10</v>
      </c>
      <c r="S12" s="8">
        <v>10</v>
      </c>
    </row>
    <row r="13" spans="1:23" x14ac:dyDescent="0.25">
      <c r="A13" s="5" t="s">
        <v>4</v>
      </c>
      <c r="B13" s="6" t="s">
        <v>8</v>
      </c>
      <c r="C13" s="11" t="s">
        <v>6</v>
      </c>
      <c r="D13" s="10">
        <v>0</v>
      </c>
      <c r="E13" s="10">
        <v>0</v>
      </c>
      <c r="F13" s="10">
        <v>0</v>
      </c>
      <c r="G13" s="10">
        <v>0</v>
      </c>
      <c r="H13" s="10">
        <v>0</v>
      </c>
      <c r="I13" s="10">
        <v>0</v>
      </c>
      <c r="J13" s="10">
        <v>0</v>
      </c>
      <c r="K13" s="10">
        <v>0</v>
      </c>
      <c r="L13" s="10">
        <v>0</v>
      </c>
      <c r="M13" s="10">
        <v>0</v>
      </c>
      <c r="N13" s="10">
        <v>0</v>
      </c>
      <c r="O13" s="10">
        <v>0</v>
      </c>
      <c r="P13" s="10">
        <v>0</v>
      </c>
      <c r="Q13" s="10">
        <v>0</v>
      </c>
      <c r="R13" s="10">
        <v>0</v>
      </c>
      <c r="S13" s="10">
        <v>0</v>
      </c>
    </row>
    <row r="14" spans="1:23" x14ac:dyDescent="0.25">
      <c r="A14" s="5" t="s">
        <v>4</v>
      </c>
      <c r="B14" s="6" t="s">
        <v>8</v>
      </c>
      <c r="C14" s="11" t="s">
        <v>7</v>
      </c>
      <c r="D14" s="12">
        <f t="shared" ref="D14:S14" si="1">SUM(D6:D13)</f>
        <v>150</v>
      </c>
      <c r="E14" s="12">
        <f t="shared" si="1"/>
        <v>150</v>
      </c>
      <c r="F14" s="12">
        <f t="shared" si="1"/>
        <v>150</v>
      </c>
      <c r="G14" s="12">
        <f t="shared" si="1"/>
        <v>150</v>
      </c>
      <c r="H14" s="12">
        <f t="shared" si="1"/>
        <v>150</v>
      </c>
      <c r="I14" s="12">
        <f t="shared" si="1"/>
        <v>150</v>
      </c>
      <c r="J14" s="12">
        <f t="shared" si="1"/>
        <v>310</v>
      </c>
      <c r="K14" s="12">
        <f t="shared" si="1"/>
        <v>310</v>
      </c>
      <c r="L14" s="12">
        <f t="shared" si="1"/>
        <v>670</v>
      </c>
      <c r="M14" s="12">
        <f t="shared" si="1"/>
        <v>670</v>
      </c>
      <c r="N14" s="12">
        <f t="shared" si="1"/>
        <v>750</v>
      </c>
      <c r="O14" s="12">
        <f t="shared" si="1"/>
        <v>750</v>
      </c>
      <c r="P14" s="12">
        <f t="shared" si="1"/>
        <v>750</v>
      </c>
      <c r="Q14" s="12">
        <f t="shared" si="1"/>
        <v>750</v>
      </c>
      <c r="R14" s="12">
        <f t="shared" si="1"/>
        <v>750</v>
      </c>
      <c r="S14" s="12">
        <f t="shared" si="1"/>
        <v>750</v>
      </c>
    </row>
    <row r="15" spans="1:23" x14ac:dyDescent="0.25">
      <c r="A15" s="13" t="s">
        <v>4</v>
      </c>
      <c r="B15" s="14" t="s">
        <v>9</v>
      </c>
      <c r="C15" s="15"/>
      <c r="D15" s="16"/>
      <c r="E15" s="16"/>
      <c r="F15" s="16"/>
      <c r="G15" s="16"/>
      <c r="H15" s="16"/>
      <c r="I15" s="16"/>
      <c r="J15" s="16"/>
      <c r="K15" s="16"/>
      <c r="L15" s="16"/>
      <c r="M15" s="16"/>
      <c r="N15" s="16"/>
      <c r="O15" s="16"/>
      <c r="P15" s="16"/>
      <c r="Q15" s="16"/>
      <c r="R15" s="16"/>
      <c r="S15" s="16"/>
    </row>
    <row r="16" spans="1:23" x14ac:dyDescent="0.25">
      <c r="A16" s="13" t="s">
        <v>4</v>
      </c>
      <c r="B16" s="14" t="s">
        <v>9</v>
      </c>
      <c r="C16" s="17" t="s">
        <v>6</v>
      </c>
      <c r="D16" s="16">
        <v>0</v>
      </c>
      <c r="E16" s="16">
        <v>0</v>
      </c>
      <c r="F16" s="16">
        <v>0</v>
      </c>
      <c r="G16" s="16">
        <v>0</v>
      </c>
      <c r="H16" s="16">
        <v>0</v>
      </c>
      <c r="I16" s="16">
        <v>0</v>
      </c>
      <c r="J16" s="16">
        <v>0</v>
      </c>
      <c r="K16" s="16">
        <v>0</v>
      </c>
      <c r="L16" s="16">
        <v>0</v>
      </c>
      <c r="M16" s="16">
        <v>0</v>
      </c>
      <c r="N16" s="16">
        <v>0</v>
      </c>
      <c r="O16" s="16">
        <v>0</v>
      </c>
      <c r="P16" s="16">
        <v>0</v>
      </c>
      <c r="Q16" s="16">
        <v>0</v>
      </c>
      <c r="R16" s="16">
        <v>0</v>
      </c>
      <c r="S16" s="16">
        <v>0</v>
      </c>
    </row>
    <row r="17" spans="1:19" x14ac:dyDescent="0.25">
      <c r="A17" s="13" t="s">
        <v>4</v>
      </c>
      <c r="B17" s="14" t="s">
        <v>10</v>
      </c>
      <c r="C17" s="17" t="s">
        <v>7</v>
      </c>
      <c r="D17" s="12">
        <f t="shared" ref="D17:S17" si="2">SUM(D15:D16)</f>
        <v>0</v>
      </c>
      <c r="E17" s="12">
        <f t="shared" si="2"/>
        <v>0</v>
      </c>
      <c r="F17" s="12">
        <f t="shared" si="2"/>
        <v>0</v>
      </c>
      <c r="G17" s="12">
        <f t="shared" si="2"/>
        <v>0</v>
      </c>
      <c r="H17" s="12">
        <f t="shared" si="2"/>
        <v>0</v>
      </c>
      <c r="I17" s="12">
        <f t="shared" si="2"/>
        <v>0</v>
      </c>
      <c r="J17" s="12">
        <f t="shared" si="2"/>
        <v>0</v>
      </c>
      <c r="K17" s="12">
        <f t="shared" si="2"/>
        <v>0</v>
      </c>
      <c r="L17" s="12">
        <f t="shared" si="2"/>
        <v>0</v>
      </c>
      <c r="M17" s="12">
        <f t="shared" si="2"/>
        <v>0</v>
      </c>
      <c r="N17" s="12">
        <f t="shared" si="2"/>
        <v>0</v>
      </c>
      <c r="O17" s="12">
        <f t="shared" si="2"/>
        <v>0</v>
      </c>
      <c r="P17" s="12">
        <f t="shared" si="2"/>
        <v>0</v>
      </c>
      <c r="Q17" s="12">
        <f t="shared" si="2"/>
        <v>0</v>
      </c>
      <c r="R17" s="12">
        <f t="shared" si="2"/>
        <v>0</v>
      </c>
      <c r="S17" s="12">
        <f t="shared" si="2"/>
        <v>0</v>
      </c>
    </row>
    <row r="18" spans="1:19" x14ac:dyDescent="0.25">
      <c r="A18" s="13" t="s">
        <v>4</v>
      </c>
      <c r="B18" s="14" t="s">
        <v>11</v>
      </c>
      <c r="C18" s="18" t="s">
        <v>320</v>
      </c>
      <c r="D18" s="24">
        <v>20</v>
      </c>
      <c r="E18" s="24">
        <v>20</v>
      </c>
      <c r="F18" s="24">
        <v>20</v>
      </c>
      <c r="G18" s="24">
        <v>20</v>
      </c>
      <c r="H18" s="24">
        <v>20</v>
      </c>
      <c r="I18" s="24">
        <v>20</v>
      </c>
      <c r="J18" s="24">
        <v>20</v>
      </c>
      <c r="K18" s="24">
        <v>20</v>
      </c>
      <c r="L18" s="24">
        <v>20</v>
      </c>
      <c r="M18" s="24">
        <v>20</v>
      </c>
      <c r="N18" s="24">
        <v>20</v>
      </c>
      <c r="O18" s="24">
        <v>20</v>
      </c>
      <c r="P18" s="24">
        <v>20</v>
      </c>
      <c r="Q18" s="24">
        <v>20</v>
      </c>
      <c r="R18" s="24">
        <v>20</v>
      </c>
      <c r="S18" s="24">
        <v>20</v>
      </c>
    </row>
    <row r="19" spans="1:19" x14ac:dyDescent="0.25">
      <c r="A19" s="13" t="s">
        <v>4</v>
      </c>
      <c r="B19" s="14" t="s">
        <v>11</v>
      </c>
      <c r="C19" s="18" t="s">
        <v>318</v>
      </c>
      <c r="D19" s="16">
        <v>1</v>
      </c>
      <c r="E19" s="16">
        <v>1</v>
      </c>
      <c r="F19" s="16">
        <v>1</v>
      </c>
      <c r="G19" s="16">
        <v>1</v>
      </c>
      <c r="H19" s="16">
        <v>1</v>
      </c>
      <c r="I19" s="16">
        <v>5</v>
      </c>
      <c r="J19" s="16">
        <v>5</v>
      </c>
      <c r="K19" s="16">
        <v>5</v>
      </c>
      <c r="L19" s="16">
        <v>5</v>
      </c>
      <c r="M19" s="16">
        <v>5</v>
      </c>
      <c r="N19" s="16">
        <v>5</v>
      </c>
      <c r="O19" s="16">
        <v>5</v>
      </c>
      <c r="P19" s="16">
        <v>5</v>
      </c>
      <c r="Q19" s="16">
        <v>5</v>
      </c>
      <c r="R19" s="16">
        <v>5</v>
      </c>
      <c r="S19" s="16">
        <v>5</v>
      </c>
    </row>
    <row r="20" spans="1:19" x14ac:dyDescent="0.25">
      <c r="A20" s="13" t="s">
        <v>4</v>
      </c>
      <c r="B20" s="14" t="s">
        <v>11</v>
      </c>
      <c r="C20" s="19" t="s">
        <v>6</v>
      </c>
      <c r="D20" s="16">
        <v>0</v>
      </c>
      <c r="E20" s="16">
        <v>0</v>
      </c>
      <c r="F20" s="16">
        <v>0</v>
      </c>
      <c r="G20" s="16">
        <v>0</v>
      </c>
      <c r="H20" s="16">
        <v>0</v>
      </c>
      <c r="I20" s="16">
        <v>0</v>
      </c>
      <c r="J20" s="16">
        <v>0</v>
      </c>
      <c r="K20" s="16">
        <v>0</v>
      </c>
      <c r="L20" s="16">
        <v>0</v>
      </c>
      <c r="M20" s="16">
        <v>0</v>
      </c>
      <c r="N20" s="16">
        <v>0</v>
      </c>
      <c r="O20" s="16">
        <v>0</v>
      </c>
      <c r="P20" s="16">
        <v>0</v>
      </c>
      <c r="Q20" s="16">
        <v>0</v>
      </c>
      <c r="R20" s="16">
        <v>0</v>
      </c>
      <c r="S20" s="16">
        <v>0</v>
      </c>
    </row>
    <row r="21" spans="1:19" x14ac:dyDescent="0.25">
      <c r="A21" s="13" t="s">
        <v>4</v>
      </c>
      <c r="B21" s="14" t="s">
        <v>11</v>
      </c>
      <c r="C21" s="20" t="s">
        <v>7</v>
      </c>
      <c r="D21" s="12">
        <f>SUM(D18:D20)</f>
        <v>21</v>
      </c>
      <c r="E21" s="12">
        <f t="shared" ref="E21:S21" si="3">SUM(E18:E20)</f>
        <v>21</v>
      </c>
      <c r="F21" s="12">
        <f t="shared" si="3"/>
        <v>21</v>
      </c>
      <c r="G21" s="12">
        <f t="shared" si="3"/>
        <v>21</v>
      </c>
      <c r="H21" s="12">
        <f t="shared" si="3"/>
        <v>21</v>
      </c>
      <c r="I21" s="12">
        <f t="shared" si="3"/>
        <v>25</v>
      </c>
      <c r="J21" s="12">
        <f t="shared" si="3"/>
        <v>25</v>
      </c>
      <c r="K21" s="12">
        <f t="shared" si="3"/>
        <v>25</v>
      </c>
      <c r="L21" s="12">
        <f t="shared" si="3"/>
        <v>25</v>
      </c>
      <c r="M21" s="12">
        <f t="shared" si="3"/>
        <v>25</v>
      </c>
      <c r="N21" s="12">
        <f t="shared" si="3"/>
        <v>25</v>
      </c>
      <c r="O21" s="12">
        <f t="shared" si="3"/>
        <v>25</v>
      </c>
      <c r="P21" s="12">
        <f t="shared" si="3"/>
        <v>25</v>
      </c>
      <c r="Q21" s="12">
        <f t="shared" si="3"/>
        <v>25</v>
      </c>
      <c r="R21" s="12">
        <f t="shared" si="3"/>
        <v>25</v>
      </c>
      <c r="S21" s="12">
        <f t="shared" si="3"/>
        <v>25</v>
      </c>
    </row>
    <row r="22" spans="1:19" x14ac:dyDescent="0.25">
      <c r="A22" s="13" t="s">
        <v>4</v>
      </c>
      <c r="B22" s="21" t="s">
        <v>343</v>
      </c>
      <c r="C22" s="18"/>
      <c r="D22" s="16"/>
      <c r="E22" s="16"/>
      <c r="F22" s="16"/>
      <c r="G22" s="16"/>
      <c r="H22" s="16"/>
      <c r="I22" s="16"/>
      <c r="J22" s="16"/>
      <c r="K22" s="16"/>
      <c r="L22" s="16"/>
      <c r="M22" s="16"/>
      <c r="N22" s="16"/>
      <c r="O22" s="16"/>
      <c r="P22" s="16"/>
      <c r="Q22" s="16"/>
      <c r="R22" s="16"/>
      <c r="S22" s="16"/>
    </row>
    <row r="23" spans="1:19" x14ac:dyDescent="0.25">
      <c r="A23" s="13" t="s">
        <v>4</v>
      </c>
      <c r="B23" s="21" t="s">
        <v>343</v>
      </c>
      <c r="C23" s="19" t="s">
        <v>6</v>
      </c>
      <c r="D23" s="16">
        <v>0</v>
      </c>
      <c r="E23" s="16">
        <v>0</v>
      </c>
      <c r="F23" s="16">
        <v>0</v>
      </c>
      <c r="G23" s="16">
        <v>0</v>
      </c>
      <c r="H23" s="16">
        <v>0</v>
      </c>
      <c r="I23" s="16">
        <v>0</v>
      </c>
      <c r="J23" s="16">
        <v>0</v>
      </c>
      <c r="K23" s="16">
        <v>0</v>
      </c>
      <c r="L23" s="16">
        <v>0</v>
      </c>
      <c r="M23" s="16">
        <v>0</v>
      </c>
      <c r="N23" s="16">
        <v>0</v>
      </c>
      <c r="O23" s="16">
        <v>0</v>
      </c>
      <c r="P23" s="16">
        <v>0</v>
      </c>
      <c r="Q23" s="16">
        <v>0</v>
      </c>
      <c r="R23" s="16">
        <v>0</v>
      </c>
      <c r="S23" s="16">
        <v>0</v>
      </c>
    </row>
    <row r="24" spans="1:19" x14ac:dyDescent="0.25">
      <c r="A24" s="13" t="s">
        <v>4</v>
      </c>
      <c r="B24" s="21" t="s">
        <v>343</v>
      </c>
      <c r="C24" s="19" t="s">
        <v>7</v>
      </c>
      <c r="D24" s="12">
        <f t="shared" ref="D24:S24" si="4">SUM(D22:D23)</f>
        <v>0</v>
      </c>
      <c r="E24" s="12">
        <f t="shared" si="4"/>
        <v>0</v>
      </c>
      <c r="F24" s="12">
        <f t="shared" si="4"/>
        <v>0</v>
      </c>
      <c r="G24" s="12">
        <f t="shared" si="4"/>
        <v>0</v>
      </c>
      <c r="H24" s="12">
        <f t="shared" si="4"/>
        <v>0</v>
      </c>
      <c r="I24" s="12">
        <f t="shared" si="4"/>
        <v>0</v>
      </c>
      <c r="J24" s="12">
        <f t="shared" si="4"/>
        <v>0</v>
      </c>
      <c r="K24" s="12">
        <f t="shared" si="4"/>
        <v>0</v>
      </c>
      <c r="L24" s="12">
        <f t="shared" si="4"/>
        <v>0</v>
      </c>
      <c r="M24" s="12">
        <f t="shared" si="4"/>
        <v>0</v>
      </c>
      <c r="N24" s="12">
        <f t="shared" si="4"/>
        <v>0</v>
      </c>
      <c r="O24" s="12">
        <f t="shared" si="4"/>
        <v>0</v>
      </c>
      <c r="P24" s="12">
        <f t="shared" si="4"/>
        <v>0</v>
      </c>
      <c r="Q24" s="12">
        <f t="shared" si="4"/>
        <v>0</v>
      </c>
      <c r="R24" s="12">
        <f t="shared" si="4"/>
        <v>0</v>
      </c>
      <c r="S24" s="12">
        <f t="shared" si="4"/>
        <v>0</v>
      </c>
    </row>
    <row r="25" spans="1:19" x14ac:dyDescent="0.25">
      <c r="A25" s="13" t="s">
        <v>4</v>
      </c>
      <c r="B25" s="14" t="s">
        <v>13</v>
      </c>
      <c r="C25" s="18" t="s">
        <v>309</v>
      </c>
      <c r="D25" s="16">
        <v>5</v>
      </c>
      <c r="E25" s="16">
        <v>5</v>
      </c>
      <c r="F25" s="16">
        <v>5</v>
      </c>
      <c r="G25" s="16">
        <v>5</v>
      </c>
      <c r="H25" s="16">
        <v>5</v>
      </c>
      <c r="I25" s="16">
        <v>5</v>
      </c>
      <c r="J25" s="16">
        <v>5</v>
      </c>
      <c r="K25" s="16">
        <v>5</v>
      </c>
      <c r="L25" s="16">
        <v>5</v>
      </c>
      <c r="M25" s="16">
        <v>5</v>
      </c>
      <c r="N25" s="16">
        <v>5</v>
      </c>
      <c r="O25" s="16">
        <v>5</v>
      </c>
      <c r="P25" s="16">
        <v>5</v>
      </c>
      <c r="Q25" s="16">
        <v>5</v>
      </c>
      <c r="R25" s="16">
        <v>5</v>
      </c>
      <c r="S25" s="16">
        <v>5</v>
      </c>
    </row>
    <row r="26" spans="1:19" x14ac:dyDescent="0.25">
      <c r="A26" s="13" t="s">
        <v>4</v>
      </c>
      <c r="B26" s="14" t="s">
        <v>13</v>
      </c>
      <c r="C26" s="19" t="s">
        <v>6</v>
      </c>
      <c r="D26" s="16">
        <v>0</v>
      </c>
      <c r="E26" s="16">
        <v>0</v>
      </c>
      <c r="F26" s="16">
        <v>0</v>
      </c>
      <c r="G26" s="16">
        <v>0</v>
      </c>
      <c r="H26" s="16">
        <v>0</v>
      </c>
      <c r="I26" s="16">
        <v>0</v>
      </c>
      <c r="J26" s="16">
        <v>0</v>
      </c>
      <c r="K26" s="16">
        <v>0</v>
      </c>
      <c r="L26" s="16">
        <v>0</v>
      </c>
      <c r="M26" s="16">
        <v>0</v>
      </c>
      <c r="N26" s="16">
        <v>0</v>
      </c>
      <c r="O26" s="16">
        <v>0</v>
      </c>
      <c r="P26" s="16">
        <v>0</v>
      </c>
      <c r="Q26" s="16">
        <v>0</v>
      </c>
      <c r="R26" s="16">
        <v>0</v>
      </c>
      <c r="S26" s="16">
        <v>0</v>
      </c>
    </row>
    <row r="27" spans="1:19" x14ac:dyDescent="0.25">
      <c r="A27" s="13" t="s">
        <v>4</v>
      </c>
      <c r="B27" s="14" t="s">
        <v>13</v>
      </c>
      <c r="C27" s="19" t="s">
        <v>7</v>
      </c>
      <c r="D27" s="22">
        <f t="shared" ref="D27:S27" si="5">SUM(D25:D26)</f>
        <v>5</v>
      </c>
      <c r="E27" s="22">
        <f t="shared" si="5"/>
        <v>5</v>
      </c>
      <c r="F27" s="22">
        <f t="shared" si="5"/>
        <v>5</v>
      </c>
      <c r="G27" s="22">
        <f t="shared" si="5"/>
        <v>5</v>
      </c>
      <c r="H27" s="22">
        <f t="shared" si="5"/>
        <v>5</v>
      </c>
      <c r="I27" s="22">
        <f t="shared" si="5"/>
        <v>5</v>
      </c>
      <c r="J27" s="22">
        <f t="shared" si="5"/>
        <v>5</v>
      </c>
      <c r="K27" s="22">
        <f t="shared" si="5"/>
        <v>5</v>
      </c>
      <c r="L27" s="22">
        <f t="shared" si="5"/>
        <v>5</v>
      </c>
      <c r="M27" s="22">
        <f t="shared" si="5"/>
        <v>5</v>
      </c>
      <c r="N27" s="22">
        <f t="shared" si="5"/>
        <v>5</v>
      </c>
      <c r="O27" s="22">
        <f t="shared" si="5"/>
        <v>5</v>
      </c>
      <c r="P27" s="22">
        <f t="shared" si="5"/>
        <v>5</v>
      </c>
      <c r="Q27" s="22">
        <f t="shared" si="5"/>
        <v>5</v>
      </c>
      <c r="R27" s="22">
        <f t="shared" si="5"/>
        <v>5</v>
      </c>
      <c r="S27" s="22">
        <f t="shared" si="5"/>
        <v>5</v>
      </c>
    </row>
    <row r="28" spans="1:19" x14ac:dyDescent="0.25">
      <c r="A28" s="13" t="s">
        <v>4</v>
      </c>
      <c r="B28" s="14" t="s">
        <v>12</v>
      </c>
      <c r="C28" s="1" t="s">
        <v>321</v>
      </c>
      <c r="D28" s="60">
        <v>0</v>
      </c>
      <c r="E28" s="60">
        <v>0</v>
      </c>
      <c r="F28" s="60">
        <v>0</v>
      </c>
      <c r="G28" s="60">
        <v>0</v>
      </c>
      <c r="H28" s="60">
        <v>75</v>
      </c>
      <c r="I28" s="60">
        <v>75</v>
      </c>
      <c r="J28" s="60">
        <v>75</v>
      </c>
      <c r="K28" s="60">
        <v>75</v>
      </c>
      <c r="L28" s="60">
        <v>75</v>
      </c>
      <c r="M28" s="60">
        <v>75</v>
      </c>
      <c r="N28" s="60">
        <v>75</v>
      </c>
      <c r="O28" s="60">
        <v>75</v>
      </c>
      <c r="P28" s="60">
        <v>75</v>
      </c>
      <c r="Q28" s="60">
        <v>75</v>
      </c>
      <c r="R28" s="60">
        <v>75</v>
      </c>
      <c r="S28" s="60">
        <v>75</v>
      </c>
    </row>
    <row r="29" spans="1:19" x14ac:dyDescent="0.25">
      <c r="A29" s="13" t="s">
        <v>4</v>
      </c>
      <c r="B29" s="14" t="s">
        <v>12</v>
      </c>
      <c r="C29" s="1" t="s">
        <v>314</v>
      </c>
      <c r="D29" s="68">
        <v>30</v>
      </c>
      <c r="E29" s="68">
        <v>30</v>
      </c>
      <c r="F29" s="68">
        <v>30</v>
      </c>
      <c r="G29" s="68">
        <v>30</v>
      </c>
      <c r="H29" s="68">
        <v>30</v>
      </c>
      <c r="I29" s="68">
        <v>30</v>
      </c>
      <c r="J29" s="68">
        <v>30</v>
      </c>
      <c r="K29" s="68">
        <v>30</v>
      </c>
      <c r="L29" s="68">
        <v>30</v>
      </c>
      <c r="M29" s="68">
        <v>30</v>
      </c>
      <c r="N29" s="68">
        <v>30</v>
      </c>
      <c r="O29" s="68">
        <v>30</v>
      </c>
      <c r="P29" s="68">
        <v>30</v>
      </c>
      <c r="Q29" s="68">
        <v>30</v>
      </c>
      <c r="R29" s="68">
        <v>30</v>
      </c>
      <c r="S29" s="68">
        <v>30</v>
      </c>
    </row>
    <row r="30" spans="1:19" x14ac:dyDescent="0.25">
      <c r="A30" s="13" t="s">
        <v>4</v>
      </c>
      <c r="B30" s="14" t="s">
        <v>12</v>
      </c>
      <c r="C30" s="1" t="s">
        <v>322</v>
      </c>
      <c r="D30" s="68">
        <v>70</v>
      </c>
      <c r="E30" s="68">
        <v>70</v>
      </c>
      <c r="F30" s="68">
        <v>70</v>
      </c>
      <c r="G30" s="68">
        <v>70</v>
      </c>
      <c r="H30" s="68">
        <v>70</v>
      </c>
      <c r="I30" s="68">
        <v>70</v>
      </c>
      <c r="J30" s="68">
        <v>70</v>
      </c>
      <c r="K30" s="68">
        <v>70</v>
      </c>
      <c r="L30" s="68">
        <v>70</v>
      </c>
      <c r="M30" s="68">
        <v>70</v>
      </c>
      <c r="N30" s="68">
        <v>70</v>
      </c>
      <c r="O30" s="68">
        <v>70</v>
      </c>
      <c r="P30" s="68">
        <v>70</v>
      </c>
      <c r="Q30" s="68">
        <v>70</v>
      </c>
      <c r="R30" s="68">
        <v>70</v>
      </c>
      <c r="S30" s="68">
        <v>70</v>
      </c>
    </row>
    <row r="31" spans="1:19" x14ac:dyDescent="0.25">
      <c r="A31" s="13" t="s">
        <v>4</v>
      </c>
      <c r="B31" s="14" t="s">
        <v>12</v>
      </c>
      <c r="C31" s="20" t="s">
        <v>6</v>
      </c>
      <c r="D31" s="22">
        <v>0</v>
      </c>
      <c r="E31" s="22">
        <v>0</v>
      </c>
      <c r="F31" s="22">
        <v>0</v>
      </c>
      <c r="G31" s="22">
        <v>0</v>
      </c>
      <c r="H31" s="22">
        <v>0</v>
      </c>
      <c r="I31" s="22">
        <v>0</v>
      </c>
      <c r="J31" s="22">
        <v>0</v>
      </c>
      <c r="K31" s="22">
        <v>0</v>
      </c>
      <c r="L31" s="22">
        <v>0</v>
      </c>
      <c r="M31" s="22">
        <v>0</v>
      </c>
      <c r="N31" s="22">
        <v>0</v>
      </c>
      <c r="O31" s="22">
        <v>0</v>
      </c>
      <c r="P31" s="22">
        <v>0</v>
      </c>
      <c r="Q31" s="22">
        <v>0</v>
      </c>
      <c r="R31" s="22">
        <v>0</v>
      </c>
      <c r="S31" s="22">
        <v>0</v>
      </c>
    </row>
    <row r="32" spans="1:19" x14ac:dyDescent="0.25">
      <c r="A32" s="13" t="s">
        <v>4</v>
      </c>
      <c r="B32" s="14" t="s">
        <v>12</v>
      </c>
      <c r="C32" s="20" t="s">
        <v>15</v>
      </c>
      <c r="D32" s="22">
        <f>SUM(D28:D31)</f>
        <v>100</v>
      </c>
      <c r="E32" s="22">
        <f t="shared" ref="E32:S32" si="6">SUM(E28:E31)</f>
        <v>100</v>
      </c>
      <c r="F32" s="22">
        <f t="shared" si="6"/>
        <v>100</v>
      </c>
      <c r="G32" s="22">
        <f t="shared" si="6"/>
        <v>100</v>
      </c>
      <c r="H32" s="22">
        <f t="shared" si="6"/>
        <v>175</v>
      </c>
      <c r="I32" s="22">
        <f t="shared" si="6"/>
        <v>175</v>
      </c>
      <c r="J32" s="22">
        <f t="shared" si="6"/>
        <v>175</v>
      </c>
      <c r="K32" s="22">
        <f t="shared" si="6"/>
        <v>175</v>
      </c>
      <c r="L32" s="22">
        <f t="shared" si="6"/>
        <v>175</v>
      </c>
      <c r="M32" s="22">
        <f t="shared" si="6"/>
        <v>175</v>
      </c>
      <c r="N32" s="22">
        <f t="shared" si="6"/>
        <v>175</v>
      </c>
      <c r="O32" s="22">
        <f t="shared" si="6"/>
        <v>175</v>
      </c>
      <c r="P32" s="22">
        <f t="shared" si="6"/>
        <v>175</v>
      </c>
      <c r="Q32" s="22">
        <f t="shared" si="6"/>
        <v>175</v>
      </c>
      <c r="R32" s="22">
        <f t="shared" si="6"/>
        <v>175</v>
      </c>
      <c r="S32" s="22">
        <f t="shared" si="6"/>
        <v>175</v>
      </c>
    </row>
    <row r="33" spans="1:19" x14ac:dyDescent="0.25">
      <c r="A33" s="13" t="s">
        <v>4</v>
      </c>
      <c r="B33" s="21" t="s">
        <v>14</v>
      </c>
      <c r="C33" s="23" t="s">
        <v>6</v>
      </c>
      <c r="D33" s="24"/>
      <c r="E33" s="24"/>
      <c r="F33" s="24"/>
      <c r="G33" s="24"/>
      <c r="H33" s="24"/>
      <c r="I33" s="24"/>
      <c r="J33" s="24"/>
      <c r="K33" s="24"/>
      <c r="L33" s="24"/>
      <c r="M33" s="24"/>
      <c r="N33" s="24"/>
      <c r="O33" s="24"/>
      <c r="P33" s="24"/>
      <c r="Q33" s="24"/>
      <c r="R33" s="24"/>
      <c r="S33" s="24"/>
    </row>
    <row r="34" spans="1:19" x14ac:dyDescent="0.25">
      <c r="A34" s="5" t="s">
        <v>4</v>
      </c>
      <c r="B34" s="6" t="s">
        <v>4</v>
      </c>
      <c r="C34" s="20" t="s">
        <v>15</v>
      </c>
      <c r="D34" s="25">
        <f>D5+D14+D17+D21+D24+D27+D33</f>
        <v>176</v>
      </c>
      <c r="E34" s="25">
        <f t="shared" ref="E34:S34" si="7">E5+E14+E17+E21+E24+E27+E33</f>
        <v>176</v>
      </c>
      <c r="F34" s="25">
        <f t="shared" si="7"/>
        <v>176</v>
      </c>
      <c r="G34" s="25">
        <f t="shared" si="7"/>
        <v>176</v>
      </c>
      <c r="H34" s="25">
        <f t="shared" si="7"/>
        <v>176</v>
      </c>
      <c r="I34" s="25">
        <f t="shared" si="7"/>
        <v>180</v>
      </c>
      <c r="J34" s="25">
        <f t="shared" si="7"/>
        <v>340</v>
      </c>
      <c r="K34" s="25">
        <f t="shared" si="7"/>
        <v>340</v>
      </c>
      <c r="L34" s="25">
        <f t="shared" si="7"/>
        <v>700</v>
      </c>
      <c r="M34" s="25">
        <f t="shared" si="7"/>
        <v>710</v>
      </c>
      <c r="N34" s="25">
        <f t="shared" si="7"/>
        <v>790</v>
      </c>
      <c r="O34" s="25">
        <f t="shared" si="7"/>
        <v>790</v>
      </c>
      <c r="P34" s="25">
        <f t="shared" si="7"/>
        <v>790</v>
      </c>
      <c r="Q34" s="25">
        <f t="shared" si="7"/>
        <v>790</v>
      </c>
      <c r="R34" s="25">
        <f t="shared" si="7"/>
        <v>790</v>
      </c>
      <c r="S34" s="25">
        <f t="shared" si="7"/>
        <v>790</v>
      </c>
    </row>
    <row r="35" spans="1:19" x14ac:dyDescent="0.25">
      <c r="A35" s="13" t="s">
        <v>16</v>
      </c>
      <c r="B35" s="14" t="s">
        <v>17</v>
      </c>
      <c r="C35" s="26" t="s">
        <v>303</v>
      </c>
      <c r="D35" s="16">
        <v>74</v>
      </c>
      <c r="E35" s="16">
        <v>74</v>
      </c>
      <c r="F35" s="16">
        <v>74</v>
      </c>
      <c r="G35" s="16">
        <v>74</v>
      </c>
      <c r="H35" s="16">
        <v>74</v>
      </c>
      <c r="I35" s="16">
        <v>74</v>
      </c>
      <c r="J35" s="16">
        <v>74</v>
      </c>
      <c r="K35" s="16">
        <v>74</v>
      </c>
      <c r="L35" s="16">
        <v>74</v>
      </c>
      <c r="M35" s="16">
        <v>74</v>
      </c>
      <c r="N35" s="16">
        <v>74</v>
      </c>
      <c r="O35" s="16">
        <v>74</v>
      </c>
      <c r="P35" s="16">
        <v>74</v>
      </c>
      <c r="Q35" s="16">
        <v>74</v>
      </c>
      <c r="R35" s="16">
        <v>74</v>
      </c>
      <c r="S35" s="16">
        <v>74</v>
      </c>
    </row>
    <row r="36" spans="1:19" x14ac:dyDescent="0.25">
      <c r="A36" s="5" t="s">
        <v>16</v>
      </c>
      <c r="B36" s="6" t="s">
        <v>17</v>
      </c>
      <c r="C36" s="9" t="s">
        <v>6</v>
      </c>
      <c r="D36" s="27">
        <v>0</v>
      </c>
      <c r="E36" s="27">
        <v>0</v>
      </c>
      <c r="F36" s="27">
        <v>0</v>
      </c>
      <c r="G36" s="27">
        <v>0</v>
      </c>
      <c r="H36" s="27">
        <v>0</v>
      </c>
      <c r="I36" s="27">
        <v>0</v>
      </c>
      <c r="J36" s="27">
        <v>0</v>
      </c>
      <c r="K36" s="27">
        <v>0</v>
      </c>
      <c r="L36" s="27">
        <v>0</v>
      </c>
      <c r="M36" s="27">
        <v>0</v>
      </c>
      <c r="N36" s="27">
        <v>0</v>
      </c>
      <c r="O36" s="27">
        <v>0</v>
      </c>
      <c r="P36" s="27">
        <v>0</v>
      </c>
      <c r="Q36" s="27">
        <v>0</v>
      </c>
      <c r="R36" s="27">
        <v>0</v>
      </c>
      <c r="S36" s="27">
        <v>0</v>
      </c>
    </row>
    <row r="37" spans="1:19" x14ac:dyDescent="0.25">
      <c r="A37" s="28" t="s">
        <v>16</v>
      </c>
      <c r="B37" s="29" t="s">
        <v>17</v>
      </c>
      <c r="C37" s="20" t="s">
        <v>15</v>
      </c>
      <c r="D37" s="25">
        <f t="shared" ref="D37:S37" si="8">SUM(D35:D36)</f>
        <v>74</v>
      </c>
      <c r="E37" s="25">
        <f t="shared" si="8"/>
        <v>74</v>
      </c>
      <c r="F37" s="25">
        <f t="shared" si="8"/>
        <v>74</v>
      </c>
      <c r="G37" s="25">
        <f t="shared" si="8"/>
        <v>74</v>
      </c>
      <c r="H37" s="25">
        <f t="shared" si="8"/>
        <v>74</v>
      </c>
      <c r="I37" s="25">
        <f t="shared" si="8"/>
        <v>74</v>
      </c>
      <c r="J37" s="25">
        <f t="shared" si="8"/>
        <v>74</v>
      </c>
      <c r="K37" s="25">
        <f t="shared" si="8"/>
        <v>74</v>
      </c>
      <c r="L37" s="25">
        <f t="shared" si="8"/>
        <v>74</v>
      </c>
      <c r="M37" s="25">
        <f t="shared" si="8"/>
        <v>74</v>
      </c>
      <c r="N37" s="25">
        <f t="shared" si="8"/>
        <v>74</v>
      </c>
      <c r="O37" s="25">
        <f t="shared" si="8"/>
        <v>74</v>
      </c>
      <c r="P37" s="25">
        <f t="shared" si="8"/>
        <v>74</v>
      </c>
      <c r="Q37" s="25">
        <f t="shared" si="8"/>
        <v>74</v>
      </c>
      <c r="R37" s="25">
        <f t="shared" si="8"/>
        <v>74</v>
      </c>
      <c r="S37" s="25">
        <f t="shared" si="8"/>
        <v>74</v>
      </c>
    </row>
    <row r="38" spans="1:19" x14ac:dyDescent="0.25">
      <c r="A38" s="13" t="s">
        <v>16</v>
      </c>
      <c r="B38" s="14" t="s">
        <v>18</v>
      </c>
      <c r="C38" s="26" t="s">
        <v>307</v>
      </c>
      <c r="D38" s="16">
        <v>150</v>
      </c>
      <c r="E38" s="16">
        <v>150</v>
      </c>
      <c r="F38" s="16">
        <v>150</v>
      </c>
      <c r="G38" s="16">
        <v>150</v>
      </c>
      <c r="H38" s="16">
        <v>150</v>
      </c>
      <c r="I38" s="16">
        <v>150</v>
      </c>
      <c r="J38" s="16">
        <v>150</v>
      </c>
      <c r="K38" s="16">
        <v>150</v>
      </c>
      <c r="L38" s="16">
        <v>150</v>
      </c>
      <c r="M38" s="16">
        <v>150</v>
      </c>
      <c r="N38" s="16">
        <v>150</v>
      </c>
      <c r="O38" s="16">
        <v>150</v>
      </c>
      <c r="P38" s="16">
        <v>150</v>
      </c>
      <c r="Q38" s="16">
        <v>150</v>
      </c>
      <c r="R38" s="16">
        <v>150</v>
      </c>
      <c r="S38" s="16">
        <v>150</v>
      </c>
    </row>
    <row r="39" spans="1:19" x14ac:dyDescent="0.25">
      <c r="A39" s="13" t="s">
        <v>16</v>
      </c>
      <c r="B39" s="14" t="s">
        <v>18</v>
      </c>
      <c r="C39" s="26" t="s">
        <v>330</v>
      </c>
      <c r="D39" s="16">
        <v>0</v>
      </c>
      <c r="E39" s="16">
        <v>0</v>
      </c>
      <c r="F39" s="16">
        <v>0</v>
      </c>
      <c r="G39" s="16">
        <v>1</v>
      </c>
      <c r="H39" s="16">
        <v>2</v>
      </c>
      <c r="I39" s="16">
        <v>10</v>
      </c>
      <c r="J39" s="16">
        <v>10</v>
      </c>
      <c r="K39" s="16">
        <v>10</v>
      </c>
      <c r="L39" s="16">
        <v>10</v>
      </c>
      <c r="M39" s="16">
        <v>10</v>
      </c>
      <c r="N39" s="16">
        <v>10</v>
      </c>
      <c r="O39" s="16">
        <v>10</v>
      </c>
      <c r="P39" s="16">
        <v>10</v>
      </c>
      <c r="Q39" s="16">
        <v>10</v>
      </c>
      <c r="R39" s="16">
        <v>10</v>
      </c>
      <c r="S39" s="16">
        <v>10</v>
      </c>
    </row>
    <row r="40" spans="1:19" x14ac:dyDescent="0.25">
      <c r="A40" s="30" t="s">
        <v>16</v>
      </c>
      <c r="B40" s="31" t="s">
        <v>18</v>
      </c>
      <c r="C40" s="32" t="s">
        <v>6</v>
      </c>
      <c r="D40" s="33">
        <v>0</v>
      </c>
      <c r="E40" s="33">
        <v>0</v>
      </c>
      <c r="F40" s="33">
        <v>0</v>
      </c>
      <c r="G40" s="33">
        <v>0</v>
      </c>
      <c r="H40" s="33">
        <v>0</v>
      </c>
      <c r="I40" s="33">
        <v>0</v>
      </c>
      <c r="J40" s="33">
        <v>0</v>
      </c>
      <c r="K40" s="33">
        <v>0</v>
      </c>
      <c r="L40" s="33">
        <v>0</v>
      </c>
      <c r="M40" s="33">
        <v>0</v>
      </c>
      <c r="N40" s="33">
        <v>0</v>
      </c>
      <c r="O40" s="33">
        <v>0</v>
      </c>
      <c r="P40" s="33">
        <v>0</v>
      </c>
      <c r="Q40" s="33">
        <v>0</v>
      </c>
      <c r="R40" s="33">
        <v>0</v>
      </c>
      <c r="S40" s="33">
        <v>0</v>
      </c>
    </row>
    <row r="41" spans="1:19" x14ac:dyDescent="0.25">
      <c r="A41" s="13" t="s">
        <v>16</v>
      </c>
      <c r="B41" s="6" t="s">
        <v>18</v>
      </c>
      <c r="C41" s="23" t="s">
        <v>15</v>
      </c>
      <c r="D41" s="25">
        <f t="shared" ref="D41:S41" si="9">SUM(D38:D40)</f>
        <v>150</v>
      </c>
      <c r="E41" s="25">
        <f t="shared" si="9"/>
        <v>150</v>
      </c>
      <c r="F41" s="25">
        <f t="shared" si="9"/>
        <v>150</v>
      </c>
      <c r="G41" s="25">
        <f t="shared" si="9"/>
        <v>151</v>
      </c>
      <c r="H41" s="25">
        <f t="shared" si="9"/>
        <v>152</v>
      </c>
      <c r="I41" s="25">
        <f t="shared" si="9"/>
        <v>160</v>
      </c>
      <c r="J41" s="25">
        <f t="shared" si="9"/>
        <v>160</v>
      </c>
      <c r="K41" s="25">
        <f t="shared" si="9"/>
        <v>160</v>
      </c>
      <c r="L41" s="25">
        <f t="shared" si="9"/>
        <v>160</v>
      </c>
      <c r="M41" s="25">
        <f t="shared" si="9"/>
        <v>160</v>
      </c>
      <c r="N41" s="25">
        <f t="shared" si="9"/>
        <v>160</v>
      </c>
      <c r="O41" s="25">
        <f t="shared" si="9"/>
        <v>160</v>
      </c>
      <c r="P41" s="25">
        <f t="shared" si="9"/>
        <v>160</v>
      </c>
      <c r="Q41" s="25">
        <f t="shared" si="9"/>
        <v>160</v>
      </c>
      <c r="R41" s="25">
        <f t="shared" si="9"/>
        <v>160</v>
      </c>
      <c r="S41" s="25">
        <f t="shared" si="9"/>
        <v>160</v>
      </c>
    </row>
    <row r="42" spans="1:19" x14ac:dyDescent="0.25">
      <c r="A42" s="5" t="s">
        <v>16</v>
      </c>
      <c r="B42" s="6" t="s">
        <v>19</v>
      </c>
      <c r="C42" s="34" t="s">
        <v>332</v>
      </c>
      <c r="D42" s="27">
        <v>0</v>
      </c>
      <c r="E42" s="27">
        <v>0</v>
      </c>
      <c r="F42" s="27">
        <v>0</v>
      </c>
      <c r="G42" s="27">
        <v>0</v>
      </c>
      <c r="H42" s="27">
        <v>0</v>
      </c>
      <c r="I42" s="27">
        <v>0</v>
      </c>
      <c r="J42" s="27">
        <v>0</v>
      </c>
      <c r="K42" s="27">
        <v>5</v>
      </c>
      <c r="L42" s="27">
        <v>5</v>
      </c>
      <c r="M42" s="27">
        <v>5</v>
      </c>
      <c r="N42" s="27">
        <v>5</v>
      </c>
      <c r="O42" s="27">
        <v>5</v>
      </c>
      <c r="P42" s="27">
        <v>5</v>
      </c>
      <c r="Q42" s="27">
        <v>5</v>
      </c>
      <c r="R42" s="27">
        <v>5</v>
      </c>
      <c r="S42" s="27">
        <v>5</v>
      </c>
    </row>
    <row r="43" spans="1:19" x14ac:dyDescent="0.25">
      <c r="A43" s="5" t="s">
        <v>16</v>
      </c>
      <c r="B43" s="6" t="s">
        <v>19</v>
      </c>
      <c r="C43" s="20" t="s">
        <v>6</v>
      </c>
      <c r="D43" s="16">
        <v>0</v>
      </c>
      <c r="E43" s="16">
        <v>0</v>
      </c>
      <c r="F43" s="16">
        <v>0</v>
      </c>
      <c r="G43" s="16">
        <v>0</v>
      </c>
      <c r="H43" s="16">
        <v>0</v>
      </c>
      <c r="I43" s="16">
        <v>0</v>
      </c>
      <c r="J43" s="16">
        <v>0</v>
      </c>
      <c r="K43" s="16">
        <v>0</v>
      </c>
      <c r="L43" s="16">
        <v>0</v>
      </c>
      <c r="M43" s="16">
        <v>0</v>
      </c>
      <c r="N43" s="16">
        <v>0</v>
      </c>
      <c r="O43" s="16">
        <v>0</v>
      </c>
      <c r="P43" s="16">
        <v>0</v>
      </c>
      <c r="Q43" s="16">
        <v>0</v>
      </c>
      <c r="R43" s="16">
        <v>0</v>
      </c>
      <c r="S43" s="16">
        <v>0</v>
      </c>
    </row>
    <row r="44" spans="1:19" x14ac:dyDescent="0.25">
      <c r="A44" s="28" t="s">
        <v>16</v>
      </c>
      <c r="B44" s="35" t="s">
        <v>19</v>
      </c>
      <c r="C44" s="23" t="s">
        <v>15</v>
      </c>
      <c r="D44" s="22">
        <f>SUM(D42:D43)</f>
        <v>0</v>
      </c>
      <c r="E44" s="22">
        <f t="shared" ref="E44:S44" si="10">SUM(E42:E43)</f>
        <v>0</v>
      </c>
      <c r="F44" s="22">
        <f t="shared" si="10"/>
        <v>0</v>
      </c>
      <c r="G44" s="22">
        <f t="shared" si="10"/>
        <v>0</v>
      </c>
      <c r="H44" s="22">
        <f t="shared" si="10"/>
        <v>0</v>
      </c>
      <c r="I44" s="22">
        <f t="shared" si="10"/>
        <v>0</v>
      </c>
      <c r="J44" s="22">
        <f t="shared" si="10"/>
        <v>0</v>
      </c>
      <c r="K44" s="22">
        <f t="shared" si="10"/>
        <v>5</v>
      </c>
      <c r="L44" s="22">
        <f t="shared" si="10"/>
        <v>5</v>
      </c>
      <c r="M44" s="22">
        <f t="shared" si="10"/>
        <v>5</v>
      </c>
      <c r="N44" s="22">
        <f t="shared" si="10"/>
        <v>5</v>
      </c>
      <c r="O44" s="22">
        <f t="shared" si="10"/>
        <v>5</v>
      </c>
      <c r="P44" s="22">
        <f t="shared" si="10"/>
        <v>5</v>
      </c>
      <c r="Q44" s="22">
        <f t="shared" si="10"/>
        <v>5</v>
      </c>
      <c r="R44" s="22">
        <f t="shared" si="10"/>
        <v>5</v>
      </c>
      <c r="S44" s="22">
        <f t="shared" si="10"/>
        <v>5</v>
      </c>
    </row>
    <row r="45" spans="1:19" x14ac:dyDescent="0.25">
      <c r="A45" s="5" t="s">
        <v>16</v>
      </c>
      <c r="B45" s="36" t="s">
        <v>20</v>
      </c>
      <c r="C45" s="1" t="s">
        <v>317</v>
      </c>
      <c r="D45" s="42">
        <v>0</v>
      </c>
      <c r="E45" s="42">
        <v>0</v>
      </c>
      <c r="F45" s="42">
        <v>0</v>
      </c>
      <c r="G45" s="42">
        <v>0</v>
      </c>
      <c r="H45" s="42">
        <v>0</v>
      </c>
      <c r="I45" s="42">
        <v>0</v>
      </c>
      <c r="J45" s="42">
        <v>0</v>
      </c>
      <c r="K45" s="42">
        <v>0</v>
      </c>
      <c r="L45" s="42">
        <v>0</v>
      </c>
      <c r="M45" s="42">
        <v>100</v>
      </c>
      <c r="N45" s="42">
        <v>100</v>
      </c>
      <c r="O45" s="42">
        <v>100</v>
      </c>
      <c r="P45" s="42">
        <v>100</v>
      </c>
      <c r="Q45" s="42">
        <v>100</v>
      </c>
      <c r="R45" s="42">
        <v>100</v>
      </c>
      <c r="S45" s="42">
        <v>100</v>
      </c>
    </row>
    <row r="46" spans="1:19" x14ac:dyDescent="0.25">
      <c r="A46" s="5" t="s">
        <v>16</v>
      </c>
      <c r="B46" s="6" t="s">
        <v>20</v>
      </c>
      <c r="C46" s="20" t="s">
        <v>6</v>
      </c>
      <c r="D46" s="27">
        <v>0</v>
      </c>
      <c r="E46" s="27">
        <v>0</v>
      </c>
      <c r="F46" s="27">
        <v>0</v>
      </c>
      <c r="G46" s="27">
        <v>0</v>
      </c>
      <c r="H46" s="27">
        <v>0</v>
      </c>
      <c r="I46" s="27">
        <v>0</v>
      </c>
      <c r="J46" s="27">
        <v>0</v>
      </c>
      <c r="K46" s="27">
        <v>0</v>
      </c>
      <c r="L46" s="27">
        <v>0</v>
      </c>
      <c r="M46" s="27">
        <v>0</v>
      </c>
      <c r="N46" s="27">
        <v>0</v>
      </c>
      <c r="O46" s="27">
        <v>0</v>
      </c>
      <c r="P46" s="27">
        <v>0</v>
      </c>
      <c r="Q46" s="27">
        <v>0</v>
      </c>
      <c r="R46" s="27">
        <v>0</v>
      </c>
      <c r="S46" s="27">
        <v>0</v>
      </c>
    </row>
    <row r="47" spans="1:19" x14ac:dyDescent="0.25">
      <c r="A47" s="28" t="s">
        <v>16</v>
      </c>
      <c r="B47" s="29" t="s">
        <v>20</v>
      </c>
      <c r="C47" s="23" t="s">
        <v>15</v>
      </c>
      <c r="D47" s="22">
        <f t="shared" ref="D47:S47" si="11">SUM(D45:D46)</f>
        <v>0</v>
      </c>
      <c r="E47" s="22">
        <f t="shared" si="11"/>
        <v>0</v>
      </c>
      <c r="F47" s="22">
        <f t="shared" si="11"/>
        <v>0</v>
      </c>
      <c r="G47" s="22">
        <f t="shared" si="11"/>
        <v>0</v>
      </c>
      <c r="H47" s="22">
        <f t="shared" si="11"/>
        <v>0</v>
      </c>
      <c r="I47" s="22">
        <f t="shared" si="11"/>
        <v>0</v>
      </c>
      <c r="J47" s="22">
        <f t="shared" si="11"/>
        <v>0</v>
      </c>
      <c r="K47" s="22">
        <f t="shared" si="11"/>
        <v>0</v>
      </c>
      <c r="L47" s="22">
        <f t="shared" si="11"/>
        <v>0</v>
      </c>
      <c r="M47" s="22">
        <f t="shared" si="11"/>
        <v>100</v>
      </c>
      <c r="N47" s="22">
        <f t="shared" si="11"/>
        <v>100</v>
      </c>
      <c r="O47" s="22">
        <f t="shared" si="11"/>
        <v>100</v>
      </c>
      <c r="P47" s="22">
        <f t="shared" si="11"/>
        <v>100</v>
      </c>
      <c r="Q47" s="22">
        <f t="shared" si="11"/>
        <v>100</v>
      </c>
      <c r="R47" s="22">
        <f t="shared" si="11"/>
        <v>100</v>
      </c>
      <c r="S47" s="22">
        <f t="shared" si="11"/>
        <v>100</v>
      </c>
    </row>
    <row r="48" spans="1:19" x14ac:dyDescent="0.25">
      <c r="A48" s="28" t="s">
        <v>16</v>
      </c>
      <c r="B48" s="38" t="s">
        <v>21</v>
      </c>
      <c r="C48" s="26" t="s">
        <v>344</v>
      </c>
      <c r="D48" s="42">
        <v>30</v>
      </c>
      <c r="E48" s="42">
        <v>30</v>
      </c>
      <c r="F48" s="42">
        <v>30</v>
      </c>
      <c r="G48" s="42">
        <v>30</v>
      </c>
      <c r="H48" s="42">
        <v>30</v>
      </c>
      <c r="I48" s="42">
        <v>30</v>
      </c>
      <c r="J48" s="42">
        <v>30</v>
      </c>
      <c r="K48" s="42">
        <v>30</v>
      </c>
      <c r="L48" s="42">
        <v>30</v>
      </c>
      <c r="M48" s="42">
        <v>30</v>
      </c>
      <c r="N48" s="42">
        <v>30</v>
      </c>
      <c r="O48" s="42">
        <v>30</v>
      </c>
      <c r="P48" s="42">
        <v>30</v>
      </c>
      <c r="Q48" s="42">
        <v>30</v>
      </c>
      <c r="R48" s="42">
        <v>30</v>
      </c>
      <c r="S48" s="42">
        <v>30</v>
      </c>
    </row>
    <row r="49" spans="1:19" x14ac:dyDescent="0.25">
      <c r="A49" s="37" t="s">
        <v>16</v>
      </c>
      <c r="B49" s="38" t="s">
        <v>21</v>
      </c>
      <c r="C49" s="26" t="s">
        <v>333</v>
      </c>
      <c r="D49" s="16">
        <v>20</v>
      </c>
      <c r="E49" s="16">
        <v>20</v>
      </c>
      <c r="F49" s="16">
        <v>20</v>
      </c>
      <c r="G49" s="16">
        <v>20</v>
      </c>
      <c r="H49" s="16">
        <v>20</v>
      </c>
      <c r="I49" s="16">
        <v>20</v>
      </c>
      <c r="J49" s="16">
        <v>20</v>
      </c>
      <c r="K49" s="16">
        <v>20</v>
      </c>
      <c r="L49" s="16">
        <v>20</v>
      </c>
      <c r="M49" s="16">
        <v>20</v>
      </c>
      <c r="N49" s="16">
        <v>20</v>
      </c>
      <c r="O49" s="16">
        <v>20</v>
      </c>
      <c r="P49" s="16">
        <v>20</v>
      </c>
      <c r="Q49" s="16">
        <v>20</v>
      </c>
      <c r="R49" s="16">
        <v>20</v>
      </c>
      <c r="S49" s="16">
        <v>20</v>
      </c>
    </row>
    <row r="50" spans="1:19" x14ac:dyDescent="0.25">
      <c r="A50" s="37" t="s">
        <v>16</v>
      </c>
      <c r="B50" s="38" t="s">
        <v>21</v>
      </c>
      <c r="C50" s="20" t="s">
        <v>6</v>
      </c>
      <c r="D50" s="33">
        <v>0</v>
      </c>
      <c r="E50" s="33">
        <v>0</v>
      </c>
      <c r="F50" s="33">
        <v>0</v>
      </c>
      <c r="G50" s="33">
        <v>0</v>
      </c>
      <c r="H50" s="33">
        <v>0</v>
      </c>
      <c r="I50" s="33">
        <v>0</v>
      </c>
      <c r="J50" s="33">
        <v>0</v>
      </c>
      <c r="K50" s="33">
        <v>0</v>
      </c>
      <c r="L50" s="33">
        <v>0</v>
      </c>
      <c r="M50" s="33">
        <v>0</v>
      </c>
      <c r="N50" s="33">
        <v>0</v>
      </c>
      <c r="O50" s="33">
        <v>0</v>
      </c>
      <c r="P50" s="33">
        <v>0</v>
      </c>
      <c r="Q50" s="33">
        <v>0</v>
      </c>
      <c r="R50" s="33">
        <v>0</v>
      </c>
      <c r="S50" s="33">
        <v>0</v>
      </c>
    </row>
    <row r="51" spans="1:19" x14ac:dyDescent="0.25">
      <c r="A51" s="37" t="s">
        <v>16</v>
      </c>
      <c r="B51" s="35" t="s">
        <v>21</v>
      </c>
      <c r="C51" s="20" t="s">
        <v>15</v>
      </c>
      <c r="D51" s="22">
        <f>SUM(D48:D50)</f>
        <v>50</v>
      </c>
      <c r="E51" s="22">
        <f t="shared" ref="E51:S51" si="12">SUM(E48:E50)</f>
        <v>50</v>
      </c>
      <c r="F51" s="22">
        <f t="shared" si="12"/>
        <v>50</v>
      </c>
      <c r="G51" s="22">
        <f t="shared" si="12"/>
        <v>50</v>
      </c>
      <c r="H51" s="22">
        <f t="shared" si="12"/>
        <v>50</v>
      </c>
      <c r="I51" s="22">
        <f t="shared" si="12"/>
        <v>50</v>
      </c>
      <c r="J51" s="22">
        <f t="shared" si="12"/>
        <v>50</v>
      </c>
      <c r="K51" s="22">
        <f t="shared" si="12"/>
        <v>50</v>
      </c>
      <c r="L51" s="22">
        <f t="shared" si="12"/>
        <v>50</v>
      </c>
      <c r="M51" s="22">
        <f t="shared" si="12"/>
        <v>50</v>
      </c>
      <c r="N51" s="22">
        <f t="shared" si="12"/>
        <v>50</v>
      </c>
      <c r="O51" s="22">
        <f t="shared" si="12"/>
        <v>50</v>
      </c>
      <c r="P51" s="22">
        <f t="shared" si="12"/>
        <v>50</v>
      </c>
      <c r="Q51" s="22">
        <f t="shared" si="12"/>
        <v>50</v>
      </c>
      <c r="R51" s="22">
        <f t="shared" si="12"/>
        <v>50</v>
      </c>
      <c r="S51" s="22">
        <f t="shared" si="12"/>
        <v>50</v>
      </c>
    </row>
    <row r="52" spans="1:19" x14ac:dyDescent="0.25">
      <c r="A52" s="37" t="s">
        <v>16</v>
      </c>
      <c r="B52" s="38" t="s">
        <v>46</v>
      </c>
      <c r="C52" s="26" t="s">
        <v>341</v>
      </c>
      <c r="D52" s="42">
        <v>20</v>
      </c>
      <c r="E52" s="42">
        <v>20</v>
      </c>
      <c r="F52" s="42">
        <v>20</v>
      </c>
      <c r="G52" s="42">
        <v>20</v>
      </c>
      <c r="H52" s="42">
        <v>20</v>
      </c>
      <c r="I52" s="42">
        <v>20</v>
      </c>
      <c r="J52" s="42">
        <v>20</v>
      </c>
      <c r="K52" s="42">
        <v>20</v>
      </c>
      <c r="L52" s="42">
        <v>20</v>
      </c>
      <c r="M52" s="42">
        <v>20</v>
      </c>
      <c r="N52" s="42">
        <v>20</v>
      </c>
      <c r="O52" s="42">
        <v>20</v>
      </c>
      <c r="P52" s="42">
        <v>20</v>
      </c>
      <c r="Q52" s="42">
        <v>20</v>
      </c>
      <c r="R52" s="42">
        <v>20</v>
      </c>
      <c r="S52" s="42">
        <v>20</v>
      </c>
    </row>
    <row r="53" spans="1:19" x14ac:dyDescent="0.25">
      <c r="A53" s="37" t="s">
        <v>16</v>
      </c>
      <c r="B53" s="38" t="s">
        <v>46</v>
      </c>
      <c r="C53" s="20" t="s">
        <v>6</v>
      </c>
      <c r="D53" s="16">
        <v>0</v>
      </c>
      <c r="E53" s="16">
        <v>0</v>
      </c>
      <c r="F53" s="16">
        <v>0</v>
      </c>
      <c r="G53" s="16">
        <v>0</v>
      </c>
      <c r="H53" s="16">
        <v>0</v>
      </c>
      <c r="I53" s="16">
        <v>0</v>
      </c>
      <c r="J53" s="16">
        <v>0</v>
      </c>
      <c r="K53" s="16">
        <v>0</v>
      </c>
      <c r="L53" s="16">
        <v>0</v>
      </c>
      <c r="M53" s="16">
        <v>0</v>
      </c>
      <c r="N53" s="16">
        <v>0</v>
      </c>
      <c r="O53" s="16">
        <v>0</v>
      </c>
      <c r="P53" s="16">
        <v>0</v>
      </c>
      <c r="Q53" s="16">
        <v>0</v>
      </c>
      <c r="R53" s="16">
        <v>0</v>
      </c>
      <c r="S53" s="16">
        <v>0</v>
      </c>
    </row>
    <row r="54" spans="1:19" x14ac:dyDescent="0.25">
      <c r="A54" s="37" t="s">
        <v>16</v>
      </c>
      <c r="B54" s="35" t="s">
        <v>46</v>
      </c>
      <c r="C54" s="20" t="s">
        <v>15</v>
      </c>
      <c r="D54" s="22">
        <f t="shared" ref="D54:S54" si="13">SUM(D52:D53)</f>
        <v>20</v>
      </c>
      <c r="E54" s="22">
        <f t="shared" si="13"/>
        <v>20</v>
      </c>
      <c r="F54" s="22">
        <f t="shared" si="13"/>
        <v>20</v>
      </c>
      <c r="G54" s="22">
        <f t="shared" si="13"/>
        <v>20</v>
      </c>
      <c r="H54" s="22">
        <f t="shared" si="13"/>
        <v>20</v>
      </c>
      <c r="I54" s="22">
        <f t="shared" si="13"/>
        <v>20</v>
      </c>
      <c r="J54" s="22">
        <f t="shared" si="13"/>
        <v>20</v>
      </c>
      <c r="K54" s="22">
        <f t="shared" si="13"/>
        <v>20</v>
      </c>
      <c r="L54" s="22">
        <f t="shared" si="13"/>
        <v>20</v>
      </c>
      <c r="M54" s="22">
        <f t="shared" si="13"/>
        <v>20</v>
      </c>
      <c r="N54" s="22">
        <f t="shared" si="13"/>
        <v>20</v>
      </c>
      <c r="O54" s="22">
        <f t="shared" si="13"/>
        <v>20</v>
      </c>
      <c r="P54" s="22">
        <f t="shared" si="13"/>
        <v>20</v>
      </c>
      <c r="Q54" s="22">
        <f t="shared" si="13"/>
        <v>20</v>
      </c>
      <c r="R54" s="22">
        <f t="shared" si="13"/>
        <v>20</v>
      </c>
      <c r="S54" s="22">
        <f t="shared" si="13"/>
        <v>20</v>
      </c>
    </row>
    <row r="55" spans="1:19" x14ac:dyDescent="0.25">
      <c r="A55" s="13" t="s">
        <v>16</v>
      </c>
      <c r="B55" s="21" t="s">
        <v>22</v>
      </c>
      <c r="C55" s="26"/>
      <c r="D55" s="16"/>
      <c r="E55" s="16"/>
      <c r="F55" s="16"/>
      <c r="G55" s="16"/>
      <c r="H55" s="16"/>
      <c r="I55" s="16"/>
      <c r="J55" s="16"/>
      <c r="K55" s="16"/>
      <c r="L55" s="16"/>
      <c r="M55" s="16"/>
      <c r="N55" s="16"/>
      <c r="O55" s="16"/>
      <c r="P55" s="16"/>
      <c r="Q55" s="16"/>
      <c r="R55" s="16"/>
      <c r="S55" s="16"/>
    </row>
    <row r="56" spans="1:19" x14ac:dyDescent="0.25">
      <c r="A56" s="5" t="s">
        <v>16</v>
      </c>
      <c r="B56" s="14" t="s">
        <v>22</v>
      </c>
      <c r="C56" s="20" t="s">
        <v>6</v>
      </c>
      <c r="D56" s="27">
        <v>0</v>
      </c>
      <c r="E56" s="27">
        <v>0</v>
      </c>
      <c r="F56" s="27">
        <v>0</v>
      </c>
      <c r="G56" s="27">
        <v>0</v>
      </c>
      <c r="H56" s="27">
        <v>0</v>
      </c>
      <c r="I56" s="27">
        <v>0</v>
      </c>
      <c r="J56" s="27">
        <v>0</v>
      </c>
      <c r="K56" s="27">
        <v>0</v>
      </c>
      <c r="L56" s="27">
        <v>0</v>
      </c>
      <c r="M56" s="27">
        <v>0</v>
      </c>
      <c r="N56" s="27">
        <v>0</v>
      </c>
      <c r="O56" s="27">
        <v>0</v>
      </c>
      <c r="P56" s="27">
        <v>0</v>
      </c>
      <c r="Q56" s="27">
        <v>0</v>
      </c>
      <c r="R56" s="27">
        <v>0</v>
      </c>
      <c r="S56" s="27">
        <v>0</v>
      </c>
    </row>
    <row r="57" spans="1:19" x14ac:dyDescent="0.25">
      <c r="A57" s="28" t="s">
        <v>16</v>
      </c>
      <c r="B57" s="35" t="s">
        <v>22</v>
      </c>
      <c r="C57" s="20" t="s">
        <v>15</v>
      </c>
      <c r="D57" s="25">
        <f>SUM(D55:D56)</f>
        <v>0</v>
      </c>
      <c r="E57" s="25">
        <f t="shared" ref="E57:S57" si="14">SUM(E55:E56)</f>
        <v>0</v>
      </c>
      <c r="F57" s="25">
        <f t="shared" si="14"/>
        <v>0</v>
      </c>
      <c r="G57" s="25">
        <f t="shared" si="14"/>
        <v>0</v>
      </c>
      <c r="H57" s="25">
        <f t="shared" si="14"/>
        <v>0</v>
      </c>
      <c r="I57" s="25">
        <f t="shared" si="14"/>
        <v>0</v>
      </c>
      <c r="J57" s="25">
        <f t="shared" si="14"/>
        <v>0</v>
      </c>
      <c r="K57" s="25">
        <f t="shared" si="14"/>
        <v>0</v>
      </c>
      <c r="L57" s="25">
        <f t="shared" si="14"/>
        <v>0</v>
      </c>
      <c r="M57" s="25">
        <f t="shared" si="14"/>
        <v>0</v>
      </c>
      <c r="N57" s="25">
        <f t="shared" si="14"/>
        <v>0</v>
      </c>
      <c r="O57" s="25">
        <f t="shared" si="14"/>
        <v>0</v>
      </c>
      <c r="P57" s="25">
        <f t="shared" si="14"/>
        <v>0</v>
      </c>
      <c r="Q57" s="25">
        <f t="shared" si="14"/>
        <v>0</v>
      </c>
      <c r="R57" s="25">
        <f t="shared" si="14"/>
        <v>0</v>
      </c>
      <c r="S57" s="25">
        <f t="shared" si="14"/>
        <v>0</v>
      </c>
    </row>
    <row r="58" spans="1:19" x14ac:dyDescent="0.25">
      <c r="A58" s="5" t="s">
        <v>16</v>
      </c>
      <c r="B58" s="6" t="s">
        <v>23</v>
      </c>
      <c r="C58" s="9"/>
      <c r="D58" s="27"/>
      <c r="E58" s="27"/>
      <c r="F58" s="27"/>
      <c r="G58" s="27"/>
      <c r="H58" s="27"/>
      <c r="I58" s="27"/>
      <c r="J58" s="27"/>
      <c r="K58" s="27"/>
      <c r="L58" s="27"/>
      <c r="M58" s="27"/>
      <c r="N58" s="27"/>
      <c r="O58" s="27"/>
      <c r="P58" s="27"/>
      <c r="Q58" s="27"/>
      <c r="R58" s="27"/>
      <c r="S58" s="27"/>
    </row>
    <row r="59" spans="1:19" x14ac:dyDescent="0.25">
      <c r="A59" s="5" t="s">
        <v>16</v>
      </c>
      <c r="B59" s="6" t="s">
        <v>23</v>
      </c>
      <c r="C59" s="20" t="s">
        <v>6</v>
      </c>
      <c r="D59" s="27">
        <v>0</v>
      </c>
      <c r="E59" s="27">
        <v>0</v>
      </c>
      <c r="F59" s="27">
        <v>0</v>
      </c>
      <c r="G59" s="27">
        <v>0</v>
      </c>
      <c r="H59" s="27">
        <v>0</v>
      </c>
      <c r="I59" s="27">
        <v>0</v>
      </c>
      <c r="J59" s="27">
        <v>0</v>
      </c>
      <c r="K59" s="27">
        <v>0</v>
      </c>
      <c r="L59" s="27">
        <v>0</v>
      </c>
      <c r="M59" s="27">
        <v>0</v>
      </c>
      <c r="N59" s="27">
        <v>0</v>
      </c>
      <c r="O59" s="27">
        <v>0</v>
      </c>
      <c r="P59" s="27">
        <v>0</v>
      </c>
      <c r="Q59" s="27">
        <v>0</v>
      </c>
      <c r="R59" s="27">
        <v>0</v>
      </c>
      <c r="S59" s="27">
        <v>0</v>
      </c>
    </row>
    <row r="60" spans="1:19" x14ac:dyDescent="0.25">
      <c r="A60" s="5" t="s">
        <v>16</v>
      </c>
      <c r="B60" s="6" t="s">
        <v>23</v>
      </c>
      <c r="C60" s="20" t="s">
        <v>15</v>
      </c>
      <c r="D60" s="25">
        <f>SUM(D58:D59)</f>
        <v>0</v>
      </c>
      <c r="E60" s="25">
        <f t="shared" ref="E60:S60" si="15">SUM(E58:E59)</f>
        <v>0</v>
      </c>
      <c r="F60" s="25">
        <f t="shared" si="15"/>
        <v>0</v>
      </c>
      <c r="G60" s="25">
        <f t="shared" si="15"/>
        <v>0</v>
      </c>
      <c r="H60" s="25">
        <f t="shared" si="15"/>
        <v>0</v>
      </c>
      <c r="I60" s="25">
        <f t="shared" si="15"/>
        <v>0</v>
      </c>
      <c r="J60" s="25">
        <f t="shared" si="15"/>
        <v>0</v>
      </c>
      <c r="K60" s="25">
        <f t="shared" si="15"/>
        <v>0</v>
      </c>
      <c r="L60" s="25">
        <f t="shared" si="15"/>
        <v>0</v>
      </c>
      <c r="M60" s="25">
        <f t="shared" si="15"/>
        <v>0</v>
      </c>
      <c r="N60" s="25">
        <f t="shared" si="15"/>
        <v>0</v>
      </c>
      <c r="O60" s="25">
        <f t="shared" si="15"/>
        <v>0</v>
      </c>
      <c r="P60" s="25">
        <f t="shared" si="15"/>
        <v>0</v>
      </c>
      <c r="Q60" s="25">
        <f t="shared" si="15"/>
        <v>0</v>
      </c>
      <c r="R60" s="25">
        <f t="shared" si="15"/>
        <v>0</v>
      </c>
      <c r="S60" s="25">
        <f t="shared" si="15"/>
        <v>0</v>
      </c>
    </row>
    <row r="61" spans="1:19" x14ac:dyDescent="0.25">
      <c r="A61" s="13" t="s">
        <v>16</v>
      </c>
      <c r="B61" s="14" t="s">
        <v>24</v>
      </c>
      <c r="C61" s="23" t="s">
        <v>6</v>
      </c>
      <c r="D61" s="16"/>
      <c r="E61" s="16"/>
      <c r="F61" s="16"/>
      <c r="G61" s="16"/>
      <c r="H61" s="16"/>
      <c r="I61" s="16"/>
      <c r="J61" s="16"/>
      <c r="K61" s="16"/>
      <c r="L61" s="16"/>
      <c r="M61" s="16"/>
      <c r="N61" s="16"/>
      <c r="O61" s="16"/>
      <c r="P61" s="16"/>
      <c r="Q61" s="16"/>
      <c r="R61" s="16"/>
      <c r="S61" s="16"/>
    </row>
    <row r="62" spans="1:19" x14ac:dyDescent="0.25">
      <c r="A62" s="28" t="s">
        <v>16</v>
      </c>
      <c r="B62" s="29" t="s">
        <v>16</v>
      </c>
      <c r="C62" s="20" t="s">
        <v>15</v>
      </c>
      <c r="D62" s="25">
        <f t="shared" ref="D62:S62" si="16">D37+D41+D44+D47+D51+D54+D57+D60+D61</f>
        <v>294</v>
      </c>
      <c r="E62" s="25">
        <f t="shared" si="16"/>
        <v>294</v>
      </c>
      <c r="F62" s="25">
        <f t="shared" si="16"/>
        <v>294</v>
      </c>
      <c r="G62" s="25">
        <f t="shared" si="16"/>
        <v>295</v>
      </c>
      <c r="H62" s="25">
        <f t="shared" si="16"/>
        <v>296</v>
      </c>
      <c r="I62" s="25">
        <f t="shared" si="16"/>
        <v>304</v>
      </c>
      <c r="J62" s="25">
        <f t="shared" si="16"/>
        <v>304</v>
      </c>
      <c r="K62" s="25">
        <f t="shared" si="16"/>
        <v>309</v>
      </c>
      <c r="L62" s="25">
        <f t="shared" si="16"/>
        <v>309</v>
      </c>
      <c r="M62" s="25">
        <f t="shared" si="16"/>
        <v>409</v>
      </c>
      <c r="N62" s="25">
        <f t="shared" si="16"/>
        <v>409</v>
      </c>
      <c r="O62" s="25">
        <f t="shared" si="16"/>
        <v>409</v>
      </c>
      <c r="P62" s="25">
        <f t="shared" si="16"/>
        <v>409</v>
      </c>
      <c r="Q62" s="25">
        <f t="shared" si="16"/>
        <v>409</v>
      </c>
      <c r="R62" s="25">
        <f t="shared" si="16"/>
        <v>409</v>
      </c>
      <c r="S62" s="25">
        <f t="shared" si="16"/>
        <v>409</v>
      </c>
    </row>
    <row r="63" spans="1:19" x14ac:dyDescent="0.25">
      <c r="A63" s="13" t="s">
        <v>25</v>
      </c>
      <c r="B63" s="21" t="s">
        <v>26</v>
      </c>
      <c r="C63" s="26"/>
      <c r="D63" s="16"/>
      <c r="E63" s="16"/>
      <c r="F63" s="16"/>
      <c r="G63" s="16"/>
      <c r="H63" s="16"/>
      <c r="I63" s="16"/>
      <c r="J63" s="16"/>
      <c r="K63" s="16"/>
      <c r="L63" s="16"/>
      <c r="M63" s="16"/>
      <c r="N63" s="16"/>
      <c r="O63" s="16"/>
      <c r="P63" s="16"/>
      <c r="Q63" s="16"/>
      <c r="R63" s="16"/>
      <c r="S63" s="16"/>
    </row>
    <row r="64" spans="1:19" x14ac:dyDescent="0.25">
      <c r="A64" s="5" t="s">
        <v>25</v>
      </c>
      <c r="B64" s="36" t="s">
        <v>26</v>
      </c>
      <c r="C64" s="20" t="s">
        <v>6</v>
      </c>
      <c r="D64" s="27">
        <v>0</v>
      </c>
      <c r="E64" s="27">
        <v>0</v>
      </c>
      <c r="F64" s="27">
        <v>0</v>
      </c>
      <c r="G64" s="27">
        <v>0</v>
      </c>
      <c r="H64" s="27">
        <v>0</v>
      </c>
      <c r="I64" s="27">
        <v>0</v>
      </c>
      <c r="J64" s="27">
        <v>0</v>
      </c>
      <c r="K64" s="27">
        <v>0</v>
      </c>
      <c r="L64" s="27">
        <v>0</v>
      </c>
      <c r="M64" s="27">
        <v>0</v>
      </c>
      <c r="N64" s="27">
        <v>0</v>
      </c>
      <c r="O64" s="27">
        <v>0</v>
      </c>
      <c r="P64" s="27">
        <v>0</v>
      </c>
      <c r="Q64" s="27">
        <v>0</v>
      </c>
      <c r="R64" s="27">
        <v>0</v>
      </c>
      <c r="S64" s="27">
        <v>0</v>
      </c>
    </row>
    <row r="65" spans="1:19" x14ac:dyDescent="0.25">
      <c r="A65" s="28" t="s">
        <v>25</v>
      </c>
      <c r="B65" s="39" t="s">
        <v>26</v>
      </c>
      <c r="C65" s="20" t="s">
        <v>15</v>
      </c>
      <c r="D65" s="25">
        <f>SUM(D63:D64)</f>
        <v>0</v>
      </c>
      <c r="E65" s="25">
        <f t="shared" ref="E65:S65" si="17">SUM(E63:E64)</f>
        <v>0</v>
      </c>
      <c r="F65" s="25">
        <f t="shared" si="17"/>
        <v>0</v>
      </c>
      <c r="G65" s="25">
        <f t="shared" si="17"/>
        <v>0</v>
      </c>
      <c r="H65" s="25">
        <f t="shared" si="17"/>
        <v>0</v>
      </c>
      <c r="I65" s="25">
        <f t="shared" si="17"/>
        <v>0</v>
      </c>
      <c r="J65" s="25">
        <f t="shared" si="17"/>
        <v>0</v>
      </c>
      <c r="K65" s="25">
        <f t="shared" si="17"/>
        <v>0</v>
      </c>
      <c r="L65" s="25">
        <f t="shared" si="17"/>
        <v>0</v>
      </c>
      <c r="M65" s="25">
        <f t="shared" si="17"/>
        <v>0</v>
      </c>
      <c r="N65" s="25">
        <f t="shared" si="17"/>
        <v>0</v>
      </c>
      <c r="O65" s="25">
        <f t="shared" si="17"/>
        <v>0</v>
      </c>
      <c r="P65" s="25">
        <f t="shared" si="17"/>
        <v>0</v>
      </c>
      <c r="Q65" s="25">
        <f t="shared" si="17"/>
        <v>0</v>
      </c>
      <c r="R65" s="25">
        <f t="shared" si="17"/>
        <v>0</v>
      </c>
      <c r="S65" s="25">
        <f t="shared" si="17"/>
        <v>0</v>
      </c>
    </row>
    <row r="66" spans="1:19" x14ac:dyDescent="0.25">
      <c r="A66" s="13" t="s">
        <v>25</v>
      </c>
      <c r="B66" s="21" t="s">
        <v>27</v>
      </c>
      <c r="C66" s="26"/>
      <c r="D66" s="16"/>
      <c r="E66" s="16"/>
      <c r="F66" s="16"/>
      <c r="G66" s="16"/>
      <c r="H66" s="16"/>
      <c r="I66" s="16"/>
      <c r="J66" s="16"/>
      <c r="K66" s="16"/>
      <c r="L66" s="16"/>
      <c r="M66" s="16"/>
      <c r="N66" s="16"/>
      <c r="O66" s="16"/>
      <c r="P66" s="16"/>
      <c r="Q66" s="16"/>
      <c r="R66" s="16"/>
      <c r="S66" s="16"/>
    </row>
    <row r="67" spans="1:19" x14ac:dyDescent="0.25">
      <c r="A67" s="5" t="s">
        <v>25</v>
      </c>
      <c r="B67" s="36" t="s">
        <v>27</v>
      </c>
      <c r="C67" s="20" t="s">
        <v>6</v>
      </c>
      <c r="D67" s="27">
        <v>0</v>
      </c>
      <c r="E67" s="27">
        <v>0</v>
      </c>
      <c r="F67" s="27">
        <v>0</v>
      </c>
      <c r="G67" s="27">
        <v>0</v>
      </c>
      <c r="H67" s="27">
        <v>0</v>
      </c>
      <c r="I67" s="27">
        <v>0</v>
      </c>
      <c r="J67" s="27">
        <v>0</v>
      </c>
      <c r="K67" s="27">
        <v>0</v>
      </c>
      <c r="L67" s="27">
        <v>0</v>
      </c>
      <c r="M67" s="27">
        <v>0</v>
      </c>
      <c r="N67" s="27">
        <v>0</v>
      </c>
      <c r="O67" s="27">
        <v>0</v>
      </c>
      <c r="P67" s="27">
        <v>0</v>
      </c>
      <c r="Q67" s="27">
        <v>0</v>
      </c>
      <c r="R67" s="27">
        <v>0</v>
      </c>
      <c r="S67" s="27">
        <v>0</v>
      </c>
    </row>
    <row r="68" spans="1:19" x14ac:dyDescent="0.25">
      <c r="A68" s="28" t="s">
        <v>25</v>
      </c>
      <c r="B68" s="39" t="s">
        <v>27</v>
      </c>
      <c r="C68" s="20" t="s">
        <v>15</v>
      </c>
      <c r="D68" s="25">
        <f>SUM(D66:D67)</f>
        <v>0</v>
      </c>
      <c r="E68" s="25">
        <f t="shared" ref="E68:S68" si="18">SUM(E66:E67)</f>
        <v>0</v>
      </c>
      <c r="F68" s="25">
        <f t="shared" si="18"/>
        <v>0</v>
      </c>
      <c r="G68" s="25">
        <f t="shared" si="18"/>
        <v>0</v>
      </c>
      <c r="H68" s="25">
        <f t="shared" si="18"/>
        <v>0</v>
      </c>
      <c r="I68" s="25">
        <f t="shared" si="18"/>
        <v>0</v>
      </c>
      <c r="J68" s="25">
        <f t="shared" si="18"/>
        <v>0</v>
      </c>
      <c r="K68" s="25">
        <f t="shared" si="18"/>
        <v>0</v>
      </c>
      <c r="L68" s="25">
        <f t="shared" si="18"/>
        <v>0</v>
      </c>
      <c r="M68" s="25">
        <f t="shared" si="18"/>
        <v>0</v>
      </c>
      <c r="N68" s="25">
        <f t="shared" si="18"/>
        <v>0</v>
      </c>
      <c r="O68" s="25">
        <f t="shared" si="18"/>
        <v>0</v>
      </c>
      <c r="P68" s="25">
        <f t="shared" si="18"/>
        <v>0</v>
      </c>
      <c r="Q68" s="25">
        <f t="shared" si="18"/>
        <v>0</v>
      </c>
      <c r="R68" s="25">
        <f t="shared" si="18"/>
        <v>0</v>
      </c>
      <c r="S68" s="25">
        <f t="shared" si="18"/>
        <v>0</v>
      </c>
    </row>
    <row r="69" spans="1:19" x14ac:dyDescent="0.25">
      <c r="A69" s="5" t="s">
        <v>25</v>
      </c>
      <c r="B69" s="36" t="s">
        <v>28</v>
      </c>
      <c r="C69" s="9"/>
      <c r="D69" s="27">
        <v>0</v>
      </c>
      <c r="E69" s="27">
        <v>0</v>
      </c>
      <c r="F69" s="27">
        <v>0</v>
      </c>
      <c r="G69" s="27">
        <v>0</v>
      </c>
      <c r="H69" s="27">
        <v>0</v>
      </c>
      <c r="I69" s="27">
        <v>0</v>
      </c>
      <c r="J69" s="27">
        <v>0</v>
      </c>
      <c r="K69" s="27">
        <v>0</v>
      </c>
      <c r="L69" s="27">
        <v>0</v>
      </c>
      <c r="M69" s="27">
        <v>0</v>
      </c>
      <c r="N69" s="27">
        <v>0</v>
      </c>
      <c r="O69" s="27">
        <v>0</v>
      </c>
      <c r="P69" s="27">
        <v>0</v>
      </c>
      <c r="Q69" s="27">
        <v>0</v>
      </c>
      <c r="R69" s="27">
        <v>0</v>
      </c>
      <c r="S69" s="27">
        <v>0</v>
      </c>
    </row>
    <row r="70" spans="1:19" x14ac:dyDescent="0.25">
      <c r="A70" s="28" t="s">
        <v>25</v>
      </c>
      <c r="B70" s="39" t="s">
        <v>28</v>
      </c>
      <c r="C70" s="20" t="s">
        <v>6</v>
      </c>
      <c r="D70" s="25">
        <v>0</v>
      </c>
      <c r="E70" s="25">
        <v>0</v>
      </c>
      <c r="F70" s="25">
        <v>0</v>
      </c>
      <c r="G70" s="25">
        <v>0</v>
      </c>
      <c r="H70" s="25">
        <v>0</v>
      </c>
      <c r="I70" s="25">
        <v>0</v>
      </c>
      <c r="J70" s="25">
        <v>0</v>
      </c>
      <c r="K70" s="25">
        <v>0</v>
      </c>
      <c r="L70" s="25">
        <v>0</v>
      </c>
      <c r="M70" s="25">
        <v>0</v>
      </c>
      <c r="N70" s="25">
        <v>0</v>
      </c>
      <c r="O70" s="25">
        <v>0</v>
      </c>
      <c r="P70" s="25">
        <v>0</v>
      </c>
      <c r="Q70" s="25">
        <v>0</v>
      </c>
      <c r="R70" s="25">
        <v>0</v>
      </c>
      <c r="S70" s="25">
        <v>0</v>
      </c>
    </row>
    <row r="71" spans="1:19" x14ac:dyDescent="0.25">
      <c r="A71" s="5" t="s">
        <v>25</v>
      </c>
      <c r="B71" s="36" t="s">
        <v>28</v>
      </c>
      <c r="C71" s="20" t="s">
        <v>15</v>
      </c>
      <c r="D71" s="27">
        <f>SUM(D69:D70)</f>
        <v>0</v>
      </c>
      <c r="E71" s="27">
        <f t="shared" ref="E71:S71" si="19">SUM(E69:E70)</f>
        <v>0</v>
      </c>
      <c r="F71" s="27">
        <f t="shared" si="19"/>
        <v>0</v>
      </c>
      <c r="G71" s="27">
        <f t="shared" si="19"/>
        <v>0</v>
      </c>
      <c r="H71" s="27">
        <f t="shared" si="19"/>
        <v>0</v>
      </c>
      <c r="I71" s="27">
        <f t="shared" si="19"/>
        <v>0</v>
      </c>
      <c r="J71" s="27">
        <f t="shared" si="19"/>
        <v>0</v>
      </c>
      <c r="K71" s="27">
        <f t="shared" si="19"/>
        <v>0</v>
      </c>
      <c r="L71" s="27">
        <f t="shared" si="19"/>
        <v>0</v>
      </c>
      <c r="M71" s="27">
        <f t="shared" si="19"/>
        <v>0</v>
      </c>
      <c r="N71" s="27">
        <f t="shared" si="19"/>
        <v>0</v>
      </c>
      <c r="O71" s="27">
        <f t="shared" si="19"/>
        <v>0</v>
      </c>
      <c r="P71" s="27">
        <f t="shared" si="19"/>
        <v>0</v>
      </c>
      <c r="Q71" s="27">
        <f t="shared" si="19"/>
        <v>0</v>
      </c>
      <c r="R71" s="27">
        <f t="shared" si="19"/>
        <v>0</v>
      </c>
      <c r="S71" s="27">
        <f t="shared" si="19"/>
        <v>0</v>
      </c>
    </row>
    <row r="72" spans="1:19" x14ac:dyDescent="0.25">
      <c r="A72" s="13" t="s">
        <v>25</v>
      </c>
      <c r="B72" s="21" t="s">
        <v>29</v>
      </c>
      <c r="C72" s="26" t="s">
        <v>6</v>
      </c>
      <c r="D72" s="16"/>
      <c r="E72" s="16"/>
      <c r="F72" s="16"/>
      <c r="G72" s="16"/>
      <c r="H72" s="16"/>
      <c r="I72" s="16"/>
      <c r="J72" s="16"/>
      <c r="K72" s="16"/>
      <c r="L72" s="16"/>
      <c r="M72" s="16"/>
      <c r="N72" s="16"/>
      <c r="O72" s="16"/>
      <c r="P72" s="16"/>
      <c r="Q72" s="16"/>
      <c r="R72" s="16"/>
      <c r="S72" s="16"/>
    </row>
    <row r="73" spans="1:19" x14ac:dyDescent="0.25">
      <c r="A73" s="5" t="s">
        <v>25</v>
      </c>
      <c r="B73" s="39" t="s">
        <v>25</v>
      </c>
      <c r="C73" s="20" t="s">
        <v>15</v>
      </c>
      <c r="D73" s="27"/>
      <c r="E73" s="27"/>
      <c r="F73" s="27"/>
      <c r="G73" s="27"/>
      <c r="H73" s="27"/>
      <c r="I73" s="27"/>
      <c r="J73" s="27"/>
      <c r="K73" s="27"/>
      <c r="L73" s="27"/>
      <c r="M73" s="27"/>
      <c r="N73" s="27"/>
      <c r="O73" s="27"/>
      <c r="P73" s="27"/>
      <c r="Q73" s="27"/>
      <c r="R73" s="27"/>
      <c r="S73" s="27"/>
    </row>
    <row r="74" spans="1:19" x14ac:dyDescent="0.25">
      <c r="A74" s="13" t="s">
        <v>30</v>
      </c>
      <c r="B74" s="40" t="s">
        <v>31</v>
      </c>
      <c r="C74" s="18"/>
      <c r="D74" s="16"/>
      <c r="E74" s="16"/>
      <c r="F74" s="16"/>
      <c r="G74" s="16"/>
      <c r="H74" s="16"/>
      <c r="I74" s="16"/>
      <c r="J74" s="16"/>
      <c r="K74" s="16"/>
      <c r="L74" s="16"/>
      <c r="M74" s="16"/>
      <c r="N74" s="16"/>
      <c r="O74" s="16"/>
      <c r="P74" s="16"/>
      <c r="Q74" s="16"/>
      <c r="R74" s="16"/>
      <c r="S74" s="16"/>
    </row>
    <row r="75" spans="1:19" x14ac:dyDescent="0.25">
      <c r="A75" s="28" t="s">
        <v>30</v>
      </c>
      <c r="B75" s="41" t="s">
        <v>31</v>
      </c>
      <c r="C75" s="20" t="s">
        <v>6</v>
      </c>
      <c r="D75" s="27">
        <v>0</v>
      </c>
      <c r="E75" s="27">
        <v>0</v>
      </c>
      <c r="F75" s="27">
        <v>0</v>
      </c>
      <c r="G75" s="27">
        <v>0</v>
      </c>
      <c r="H75" s="27">
        <v>0</v>
      </c>
      <c r="I75" s="27">
        <v>0</v>
      </c>
      <c r="J75" s="27">
        <v>0</v>
      </c>
      <c r="K75" s="27">
        <v>0</v>
      </c>
      <c r="L75" s="27">
        <v>0</v>
      </c>
      <c r="M75" s="27">
        <v>0</v>
      </c>
      <c r="N75" s="27">
        <v>0</v>
      </c>
      <c r="O75" s="27">
        <v>0</v>
      </c>
      <c r="P75" s="27">
        <v>0</v>
      </c>
      <c r="Q75" s="27">
        <v>0</v>
      </c>
      <c r="R75" s="27">
        <v>0</v>
      </c>
      <c r="S75" s="27">
        <v>0</v>
      </c>
    </row>
    <row r="76" spans="1:19" x14ac:dyDescent="0.25">
      <c r="A76" s="28" t="s">
        <v>30</v>
      </c>
      <c r="B76" s="29" t="s">
        <v>31</v>
      </c>
      <c r="C76" s="20" t="s">
        <v>15</v>
      </c>
      <c r="D76" s="25">
        <f t="shared" ref="D76:S76" si="20">SUM(D74:D75)</f>
        <v>0</v>
      </c>
      <c r="E76" s="25">
        <f t="shared" si="20"/>
        <v>0</v>
      </c>
      <c r="F76" s="25">
        <f t="shared" si="20"/>
        <v>0</v>
      </c>
      <c r="G76" s="25">
        <f t="shared" si="20"/>
        <v>0</v>
      </c>
      <c r="H76" s="25">
        <f t="shared" si="20"/>
        <v>0</v>
      </c>
      <c r="I76" s="25">
        <f t="shared" si="20"/>
        <v>0</v>
      </c>
      <c r="J76" s="25">
        <f t="shared" si="20"/>
        <v>0</v>
      </c>
      <c r="K76" s="25">
        <f t="shared" si="20"/>
        <v>0</v>
      </c>
      <c r="L76" s="25">
        <f t="shared" si="20"/>
        <v>0</v>
      </c>
      <c r="M76" s="25">
        <f t="shared" si="20"/>
        <v>0</v>
      </c>
      <c r="N76" s="25">
        <f t="shared" si="20"/>
        <v>0</v>
      </c>
      <c r="O76" s="25">
        <f t="shared" si="20"/>
        <v>0</v>
      </c>
      <c r="P76" s="25">
        <f t="shared" si="20"/>
        <v>0</v>
      </c>
      <c r="Q76" s="25">
        <f t="shared" si="20"/>
        <v>0</v>
      </c>
      <c r="R76" s="25">
        <f t="shared" si="20"/>
        <v>0</v>
      </c>
      <c r="S76" s="25">
        <f t="shared" si="20"/>
        <v>0</v>
      </c>
    </row>
    <row r="77" spans="1:19" x14ac:dyDescent="0.25">
      <c r="A77" s="5" t="s">
        <v>30</v>
      </c>
      <c r="B77" s="6" t="s">
        <v>32</v>
      </c>
      <c r="C77" t="s">
        <v>316</v>
      </c>
      <c r="D77" s="27">
        <v>150</v>
      </c>
      <c r="E77" s="27">
        <v>150</v>
      </c>
      <c r="F77" s="27">
        <v>150</v>
      </c>
      <c r="G77" s="27">
        <v>150</v>
      </c>
      <c r="H77" s="27">
        <v>150</v>
      </c>
      <c r="I77" s="27">
        <v>150</v>
      </c>
      <c r="J77" s="27">
        <v>150</v>
      </c>
      <c r="K77" s="27">
        <v>150</v>
      </c>
      <c r="L77" s="27">
        <v>150</v>
      </c>
      <c r="M77" s="27">
        <v>150</v>
      </c>
      <c r="N77" s="27">
        <v>150</v>
      </c>
      <c r="O77" s="27">
        <v>150</v>
      </c>
      <c r="P77" s="27">
        <v>150</v>
      </c>
      <c r="Q77" s="27">
        <v>150</v>
      </c>
      <c r="R77" s="27">
        <v>150</v>
      </c>
      <c r="S77" s="27">
        <v>150</v>
      </c>
    </row>
    <row r="78" spans="1:19" x14ac:dyDescent="0.25">
      <c r="A78" s="5" t="s">
        <v>30</v>
      </c>
      <c r="B78" s="6" t="s">
        <v>32</v>
      </c>
      <c r="C78" s="9" t="s">
        <v>319</v>
      </c>
      <c r="D78" s="27">
        <v>5</v>
      </c>
      <c r="E78" s="27">
        <v>5</v>
      </c>
      <c r="F78" s="27">
        <v>5</v>
      </c>
      <c r="G78" s="27">
        <v>5</v>
      </c>
      <c r="H78" s="27">
        <v>5</v>
      </c>
      <c r="I78" s="27">
        <v>5</v>
      </c>
      <c r="J78" s="27">
        <v>5</v>
      </c>
      <c r="K78" s="27">
        <v>5</v>
      </c>
      <c r="L78" s="27">
        <v>5</v>
      </c>
      <c r="M78" s="27">
        <v>5</v>
      </c>
      <c r="N78" s="27">
        <v>5</v>
      </c>
      <c r="O78" s="27">
        <v>5</v>
      </c>
      <c r="P78" s="27">
        <v>5</v>
      </c>
      <c r="Q78" s="27">
        <v>5</v>
      </c>
      <c r="R78" s="27">
        <v>5</v>
      </c>
      <c r="S78" s="27">
        <v>5</v>
      </c>
    </row>
    <row r="79" spans="1:19" x14ac:dyDescent="0.25">
      <c r="A79" s="5" t="s">
        <v>30</v>
      </c>
      <c r="B79" s="6" t="s">
        <v>32</v>
      </c>
      <c r="C79" s="9" t="s">
        <v>336</v>
      </c>
      <c r="D79" s="27"/>
      <c r="E79" s="27"/>
      <c r="F79" s="27"/>
      <c r="G79" s="27"/>
      <c r="H79" s="27"/>
      <c r="I79" s="27"/>
      <c r="J79" s="27"/>
      <c r="K79" s="27"/>
      <c r="L79" s="27"/>
      <c r="M79" s="27"/>
      <c r="N79" s="27"/>
      <c r="O79" s="27"/>
      <c r="P79" s="27"/>
      <c r="Q79" s="27"/>
      <c r="R79" s="27"/>
      <c r="S79" s="27"/>
    </row>
    <row r="80" spans="1:19" x14ac:dyDescent="0.25">
      <c r="A80" s="5" t="s">
        <v>30</v>
      </c>
      <c r="B80" s="6" t="s">
        <v>32</v>
      </c>
      <c r="C80" s="9" t="s">
        <v>337</v>
      </c>
      <c r="D80" s="27">
        <v>57</v>
      </c>
      <c r="E80" s="27">
        <v>57</v>
      </c>
      <c r="F80" s="27">
        <v>57</v>
      </c>
      <c r="G80" s="27">
        <v>57</v>
      </c>
      <c r="H80" s="27">
        <v>57</v>
      </c>
      <c r="I80" s="27">
        <v>66</v>
      </c>
      <c r="J80" s="27">
        <v>66</v>
      </c>
      <c r="K80" s="27">
        <v>96</v>
      </c>
      <c r="L80" s="27">
        <v>153</v>
      </c>
      <c r="M80" s="27">
        <v>210</v>
      </c>
      <c r="N80" s="27">
        <v>210</v>
      </c>
      <c r="O80" s="27">
        <v>210</v>
      </c>
      <c r="P80" s="27">
        <v>210</v>
      </c>
      <c r="Q80" s="27">
        <v>210</v>
      </c>
      <c r="R80" s="27">
        <v>210</v>
      </c>
      <c r="S80" s="27">
        <v>210</v>
      </c>
    </row>
    <row r="81" spans="1:19" x14ac:dyDescent="0.25">
      <c r="A81" s="5" t="s">
        <v>30</v>
      </c>
      <c r="B81" s="6" t="s">
        <v>32</v>
      </c>
      <c r="C81" s="9" t="s">
        <v>340</v>
      </c>
      <c r="D81" s="27">
        <v>5</v>
      </c>
      <c r="E81" s="27">
        <v>5</v>
      </c>
      <c r="F81" s="27">
        <v>5</v>
      </c>
      <c r="G81" s="27">
        <v>5</v>
      </c>
      <c r="H81" s="27">
        <v>5</v>
      </c>
      <c r="I81" s="27">
        <v>5</v>
      </c>
      <c r="J81" s="27">
        <v>5</v>
      </c>
      <c r="K81" s="27">
        <v>5</v>
      </c>
      <c r="L81" s="27">
        <v>5</v>
      </c>
      <c r="M81" s="27">
        <v>5</v>
      </c>
      <c r="N81" s="27">
        <v>5</v>
      </c>
      <c r="O81" s="27">
        <v>5</v>
      </c>
      <c r="P81" s="27">
        <v>5</v>
      </c>
      <c r="Q81" s="27">
        <v>5</v>
      </c>
      <c r="R81" s="27">
        <v>5</v>
      </c>
      <c r="S81" s="27">
        <v>5</v>
      </c>
    </row>
    <row r="82" spans="1:19" x14ac:dyDescent="0.25">
      <c r="A82" s="5" t="s">
        <v>30</v>
      </c>
      <c r="B82" s="6" t="s">
        <v>32</v>
      </c>
      <c r="C82" s="9" t="s">
        <v>335</v>
      </c>
      <c r="D82" s="27">
        <v>1.5</v>
      </c>
      <c r="E82" s="27">
        <v>1.5</v>
      </c>
      <c r="F82" s="27">
        <v>1.5</v>
      </c>
      <c r="G82" s="27">
        <v>1.5</v>
      </c>
      <c r="H82" s="27">
        <v>1.5</v>
      </c>
      <c r="I82" s="27">
        <v>1.5</v>
      </c>
      <c r="J82" s="27">
        <v>1.5</v>
      </c>
      <c r="K82" s="27">
        <v>1.5</v>
      </c>
      <c r="L82" s="27">
        <v>1.5</v>
      </c>
      <c r="M82" s="27">
        <v>1.5</v>
      </c>
      <c r="N82" s="27">
        <v>1.5</v>
      </c>
      <c r="O82" s="27">
        <v>1.5</v>
      </c>
      <c r="P82" s="27">
        <v>1.5</v>
      </c>
      <c r="Q82" s="27">
        <v>1.5</v>
      </c>
      <c r="R82" s="27">
        <v>1.5</v>
      </c>
      <c r="S82" s="27">
        <v>1.5</v>
      </c>
    </row>
    <row r="83" spans="1:19" x14ac:dyDescent="0.25">
      <c r="A83" s="28" t="s">
        <v>30</v>
      </c>
      <c r="B83" s="29" t="s">
        <v>32</v>
      </c>
      <c r="C83" s="20" t="s">
        <v>6</v>
      </c>
      <c r="D83" s="27">
        <v>0</v>
      </c>
      <c r="E83" s="27">
        <v>0</v>
      </c>
      <c r="F83" s="27">
        <v>0</v>
      </c>
      <c r="G83" s="27">
        <v>0</v>
      </c>
      <c r="H83" s="27">
        <v>0</v>
      </c>
      <c r="I83" s="27">
        <v>0</v>
      </c>
      <c r="J83" s="27">
        <v>0</v>
      </c>
      <c r="K83" s="27">
        <v>0</v>
      </c>
      <c r="L83" s="27">
        <v>0</v>
      </c>
      <c r="M83" s="27">
        <v>0</v>
      </c>
      <c r="N83" s="27">
        <v>0</v>
      </c>
      <c r="O83" s="27">
        <v>0</v>
      </c>
      <c r="P83" s="27">
        <v>0</v>
      </c>
      <c r="Q83" s="27">
        <v>0</v>
      </c>
      <c r="R83" s="27">
        <v>0</v>
      </c>
      <c r="S83" s="27">
        <v>0</v>
      </c>
    </row>
    <row r="84" spans="1:19" x14ac:dyDescent="0.25">
      <c r="A84" s="28" t="s">
        <v>30</v>
      </c>
      <c r="B84" s="29" t="s">
        <v>32</v>
      </c>
      <c r="C84" s="20" t="s">
        <v>15</v>
      </c>
      <c r="D84" s="25">
        <f t="shared" ref="D84:S84" si="21">SUM(D77:D83)</f>
        <v>218.5</v>
      </c>
      <c r="E84" s="25">
        <f t="shared" si="21"/>
        <v>218.5</v>
      </c>
      <c r="F84" s="25">
        <f t="shared" si="21"/>
        <v>218.5</v>
      </c>
      <c r="G84" s="25">
        <f t="shared" si="21"/>
        <v>218.5</v>
      </c>
      <c r="H84" s="25">
        <f t="shared" si="21"/>
        <v>218.5</v>
      </c>
      <c r="I84" s="25">
        <f t="shared" si="21"/>
        <v>227.5</v>
      </c>
      <c r="J84" s="25">
        <f t="shared" si="21"/>
        <v>227.5</v>
      </c>
      <c r="K84" s="25">
        <f t="shared" si="21"/>
        <v>257.5</v>
      </c>
      <c r="L84" s="25">
        <f t="shared" si="21"/>
        <v>314.5</v>
      </c>
      <c r="M84" s="25">
        <f t="shared" si="21"/>
        <v>371.5</v>
      </c>
      <c r="N84" s="25">
        <f t="shared" si="21"/>
        <v>371.5</v>
      </c>
      <c r="O84" s="25">
        <f t="shared" si="21"/>
        <v>371.5</v>
      </c>
      <c r="P84" s="25">
        <f t="shared" si="21"/>
        <v>371.5</v>
      </c>
      <c r="Q84" s="25">
        <f t="shared" si="21"/>
        <v>371.5</v>
      </c>
      <c r="R84" s="25">
        <f t="shared" si="21"/>
        <v>371.5</v>
      </c>
      <c r="S84" s="25">
        <f t="shared" si="21"/>
        <v>371.5</v>
      </c>
    </row>
    <row r="85" spans="1:19" x14ac:dyDescent="0.25">
      <c r="A85" s="28" t="s">
        <v>30</v>
      </c>
      <c r="B85" s="38" t="s">
        <v>62</v>
      </c>
      <c r="C85" s="18"/>
      <c r="D85" s="42"/>
      <c r="E85" s="42"/>
      <c r="F85" s="42"/>
      <c r="G85" s="42"/>
      <c r="H85" s="42"/>
      <c r="I85" s="42"/>
      <c r="J85" s="42"/>
      <c r="K85" s="42"/>
      <c r="L85" s="42"/>
      <c r="M85" s="42"/>
      <c r="N85" s="42"/>
      <c r="O85" s="42"/>
      <c r="P85" s="42"/>
      <c r="Q85" s="42"/>
      <c r="R85" s="42"/>
      <c r="S85" s="42"/>
    </row>
    <row r="86" spans="1:19" x14ac:dyDescent="0.25">
      <c r="A86" s="28" t="s">
        <v>30</v>
      </c>
      <c r="B86" s="43" t="s">
        <v>33</v>
      </c>
      <c r="C86" s="23" t="s">
        <v>6</v>
      </c>
      <c r="D86" s="16">
        <v>0</v>
      </c>
      <c r="E86" s="16">
        <v>0</v>
      </c>
      <c r="F86" s="16">
        <v>0</v>
      </c>
      <c r="G86" s="16">
        <v>0</v>
      </c>
      <c r="H86" s="16">
        <v>0</v>
      </c>
      <c r="I86" s="16">
        <v>0</v>
      </c>
      <c r="J86" s="16">
        <v>0</v>
      </c>
      <c r="K86" s="16">
        <v>0</v>
      </c>
      <c r="L86" s="16">
        <v>0</v>
      </c>
      <c r="M86" s="16">
        <v>0</v>
      </c>
      <c r="N86" s="16">
        <v>0</v>
      </c>
      <c r="O86" s="16">
        <v>0</v>
      </c>
      <c r="P86" s="16">
        <v>0</v>
      </c>
      <c r="Q86" s="16">
        <v>0</v>
      </c>
      <c r="R86" s="16">
        <v>0</v>
      </c>
      <c r="S86" s="16">
        <v>0</v>
      </c>
    </row>
    <row r="87" spans="1:19" x14ac:dyDescent="0.25">
      <c r="A87" s="28" t="s">
        <v>30</v>
      </c>
      <c r="B87" s="35" t="s">
        <v>33</v>
      </c>
      <c r="C87" s="23" t="s">
        <v>15</v>
      </c>
      <c r="D87" s="22">
        <f>SUM(D85:D86)</f>
        <v>0</v>
      </c>
      <c r="E87" s="22">
        <f t="shared" ref="E87:S87" si="22">SUM(E85:E86)</f>
        <v>0</v>
      </c>
      <c r="F87" s="22">
        <f t="shared" si="22"/>
        <v>0</v>
      </c>
      <c r="G87" s="22">
        <f t="shared" si="22"/>
        <v>0</v>
      </c>
      <c r="H87" s="22">
        <f t="shared" si="22"/>
        <v>0</v>
      </c>
      <c r="I87" s="22">
        <f t="shared" si="22"/>
        <v>0</v>
      </c>
      <c r="J87" s="22">
        <f t="shared" si="22"/>
        <v>0</v>
      </c>
      <c r="K87" s="22">
        <f t="shared" si="22"/>
        <v>0</v>
      </c>
      <c r="L87" s="22">
        <f t="shared" si="22"/>
        <v>0</v>
      </c>
      <c r="M87" s="22">
        <f t="shared" si="22"/>
        <v>0</v>
      </c>
      <c r="N87" s="22">
        <f t="shared" si="22"/>
        <v>0</v>
      </c>
      <c r="O87" s="22">
        <f t="shared" si="22"/>
        <v>0</v>
      </c>
      <c r="P87" s="22">
        <f t="shared" si="22"/>
        <v>0</v>
      </c>
      <c r="Q87" s="22">
        <f t="shared" si="22"/>
        <v>0</v>
      </c>
      <c r="R87" s="22">
        <f t="shared" si="22"/>
        <v>0</v>
      </c>
      <c r="S87" s="22">
        <f t="shared" si="22"/>
        <v>0</v>
      </c>
    </row>
    <row r="88" spans="1:19" x14ac:dyDescent="0.25">
      <c r="A88" s="37" t="s">
        <v>30</v>
      </c>
      <c r="B88" s="35" t="s">
        <v>34</v>
      </c>
      <c r="C88" s="44" t="s">
        <v>6</v>
      </c>
      <c r="D88" s="16"/>
      <c r="E88" s="16"/>
      <c r="F88" s="16"/>
      <c r="G88" s="16"/>
      <c r="H88" s="16"/>
      <c r="I88" s="16"/>
      <c r="J88" s="16"/>
      <c r="K88" s="16"/>
      <c r="L88" s="16"/>
      <c r="M88" s="16"/>
      <c r="N88" s="16"/>
      <c r="O88" s="16"/>
      <c r="P88" s="16"/>
      <c r="Q88" s="16"/>
      <c r="R88" s="16"/>
      <c r="S88" s="16"/>
    </row>
    <row r="89" spans="1:19" x14ac:dyDescent="0.25">
      <c r="A89" s="28" t="s">
        <v>30</v>
      </c>
      <c r="B89" s="29" t="s">
        <v>30</v>
      </c>
      <c r="C89" s="11" t="s">
        <v>15</v>
      </c>
      <c r="D89" s="25">
        <f t="shared" ref="D89:S89" si="23">D76+D84+D87+D88</f>
        <v>218.5</v>
      </c>
      <c r="E89" s="25">
        <f t="shared" si="23"/>
        <v>218.5</v>
      </c>
      <c r="F89" s="25">
        <f>F76+F84+F87+F88</f>
        <v>218.5</v>
      </c>
      <c r="G89" s="25">
        <f t="shared" si="23"/>
        <v>218.5</v>
      </c>
      <c r="H89" s="25">
        <f t="shared" si="23"/>
        <v>218.5</v>
      </c>
      <c r="I89" s="25">
        <f t="shared" si="23"/>
        <v>227.5</v>
      </c>
      <c r="J89" s="25">
        <f t="shared" si="23"/>
        <v>227.5</v>
      </c>
      <c r="K89" s="25">
        <f t="shared" si="23"/>
        <v>257.5</v>
      </c>
      <c r="L89" s="25">
        <f t="shared" si="23"/>
        <v>314.5</v>
      </c>
      <c r="M89" s="25">
        <f t="shared" si="23"/>
        <v>371.5</v>
      </c>
      <c r="N89" s="25">
        <f t="shared" si="23"/>
        <v>371.5</v>
      </c>
      <c r="O89" s="25">
        <f t="shared" si="23"/>
        <v>371.5</v>
      </c>
      <c r="P89" s="25">
        <f t="shared" si="23"/>
        <v>371.5</v>
      </c>
      <c r="Q89" s="25">
        <f t="shared" si="23"/>
        <v>371.5</v>
      </c>
      <c r="R89" s="25">
        <f t="shared" si="23"/>
        <v>371.5</v>
      </c>
      <c r="S89" s="25">
        <f t="shared" si="23"/>
        <v>371.5</v>
      </c>
    </row>
    <row r="90" spans="1:19" x14ac:dyDescent="0.25">
      <c r="A90" s="13" t="s">
        <v>35</v>
      </c>
      <c r="B90" s="14" t="s">
        <v>36</v>
      </c>
      <c r="C90" s="26" t="s">
        <v>63</v>
      </c>
      <c r="D90" s="16">
        <v>0</v>
      </c>
      <c r="E90" s="16">
        <v>0</v>
      </c>
      <c r="F90" s="16">
        <v>0</v>
      </c>
      <c r="G90" s="16">
        <v>0</v>
      </c>
      <c r="H90" s="16">
        <v>0</v>
      </c>
      <c r="I90" s="16">
        <v>0</v>
      </c>
      <c r="J90" s="16">
        <v>0</v>
      </c>
      <c r="K90" s="16">
        <v>0</v>
      </c>
      <c r="L90" s="16">
        <v>0</v>
      </c>
      <c r="M90" s="16">
        <v>0</v>
      </c>
      <c r="N90" s="16">
        <v>0</v>
      </c>
      <c r="O90" s="16">
        <v>0</v>
      </c>
      <c r="P90" s="16">
        <v>0</v>
      </c>
      <c r="Q90" s="16">
        <v>0</v>
      </c>
      <c r="R90" s="16">
        <v>0</v>
      </c>
      <c r="S90" s="16">
        <v>0</v>
      </c>
    </row>
    <row r="91" spans="1:19" x14ac:dyDescent="0.25">
      <c r="A91" s="13" t="s">
        <v>35</v>
      </c>
      <c r="B91" s="14" t="s">
        <v>36</v>
      </c>
      <c r="C91" s="26" t="s">
        <v>15</v>
      </c>
      <c r="D91" s="16">
        <f t="shared" ref="D91:S91" si="24">SUM(D90:D90)</f>
        <v>0</v>
      </c>
      <c r="E91" s="16">
        <f t="shared" si="24"/>
        <v>0</v>
      </c>
      <c r="F91" s="16">
        <f t="shared" si="24"/>
        <v>0</v>
      </c>
      <c r="G91" s="16">
        <f t="shared" si="24"/>
        <v>0</v>
      </c>
      <c r="H91" s="16">
        <f t="shared" si="24"/>
        <v>0</v>
      </c>
      <c r="I91" s="16">
        <f t="shared" si="24"/>
        <v>0</v>
      </c>
      <c r="J91" s="16">
        <f t="shared" si="24"/>
        <v>0</v>
      </c>
      <c r="K91" s="16">
        <f t="shared" si="24"/>
        <v>0</v>
      </c>
      <c r="L91" s="16">
        <f t="shared" si="24"/>
        <v>0</v>
      </c>
      <c r="M91" s="16">
        <f t="shared" si="24"/>
        <v>0</v>
      </c>
      <c r="N91" s="16">
        <f t="shared" si="24"/>
        <v>0</v>
      </c>
      <c r="O91" s="16">
        <f t="shared" si="24"/>
        <v>0</v>
      </c>
      <c r="P91" s="16">
        <f t="shared" si="24"/>
        <v>0</v>
      </c>
      <c r="Q91" s="16">
        <f t="shared" si="24"/>
        <v>0</v>
      </c>
      <c r="R91" s="16">
        <f t="shared" si="24"/>
        <v>0</v>
      </c>
      <c r="S91" s="16">
        <f t="shared" si="24"/>
        <v>0</v>
      </c>
    </row>
    <row r="92" spans="1:19" x14ac:dyDescent="0.25">
      <c r="A92" s="28" t="s">
        <v>35</v>
      </c>
      <c r="B92" s="39" t="s">
        <v>37</v>
      </c>
      <c r="C92" s="26" t="s">
        <v>6</v>
      </c>
      <c r="D92" s="27">
        <v>0</v>
      </c>
      <c r="E92" s="27">
        <v>0</v>
      </c>
      <c r="F92" s="27">
        <v>0</v>
      </c>
      <c r="G92" s="27">
        <v>0</v>
      </c>
      <c r="H92" s="27">
        <v>0</v>
      </c>
      <c r="I92" s="27">
        <v>0</v>
      </c>
      <c r="J92" s="27">
        <v>0</v>
      </c>
      <c r="K92" s="27">
        <v>0</v>
      </c>
      <c r="L92" s="27">
        <v>0</v>
      </c>
      <c r="M92" s="27">
        <v>0</v>
      </c>
      <c r="N92" s="27">
        <v>0</v>
      </c>
      <c r="O92" s="27">
        <v>0</v>
      </c>
      <c r="P92" s="27">
        <v>0</v>
      </c>
      <c r="Q92" s="27">
        <v>0</v>
      </c>
      <c r="R92" s="27">
        <v>0</v>
      </c>
      <c r="S92" s="27">
        <v>0</v>
      </c>
    </row>
    <row r="93" spans="1:19" x14ac:dyDescent="0.25">
      <c r="A93" s="28" t="s">
        <v>35</v>
      </c>
      <c r="B93" s="29" t="s">
        <v>37</v>
      </c>
      <c r="C93" s="23" t="s">
        <v>15</v>
      </c>
      <c r="D93" s="25">
        <v>0</v>
      </c>
      <c r="E93" s="25">
        <v>0</v>
      </c>
      <c r="F93" s="25">
        <v>0</v>
      </c>
      <c r="G93" s="25">
        <v>0</v>
      </c>
      <c r="H93" s="25">
        <v>0</v>
      </c>
      <c r="I93" s="25">
        <v>0</v>
      </c>
      <c r="J93" s="25">
        <v>0</v>
      </c>
      <c r="K93" s="25">
        <v>0</v>
      </c>
      <c r="L93" s="25">
        <v>0</v>
      </c>
      <c r="M93" s="25">
        <v>0</v>
      </c>
      <c r="N93" s="25">
        <v>0</v>
      </c>
      <c r="O93" s="25">
        <v>0</v>
      </c>
      <c r="P93" s="25">
        <v>0</v>
      </c>
      <c r="Q93" s="25">
        <v>0</v>
      </c>
      <c r="R93" s="25">
        <v>0</v>
      </c>
      <c r="S93" s="25">
        <v>0</v>
      </c>
    </row>
    <row r="94" spans="1:19" x14ac:dyDescent="0.25">
      <c r="A94" s="37" t="s">
        <v>35</v>
      </c>
      <c r="B94" s="14" t="s">
        <v>38</v>
      </c>
      <c r="C94" s="45" t="s">
        <v>6</v>
      </c>
      <c r="D94" s="16"/>
      <c r="E94" s="16"/>
      <c r="F94" s="16"/>
      <c r="G94" s="16"/>
      <c r="H94" s="16"/>
      <c r="I94" s="16"/>
      <c r="J94" s="16"/>
      <c r="K94" s="16"/>
      <c r="L94" s="16"/>
      <c r="M94" s="16"/>
      <c r="N94" s="16"/>
      <c r="O94" s="16"/>
      <c r="P94" s="16"/>
      <c r="Q94" s="16"/>
      <c r="R94" s="16"/>
      <c r="S94" s="16"/>
    </row>
    <row r="95" spans="1:19" x14ac:dyDescent="0.25">
      <c r="A95" s="28" t="s">
        <v>35</v>
      </c>
      <c r="B95" s="29" t="s">
        <v>35</v>
      </c>
      <c r="C95" s="11" t="s">
        <v>15</v>
      </c>
      <c r="D95" s="25"/>
      <c r="E95" s="25"/>
      <c r="F95" s="25"/>
      <c r="G95" s="25"/>
      <c r="H95" s="25"/>
      <c r="I95" s="25"/>
      <c r="J95" s="25"/>
      <c r="K95" s="25"/>
      <c r="L95" s="25"/>
      <c r="M95" s="25"/>
      <c r="N95" s="25"/>
      <c r="O95" s="25"/>
      <c r="P95" s="25"/>
      <c r="Q95" s="25"/>
      <c r="R95" s="25"/>
      <c r="S95" s="25"/>
    </row>
    <row r="96" spans="1:19" x14ac:dyDescent="0.25">
      <c r="A96" s="46" t="s">
        <v>39</v>
      </c>
      <c r="B96" s="47"/>
      <c r="C96" s="4" t="s">
        <v>15</v>
      </c>
      <c r="D96" s="48">
        <v>1171.05</v>
      </c>
      <c r="E96" s="48">
        <v>1171.05</v>
      </c>
      <c r="F96" s="48">
        <v>1171.05</v>
      </c>
      <c r="G96" s="48">
        <v>1171.05</v>
      </c>
      <c r="H96" s="48">
        <v>1171.05</v>
      </c>
      <c r="I96" s="48">
        <v>1171.05</v>
      </c>
      <c r="J96" s="48">
        <v>1171.05</v>
      </c>
      <c r="K96" s="48">
        <v>1171.05</v>
      </c>
      <c r="L96" s="48">
        <v>1171.05</v>
      </c>
      <c r="M96" s="48">
        <v>1330</v>
      </c>
      <c r="N96" s="48">
        <v>1330</v>
      </c>
      <c r="O96" s="48">
        <v>1330</v>
      </c>
      <c r="P96" s="48">
        <v>1330</v>
      </c>
      <c r="Q96" s="48">
        <v>1330</v>
      </c>
      <c r="R96" s="48">
        <v>1330</v>
      </c>
      <c r="S96" s="48">
        <v>1330</v>
      </c>
    </row>
    <row r="98" spans="3:19" x14ac:dyDescent="0.25">
      <c r="D98">
        <f t="shared" ref="D98:S98" si="25">D95+D89+D73+D62+D34</f>
        <v>688.5</v>
      </c>
      <c r="E98">
        <f t="shared" si="25"/>
        <v>688.5</v>
      </c>
      <c r="F98">
        <f t="shared" si="25"/>
        <v>688.5</v>
      </c>
      <c r="G98">
        <f t="shared" si="25"/>
        <v>689.5</v>
      </c>
      <c r="H98">
        <f t="shared" si="25"/>
        <v>690.5</v>
      </c>
      <c r="I98">
        <f t="shared" si="25"/>
        <v>711.5</v>
      </c>
      <c r="J98">
        <f t="shared" si="25"/>
        <v>871.5</v>
      </c>
      <c r="K98">
        <f t="shared" si="25"/>
        <v>906.5</v>
      </c>
      <c r="L98">
        <f t="shared" si="25"/>
        <v>1323.5</v>
      </c>
      <c r="M98">
        <f t="shared" si="25"/>
        <v>1490.5</v>
      </c>
      <c r="N98">
        <f t="shared" si="25"/>
        <v>1570.5</v>
      </c>
      <c r="O98">
        <f t="shared" si="25"/>
        <v>1570.5</v>
      </c>
      <c r="P98">
        <f t="shared" si="25"/>
        <v>1570.5</v>
      </c>
      <c r="Q98">
        <f t="shared" si="25"/>
        <v>1570.5</v>
      </c>
      <c r="R98">
        <f t="shared" si="25"/>
        <v>1570.5</v>
      </c>
      <c r="S98">
        <f t="shared" si="25"/>
        <v>1570.5</v>
      </c>
    </row>
    <row r="100" spans="3:19" x14ac:dyDescent="0.25">
      <c r="C100" s="361"/>
    </row>
    <row r="101" spans="3:19" x14ac:dyDescent="0.25">
      <c r="C101" s="361"/>
    </row>
    <row r="102" spans="3:19" x14ac:dyDescent="0.25">
      <c r="C102" s="361"/>
    </row>
    <row r="103" spans="3:19" x14ac:dyDescent="0.25">
      <c r="C103" s="361"/>
    </row>
    <row r="104" spans="3:19" x14ac:dyDescent="0.25">
      <c r="C104" s="361"/>
    </row>
    <row r="105" spans="3:19" x14ac:dyDescent="0.25">
      <c r="C105" s="361"/>
    </row>
    <row r="106" spans="3:19" x14ac:dyDescent="0.25">
      <c r="C106" s="361"/>
    </row>
    <row r="107" spans="3:19" x14ac:dyDescent="0.25">
      <c r="C107" s="361"/>
    </row>
    <row r="108" spans="3:19" x14ac:dyDescent="0.25">
      <c r="C108" s="361"/>
    </row>
    <row r="109" spans="3:19" x14ac:dyDescent="0.25">
      <c r="C109" s="362"/>
    </row>
    <row r="110" spans="3:19" x14ac:dyDescent="0.25">
      <c r="C110" s="362"/>
    </row>
    <row r="111" spans="3:19" x14ac:dyDescent="0.25">
      <c r="C111" s="362"/>
    </row>
    <row r="112" spans="3:19" x14ac:dyDescent="0.25">
      <c r="C112" s="362"/>
    </row>
    <row r="113" spans="3:3" x14ac:dyDescent="0.25">
      <c r="C113" s="362"/>
    </row>
    <row r="114" spans="3:3" x14ac:dyDescent="0.25">
      <c r="C114" s="362"/>
    </row>
    <row r="115" spans="3:3" x14ac:dyDescent="0.25">
      <c r="C115" s="362"/>
    </row>
    <row r="116" spans="3:3" x14ac:dyDescent="0.25">
      <c r="C116" s="362"/>
    </row>
    <row r="117" spans="3:3" x14ac:dyDescent="0.25">
      <c r="C117" s="363"/>
    </row>
    <row r="118" spans="3:3" x14ac:dyDescent="0.25">
      <c r="C118" s="363"/>
    </row>
    <row r="119" spans="3:3" x14ac:dyDescent="0.25">
      <c r="C119" s="364"/>
    </row>
    <row r="120" spans="3:3" x14ac:dyDescent="0.25">
      <c r="C120" s="363"/>
    </row>
    <row r="121" spans="3:3" x14ac:dyDescent="0.25">
      <c r="C121" s="363"/>
    </row>
    <row r="122" spans="3:3" x14ac:dyDescent="0.25">
      <c r="C122" s="363"/>
    </row>
    <row r="123" spans="3:3" x14ac:dyDescent="0.25">
      <c r="C123" s="363"/>
    </row>
    <row r="124" spans="3:3" x14ac:dyDescent="0.25">
      <c r="C124" s="363"/>
    </row>
    <row r="125" spans="3:3" x14ac:dyDescent="0.25">
      <c r="C125" s="363"/>
    </row>
    <row r="126" spans="3:3" x14ac:dyDescent="0.25">
      <c r="C126" s="363"/>
    </row>
    <row r="127" spans="3:3" x14ac:dyDescent="0.25">
      <c r="C127" s="363"/>
    </row>
    <row r="128" spans="3:3" x14ac:dyDescent="0.25">
      <c r="C128" s="363"/>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5EFD4D-B7F1-47A5-AF52-512C424B070E}">
  <dimension ref="A1:T96"/>
  <sheetViews>
    <sheetView workbookViewId="0">
      <selection activeCell="D18" sqref="D18"/>
    </sheetView>
  </sheetViews>
  <sheetFormatPr defaultRowHeight="15" x14ac:dyDescent="0.25"/>
  <cols>
    <col min="1" max="1" width="14" bestFit="1" customWidth="1"/>
    <col min="2" max="2" width="15.5703125" bestFit="1" customWidth="1"/>
    <col min="3" max="3" width="15.5703125" customWidth="1"/>
    <col min="4" max="4" width="40.85546875" bestFit="1" customWidth="1"/>
  </cols>
  <sheetData>
    <row r="1" spans="1:20" x14ac:dyDescent="0.25">
      <c r="A1" s="3" t="s">
        <v>0</v>
      </c>
      <c r="B1" s="3" t="s">
        <v>1</v>
      </c>
      <c r="C1" s="3" t="s">
        <v>278</v>
      </c>
      <c r="D1" s="3" t="s">
        <v>2</v>
      </c>
      <c r="E1" s="3">
        <v>2015</v>
      </c>
      <c r="F1" s="3">
        <v>2016</v>
      </c>
      <c r="G1" s="3">
        <v>2017</v>
      </c>
      <c r="H1" s="3">
        <v>2018</v>
      </c>
      <c r="I1" s="3">
        <v>2019</v>
      </c>
      <c r="J1" s="3">
        <v>2020</v>
      </c>
      <c r="K1" s="3" t="s">
        <v>3</v>
      </c>
      <c r="L1" s="3" t="s">
        <v>171</v>
      </c>
      <c r="M1" s="3" t="s">
        <v>172</v>
      </c>
      <c r="N1" s="3" t="s">
        <v>173</v>
      </c>
      <c r="O1" s="3" t="s">
        <v>174</v>
      </c>
      <c r="P1" s="3" t="s">
        <v>175</v>
      </c>
      <c r="Q1" s="3" t="s">
        <v>176</v>
      </c>
      <c r="R1" s="3" t="s">
        <v>177</v>
      </c>
      <c r="S1" s="3" t="s">
        <v>178</v>
      </c>
      <c r="T1" s="3" t="s">
        <v>179</v>
      </c>
    </row>
    <row r="2" spans="1:20" x14ac:dyDescent="0.25">
      <c r="A2" s="5" t="s">
        <v>4</v>
      </c>
      <c r="B2" s="6" t="s">
        <v>5</v>
      </c>
      <c r="C2" s="6"/>
      <c r="D2" s="7"/>
      <c r="E2" s="8"/>
      <c r="F2" s="8"/>
      <c r="G2" s="8"/>
      <c r="H2" s="8"/>
      <c r="I2" s="8"/>
      <c r="J2" s="8"/>
      <c r="K2" s="8"/>
      <c r="L2" s="8"/>
      <c r="M2" s="8"/>
      <c r="N2" s="8"/>
      <c r="O2" s="8"/>
      <c r="P2" s="8"/>
      <c r="Q2" s="8"/>
      <c r="R2" s="8"/>
      <c r="S2" s="8"/>
      <c r="T2" s="8"/>
    </row>
    <row r="3" spans="1:20" x14ac:dyDescent="0.25">
      <c r="A3" s="5" t="s">
        <v>4</v>
      </c>
      <c r="B3" s="6" t="s">
        <v>5</v>
      </c>
      <c r="C3" s="6"/>
      <c r="D3" s="7"/>
      <c r="E3" s="8"/>
      <c r="F3" s="8"/>
      <c r="G3" s="8"/>
      <c r="H3" s="8"/>
      <c r="I3" s="8"/>
      <c r="J3" s="8"/>
      <c r="K3" s="8"/>
      <c r="L3" s="8"/>
      <c r="M3" s="8"/>
      <c r="N3" s="8"/>
      <c r="O3" s="8"/>
      <c r="P3" s="8"/>
      <c r="Q3" s="8"/>
      <c r="R3" s="8"/>
      <c r="S3" s="8"/>
      <c r="T3" s="8"/>
    </row>
    <row r="4" spans="1:20" x14ac:dyDescent="0.25">
      <c r="A4" s="5" t="s">
        <v>4</v>
      </c>
      <c r="B4" s="6" t="s">
        <v>5</v>
      </c>
      <c r="C4" s="6"/>
      <c r="D4" s="9" t="s">
        <v>6</v>
      </c>
      <c r="E4" s="10">
        <v>0</v>
      </c>
      <c r="F4" s="10">
        <v>0</v>
      </c>
      <c r="G4" s="10">
        <v>0</v>
      </c>
      <c r="H4" s="10">
        <v>0</v>
      </c>
      <c r="I4" s="10">
        <v>0</v>
      </c>
      <c r="J4" s="10">
        <v>0</v>
      </c>
      <c r="K4" s="10">
        <v>0</v>
      </c>
      <c r="L4" s="10">
        <v>0</v>
      </c>
      <c r="M4" s="10">
        <v>0</v>
      </c>
      <c r="N4" s="10">
        <v>0</v>
      </c>
      <c r="O4" s="10">
        <v>0</v>
      </c>
      <c r="P4" s="10">
        <v>0</v>
      </c>
      <c r="Q4" s="10">
        <v>0</v>
      </c>
      <c r="R4" s="10">
        <v>0</v>
      </c>
      <c r="S4" s="10">
        <v>0</v>
      </c>
      <c r="T4" s="10">
        <v>0</v>
      </c>
    </row>
    <row r="5" spans="1:20" x14ac:dyDescent="0.25">
      <c r="A5" s="5" t="s">
        <v>4</v>
      </c>
      <c r="B5" s="6" t="s">
        <v>5</v>
      </c>
      <c r="C5" s="6"/>
      <c r="D5" s="11" t="s">
        <v>7</v>
      </c>
      <c r="E5" s="12">
        <f t="shared" ref="E5:T5" si="0">SUM(E2:E4)</f>
        <v>0</v>
      </c>
      <c r="F5" s="12">
        <f t="shared" si="0"/>
        <v>0</v>
      </c>
      <c r="G5" s="12">
        <f t="shared" si="0"/>
        <v>0</v>
      </c>
      <c r="H5" s="12">
        <f t="shared" si="0"/>
        <v>0</v>
      </c>
      <c r="I5" s="12">
        <f t="shared" si="0"/>
        <v>0</v>
      </c>
      <c r="J5" s="12">
        <f t="shared" si="0"/>
        <v>0</v>
      </c>
      <c r="K5" s="12">
        <f t="shared" si="0"/>
        <v>0</v>
      </c>
      <c r="L5" s="12">
        <f t="shared" si="0"/>
        <v>0</v>
      </c>
      <c r="M5" s="12">
        <f t="shared" si="0"/>
        <v>0</v>
      </c>
      <c r="N5" s="12">
        <f t="shared" si="0"/>
        <v>0</v>
      </c>
      <c r="O5" s="12">
        <f t="shared" si="0"/>
        <v>0</v>
      </c>
      <c r="P5" s="12">
        <f t="shared" si="0"/>
        <v>0</v>
      </c>
      <c r="Q5" s="12">
        <f t="shared" si="0"/>
        <v>0</v>
      </c>
      <c r="R5" s="12">
        <f t="shared" si="0"/>
        <v>0</v>
      </c>
      <c r="S5" s="12">
        <f t="shared" si="0"/>
        <v>0</v>
      </c>
      <c r="T5" s="12">
        <f t="shared" si="0"/>
        <v>0</v>
      </c>
    </row>
    <row r="6" spans="1:20" x14ac:dyDescent="0.25">
      <c r="A6" s="13" t="s">
        <v>4</v>
      </c>
      <c r="B6" s="14" t="s">
        <v>8</v>
      </c>
      <c r="C6" s="14"/>
      <c r="D6" s="7"/>
      <c r="E6" s="8"/>
      <c r="F6" s="8"/>
      <c r="G6" s="8"/>
      <c r="H6" s="8"/>
      <c r="I6" s="8"/>
      <c r="J6" s="8"/>
      <c r="K6" s="8"/>
      <c r="L6" s="8"/>
      <c r="M6" s="8"/>
      <c r="N6" s="8"/>
      <c r="O6" s="8"/>
      <c r="P6" s="8"/>
      <c r="Q6" s="8"/>
      <c r="R6" s="8"/>
      <c r="S6" s="8"/>
      <c r="T6" s="8"/>
    </row>
    <row r="7" spans="1:20" x14ac:dyDescent="0.25">
      <c r="A7" s="5" t="s">
        <v>4</v>
      </c>
      <c r="B7" s="6" t="s">
        <v>8</v>
      </c>
      <c r="C7" s="6"/>
      <c r="D7" s="7"/>
      <c r="E7" s="8"/>
      <c r="F7" s="8"/>
      <c r="G7" s="8"/>
      <c r="H7" s="8"/>
      <c r="I7" s="8"/>
      <c r="J7" s="8"/>
      <c r="K7" s="8"/>
      <c r="L7" s="8"/>
      <c r="M7" s="8"/>
      <c r="N7" s="8"/>
      <c r="O7" s="8"/>
      <c r="P7" s="8"/>
      <c r="Q7" s="8"/>
      <c r="R7" s="8"/>
      <c r="S7" s="8"/>
      <c r="T7" s="8"/>
    </row>
    <row r="8" spans="1:20" x14ac:dyDescent="0.25">
      <c r="A8" s="5" t="s">
        <v>4</v>
      </c>
      <c r="B8" s="6" t="s">
        <v>8</v>
      </c>
      <c r="C8" s="6"/>
      <c r="D8" s="7"/>
      <c r="E8" s="8"/>
      <c r="F8" s="8"/>
      <c r="G8" s="8"/>
      <c r="H8" s="8"/>
      <c r="I8" s="8"/>
      <c r="J8" s="8"/>
      <c r="K8" s="8"/>
      <c r="L8" s="8"/>
      <c r="M8" s="8"/>
      <c r="N8" s="8"/>
      <c r="O8" s="8"/>
      <c r="P8" s="8"/>
      <c r="Q8" s="8"/>
      <c r="R8" s="8"/>
      <c r="S8" s="8"/>
      <c r="T8" s="8"/>
    </row>
    <row r="9" spans="1:20" x14ac:dyDescent="0.25">
      <c r="A9" s="5" t="s">
        <v>4</v>
      </c>
      <c r="B9" s="6" t="s">
        <v>8</v>
      </c>
      <c r="C9" s="6"/>
      <c r="D9" s="7"/>
      <c r="E9" s="8"/>
      <c r="F9" s="8"/>
      <c r="G9" s="8"/>
      <c r="H9" s="8"/>
      <c r="I9" s="8"/>
      <c r="J9" s="8"/>
      <c r="K9" s="8"/>
      <c r="L9" s="8"/>
      <c r="M9" s="8"/>
      <c r="N9" s="8"/>
      <c r="O9" s="8"/>
      <c r="P9" s="8"/>
      <c r="Q9" s="8"/>
      <c r="R9" s="8"/>
      <c r="S9" s="8"/>
      <c r="T9" s="8"/>
    </row>
    <row r="10" spans="1:20" x14ac:dyDescent="0.25">
      <c r="A10" s="5" t="s">
        <v>4</v>
      </c>
      <c r="B10" s="6" t="s">
        <v>8</v>
      </c>
      <c r="C10" s="6"/>
      <c r="D10" s="7"/>
      <c r="E10" s="8"/>
      <c r="F10" s="8"/>
      <c r="G10" s="8"/>
      <c r="H10" s="8"/>
      <c r="I10" s="8"/>
      <c r="J10" s="8"/>
      <c r="K10" s="8"/>
      <c r="L10" s="8"/>
      <c r="M10" s="8"/>
      <c r="N10" s="8"/>
      <c r="O10" s="8"/>
      <c r="P10" s="8"/>
      <c r="Q10" s="8"/>
      <c r="R10" s="8"/>
      <c r="S10" s="8"/>
      <c r="T10" s="8"/>
    </row>
    <row r="11" spans="1:20" x14ac:dyDescent="0.25">
      <c r="A11" s="5" t="s">
        <v>4</v>
      </c>
      <c r="B11" s="6" t="s">
        <v>8</v>
      </c>
      <c r="C11" s="6"/>
      <c r="D11" s="7"/>
      <c r="E11" s="8"/>
      <c r="F11" s="8"/>
      <c r="G11" s="8"/>
      <c r="H11" s="8"/>
      <c r="I11" s="8"/>
      <c r="J11" s="8"/>
      <c r="K11" s="8"/>
      <c r="L11" s="8"/>
      <c r="M11" s="8"/>
      <c r="N11" s="8"/>
      <c r="O11" s="8"/>
      <c r="P11" s="8"/>
      <c r="Q11" s="8"/>
      <c r="R11" s="8"/>
      <c r="S11" s="8"/>
      <c r="T11" s="8"/>
    </row>
    <row r="12" spans="1:20" x14ac:dyDescent="0.25">
      <c r="A12" s="5" t="s">
        <v>4</v>
      </c>
      <c r="B12" s="6" t="s">
        <v>8</v>
      </c>
      <c r="C12" s="6"/>
      <c r="D12" s="7"/>
      <c r="E12" s="8"/>
      <c r="F12" s="8"/>
      <c r="G12" s="8"/>
      <c r="H12" s="8"/>
      <c r="I12" s="8"/>
      <c r="J12" s="8"/>
      <c r="K12" s="8"/>
      <c r="L12" s="8"/>
      <c r="M12" s="8"/>
      <c r="N12" s="8"/>
      <c r="O12" s="8"/>
      <c r="P12" s="8"/>
      <c r="Q12" s="8"/>
      <c r="R12" s="8"/>
      <c r="S12" s="8"/>
      <c r="T12" s="8"/>
    </row>
    <row r="13" spans="1:20" x14ac:dyDescent="0.25">
      <c r="A13" s="5" t="s">
        <v>4</v>
      </c>
      <c r="B13" s="6" t="s">
        <v>8</v>
      </c>
      <c r="C13" s="6"/>
      <c r="D13" s="11" t="s">
        <v>6</v>
      </c>
      <c r="E13" s="10">
        <v>0</v>
      </c>
      <c r="F13" s="10">
        <v>0</v>
      </c>
      <c r="G13" s="10">
        <v>0</v>
      </c>
      <c r="H13" s="10">
        <v>0</v>
      </c>
      <c r="I13" s="10">
        <v>0</v>
      </c>
      <c r="J13" s="10">
        <v>0</v>
      </c>
      <c r="K13" s="10">
        <v>0</v>
      </c>
      <c r="L13" s="10">
        <v>0</v>
      </c>
      <c r="M13" s="10">
        <v>0</v>
      </c>
      <c r="N13" s="10">
        <v>0</v>
      </c>
      <c r="O13" s="10">
        <v>0</v>
      </c>
      <c r="P13" s="10">
        <v>0</v>
      </c>
      <c r="Q13" s="10">
        <v>0</v>
      </c>
      <c r="R13" s="10">
        <v>0</v>
      </c>
      <c r="S13" s="10">
        <v>0</v>
      </c>
      <c r="T13" s="10">
        <v>0</v>
      </c>
    </row>
    <row r="14" spans="1:20" x14ac:dyDescent="0.25">
      <c r="A14" s="5" t="s">
        <v>4</v>
      </c>
      <c r="B14" s="6" t="s">
        <v>8</v>
      </c>
      <c r="C14" s="6"/>
      <c r="D14" s="11" t="s">
        <v>7</v>
      </c>
      <c r="E14" s="12">
        <f>SUM(E6:E13)</f>
        <v>0</v>
      </c>
      <c r="F14" s="12">
        <f t="shared" ref="F14:T14" si="1">SUM(F6:F13)</f>
        <v>0</v>
      </c>
      <c r="G14" s="12">
        <f t="shared" si="1"/>
        <v>0</v>
      </c>
      <c r="H14" s="12">
        <f t="shared" si="1"/>
        <v>0</v>
      </c>
      <c r="I14" s="12">
        <f t="shared" si="1"/>
        <v>0</v>
      </c>
      <c r="J14" s="12">
        <f t="shared" si="1"/>
        <v>0</v>
      </c>
      <c r="K14" s="12">
        <f t="shared" si="1"/>
        <v>0</v>
      </c>
      <c r="L14" s="12">
        <f t="shared" si="1"/>
        <v>0</v>
      </c>
      <c r="M14" s="12">
        <f t="shared" si="1"/>
        <v>0</v>
      </c>
      <c r="N14" s="12">
        <f t="shared" si="1"/>
        <v>0</v>
      </c>
      <c r="O14" s="12">
        <f t="shared" si="1"/>
        <v>0</v>
      </c>
      <c r="P14" s="12">
        <f t="shared" si="1"/>
        <v>0</v>
      </c>
      <c r="Q14" s="12">
        <f t="shared" si="1"/>
        <v>0</v>
      </c>
      <c r="R14" s="12">
        <f t="shared" si="1"/>
        <v>0</v>
      </c>
      <c r="S14" s="12">
        <f t="shared" si="1"/>
        <v>0</v>
      </c>
      <c r="T14" s="12">
        <f t="shared" si="1"/>
        <v>0</v>
      </c>
    </row>
    <row r="15" spans="1:20" x14ac:dyDescent="0.25">
      <c r="A15" s="13" t="s">
        <v>4</v>
      </c>
      <c r="B15" s="14" t="s">
        <v>9</v>
      </c>
      <c r="C15" s="14"/>
      <c r="D15" s="15"/>
      <c r="E15" s="16"/>
      <c r="F15" s="16"/>
      <c r="G15" s="16"/>
      <c r="H15" s="16"/>
      <c r="I15" s="16"/>
      <c r="J15" s="16"/>
      <c r="K15" s="16"/>
      <c r="L15" s="16"/>
      <c r="M15" s="16"/>
      <c r="N15" s="16"/>
      <c r="O15" s="16"/>
      <c r="P15" s="16"/>
      <c r="Q15" s="16"/>
      <c r="R15" s="16"/>
      <c r="S15" s="16"/>
      <c r="T15" s="16"/>
    </row>
    <row r="16" spans="1:20" x14ac:dyDescent="0.25">
      <c r="A16" s="13" t="s">
        <v>4</v>
      </c>
      <c r="B16" s="14" t="s">
        <v>9</v>
      </c>
      <c r="C16" s="14"/>
      <c r="D16" s="15"/>
      <c r="E16" s="16"/>
      <c r="F16" s="16"/>
      <c r="G16" s="16"/>
      <c r="H16" s="16"/>
      <c r="I16" s="16"/>
      <c r="J16" s="16"/>
      <c r="K16" s="16"/>
      <c r="L16" s="16"/>
      <c r="M16" s="16"/>
      <c r="N16" s="16"/>
      <c r="O16" s="16"/>
      <c r="P16" s="16"/>
      <c r="Q16" s="16"/>
      <c r="R16" s="16"/>
      <c r="S16" s="16"/>
      <c r="T16" s="16"/>
    </row>
    <row r="17" spans="1:20" x14ac:dyDescent="0.25">
      <c r="A17" s="13" t="s">
        <v>4</v>
      </c>
      <c r="B17" s="14" t="s">
        <v>9</v>
      </c>
      <c r="C17" s="14"/>
      <c r="D17" s="17" t="s">
        <v>6</v>
      </c>
      <c r="E17" s="16">
        <v>0</v>
      </c>
      <c r="F17" s="16">
        <v>0</v>
      </c>
      <c r="G17" s="16">
        <v>0</v>
      </c>
      <c r="H17" s="16">
        <v>0</v>
      </c>
      <c r="I17" s="16">
        <v>0</v>
      </c>
      <c r="J17" s="16">
        <v>0</v>
      </c>
      <c r="K17" s="16">
        <v>0</v>
      </c>
      <c r="L17" s="16">
        <v>0</v>
      </c>
      <c r="M17" s="16">
        <v>0</v>
      </c>
      <c r="N17" s="16">
        <v>0</v>
      </c>
      <c r="O17" s="16">
        <v>0</v>
      </c>
      <c r="P17" s="16">
        <v>0</v>
      </c>
      <c r="Q17" s="16">
        <v>0</v>
      </c>
      <c r="R17" s="16">
        <v>0</v>
      </c>
      <c r="S17" s="16">
        <v>0</v>
      </c>
      <c r="T17" s="16">
        <v>0</v>
      </c>
    </row>
    <row r="18" spans="1:20" x14ac:dyDescent="0.25">
      <c r="A18" s="13" t="s">
        <v>4</v>
      </c>
      <c r="B18" s="14" t="s">
        <v>10</v>
      </c>
      <c r="C18" s="14"/>
      <c r="D18" s="17" t="s">
        <v>7</v>
      </c>
      <c r="E18" s="12">
        <f t="shared" ref="E18:T18" si="2">SUM(E15:E17)</f>
        <v>0</v>
      </c>
      <c r="F18" s="12">
        <f t="shared" si="2"/>
        <v>0</v>
      </c>
      <c r="G18" s="12">
        <f t="shared" si="2"/>
        <v>0</v>
      </c>
      <c r="H18" s="12">
        <f t="shared" si="2"/>
        <v>0</v>
      </c>
      <c r="I18" s="12">
        <f t="shared" si="2"/>
        <v>0</v>
      </c>
      <c r="J18" s="12">
        <f t="shared" si="2"/>
        <v>0</v>
      </c>
      <c r="K18" s="12">
        <f t="shared" si="2"/>
        <v>0</v>
      </c>
      <c r="L18" s="12">
        <f t="shared" si="2"/>
        <v>0</v>
      </c>
      <c r="M18" s="12">
        <f t="shared" si="2"/>
        <v>0</v>
      </c>
      <c r="N18" s="12">
        <f t="shared" si="2"/>
        <v>0</v>
      </c>
      <c r="O18" s="12">
        <f t="shared" si="2"/>
        <v>0</v>
      </c>
      <c r="P18" s="12">
        <f t="shared" si="2"/>
        <v>0</v>
      </c>
      <c r="Q18" s="12">
        <f t="shared" si="2"/>
        <v>0</v>
      </c>
      <c r="R18" s="12">
        <f t="shared" si="2"/>
        <v>0</v>
      </c>
      <c r="S18" s="12">
        <f t="shared" si="2"/>
        <v>0</v>
      </c>
      <c r="T18" s="12">
        <f t="shared" si="2"/>
        <v>0</v>
      </c>
    </row>
    <row r="19" spans="1:20" x14ac:dyDescent="0.25">
      <c r="A19" s="13" t="s">
        <v>4</v>
      </c>
      <c r="B19" s="14" t="s">
        <v>11</v>
      </c>
      <c r="C19" s="14"/>
      <c r="D19" s="18"/>
      <c r="E19" s="16"/>
      <c r="F19" s="16"/>
      <c r="G19" s="16"/>
      <c r="H19" s="16"/>
      <c r="I19" s="16"/>
      <c r="J19" s="16"/>
      <c r="K19" s="16"/>
      <c r="L19" s="16"/>
      <c r="M19" s="16"/>
      <c r="N19" s="16"/>
      <c r="O19" s="16"/>
      <c r="P19" s="16"/>
      <c r="Q19" s="16"/>
      <c r="R19" s="16"/>
      <c r="S19" s="16"/>
      <c r="T19" s="16"/>
    </row>
    <row r="20" spans="1:20" x14ac:dyDescent="0.25">
      <c r="A20" s="13" t="s">
        <v>4</v>
      </c>
      <c r="B20" s="14" t="s">
        <v>11</v>
      </c>
      <c r="C20" s="14"/>
      <c r="D20" s="19" t="s">
        <v>6</v>
      </c>
      <c r="E20" s="16">
        <v>0</v>
      </c>
      <c r="F20" s="16">
        <v>0</v>
      </c>
      <c r="G20" s="16">
        <v>0</v>
      </c>
      <c r="H20" s="16">
        <v>0</v>
      </c>
      <c r="I20" s="16">
        <v>0</v>
      </c>
      <c r="J20" s="16">
        <v>0</v>
      </c>
      <c r="K20" s="16">
        <v>0</v>
      </c>
      <c r="L20" s="16">
        <v>0</v>
      </c>
      <c r="M20" s="16">
        <v>0</v>
      </c>
      <c r="N20" s="16">
        <v>0</v>
      </c>
      <c r="O20" s="16">
        <v>0</v>
      </c>
      <c r="P20" s="16">
        <v>0</v>
      </c>
      <c r="Q20" s="16">
        <v>0</v>
      </c>
      <c r="R20" s="16">
        <v>0</v>
      </c>
      <c r="S20" s="16">
        <v>0</v>
      </c>
      <c r="T20" s="16">
        <v>0</v>
      </c>
    </row>
    <row r="21" spans="1:20" x14ac:dyDescent="0.25">
      <c r="A21" s="13" t="s">
        <v>4</v>
      </c>
      <c r="B21" s="14"/>
      <c r="C21" s="14"/>
      <c r="D21" s="20" t="s">
        <v>7</v>
      </c>
      <c r="E21" s="12">
        <f t="shared" ref="E21:T21" si="3">SUM(E19:E20)</f>
        <v>0</v>
      </c>
      <c r="F21" s="12">
        <f t="shared" si="3"/>
        <v>0</v>
      </c>
      <c r="G21" s="12">
        <f t="shared" si="3"/>
        <v>0</v>
      </c>
      <c r="H21" s="12">
        <f t="shared" si="3"/>
        <v>0</v>
      </c>
      <c r="I21" s="12">
        <f t="shared" si="3"/>
        <v>0</v>
      </c>
      <c r="J21" s="12">
        <f t="shared" si="3"/>
        <v>0</v>
      </c>
      <c r="K21" s="12">
        <f t="shared" si="3"/>
        <v>0</v>
      </c>
      <c r="L21" s="12">
        <f t="shared" si="3"/>
        <v>0</v>
      </c>
      <c r="M21" s="12">
        <f t="shared" si="3"/>
        <v>0</v>
      </c>
      <c r="N21" s="12">
        <f t="shared" si="3"/>
        <v>0</v>
      </c>
      <c r="O21" s="12">
        <f t="shared" si="3"/>
        <v>0</v>
      </c>
      <c r="P21" s="12">
        <f t="shared" si="3"/>
        <v>0</v>
      </c>
      <c r="Q21" s="12">
        <f t="shared" si="3"/>
        <v>0</v>
      </c>
      <c r="R21" s="12">
        <f t="shared" si="3"/>
        <v>0</v>
      </c>
      <c r="S21" s="12">
        <f t="shared" si="3"/>
        <v>0</v>
      </c>
      <c r="T21" s="12">
        <f t="shared" si="3"/>
        <v>0</v>
      </c>
    </row>
    <row r="22" spans="1:20" x14ac:dyDescent="0.25">
      <c r="A22" s="13" t="s">
        <v>4</v>
      </c>
      <c r="B22" s="21" t="s">
        <v>122</v>
      </c>
      <c r="C22" s="21"/>
      <c r="D22" s="18"/>
      <c r="E22" s="16"/>
      <c r="F22" s="16"/>
      <c r="G22" s="16"/>
      <c r="H22" s="16"/>
      <c r="I22" s="16"/>
      <c r="J22" s="16"/>
      <c r="K22" s="16"/>
      <c r="L22" s="16"/>
      <c r="M22" s="16"/>
      <c r="N22" s="16"/>
      <c r="O22" s="16"/>
      <c r="P22" s="16"/>
      <c r="Q22" s="16"/>
      <c r="R22" s="16"/>
      <c r="S22" s="16"/>
      <c r="T22" s="16"/>
    </row>
    <row r="23" spans="1:20" x14ac:dyDescent="0.25">
      <c r="A23" s="13" t="s">
        <v>4</v>
      </c>
      <c r="B23" s="21" t="s">
        <v>122</v>
      </c>
      <c r="C23" s="21"/>
      <c r="D23" s="19" t="s">
        <v>6</v>
      </c>
      <c r="E23" s="16">
        <v>0</v>
      </c>
      <c r="F23" s="16">
        <v>0</v>
      </c>
      <c r="G23" s="16">
        <v>0</v>
      </c>
      <c r="H23" s="16">
        <v>0</v>
      </c>
      <c r="I23" s="16">
        <v>0</v>
      </c>
      <c r="J23" s="16">
        <v>0</v>
      </c>
      <c r="K23" s="16">
        <v>0</v>
      </c>
      <c r="L23" s="16">
        <v>0</v>
      </c>
      <c r="M23" s="16">
        <v>0</v>
      </c>
      <c r="N23" s="16">
        <v>0</v>
      </c>
      <c r="O23" s="16">
        <v>0</v>
      </c>
      <c r="P23" s="16">
        <v>0</v>
      </c>
      <c r="Q23" s="16">
        <v>0</v>
      </c>
      <c r="R23" s="16">
        <v>0</v>
      </c>
      <c r="S23" s="16">
        <v>0</v>
      </c>
      <c r="T23" s="16">
        <v>0</v>
      </c>
    </row>
    <row r="24" spans="1:20" x14ac:dyDescent="0.25">
      <c r="A24" s="13" t="s">
        <v>4</v>
      </c>
      <c r="B24" s="14"/>
      <c r="C24" s="14"/>
      <c r="D24" s="19" t="s">
        <v>7</v>
      </c>
      <c r="E24" s="12">
        <f t="shared" ref="E24:T24" si="4">SUM(E22:E23)</f>
        <v>0</v>
      </c>
      <c r="F24" s="12">
        <f t="shared" si="4"/>
        <v>0</v>
      </c>
      <c r="G24" s="12">
        <f t="shared" si="4"/>
        <v>0</v>
      </c>
      <c r="H24" s="12">
        <f t="shared" si="4"/>
        <v>0</v>
      </c>
      <c r="I24" s="12">
        <f t="shared" si="4"/>
        <v>0</v>
      </c>
      <c r="J24" s="12">
        <f t="shared" si="4"/>
        <v>0</v>
      </c>
      <c r="K24" s="12">
        <f t="shared" si="4"/>
        <v>0</v>
      </c>
      <c r="L24" s="12">
        <f t="shared" si="4"/>
        <v>0</v>
      </c>
      <c r="M24" s="12">
        <f t="shared" si="4"/>
        <v>0</v>
      </c>
      <c r="N24" s="12">
        <f t="shared" si="4"/>
        <v>0</v>
      </c>
      <c r="O24" s="12">
        <f t="shared" si="4"/>
        <v>0</v>
      </c>
      <c r="P24" s="12">
        <f t="shared" si="4"/>
        <v>0</v>
      </c>
      <c r="Q24" s="12">
        <f t="shared" si="4"/>
        <v>0</v>
      </c>
      <c r="R24" s="12">
        <f t="shared" si="4"/>
        <v>0</v>
      </c>
      <c r="S24" s="12">
        <f t="shared" si="4"/>
        <v>0</v>
      </c>
      <c r="T24" s="12">
        <f t="shared" si="4"/>
        <v>0</v>
      </c>
    </row>
    <row r="25" spans="1:20" x14ac:dyDescent="0.25">
      <c r="A25" s="13" t="s">
        <v>4</v>
      </c>
      <c r="B25" s="14" t="s">
        <v>13</v>
      </c>
      <c r="C25" s="14"/>
      <c r="D25" s="18"/>
      <c r="E25" s="16"/>
      <c r="F25" s="16"/>
      <c r="G25" s="16"/>
      <c r="H25" s="16"/>
      <c r="I25" s="16"/>
      <c r="J25" s="16"/>
      <c r="K25" s="16"/>
      <c r="L25" s="16"/>
      <c r="M25" s="16"/>
      <c r="N25" s="16"/>
      <c r="O25" s="16"/>
      <c r="P25" s="16"/>
      <c r="Q25" s="16"/>
      <c r="R25" s="16"/>
      <c r="S25" s="16"/>
      <c r="T25" s="16"/>
    </row>
    <row r="26" spans="1:20" x14ac:dyDescent="0.25">
      <c r="A26" s="13" t="s">
        <v>4</v>
      </c>
      <c r="B26" s="14" t="s">
        <v>13</v>
      </c>
      <c r="C26" s="14"/>
      <c r="D26" s="18"/>
      <c r="E26" s="16"/>
      <c r="F26" s="16"/>
      <c r="G26" s="16"/>
      <c r="H26" s="16"/>
      <c r="I26" s="16"/>
      <c r="J26" s="16"/>
      <c r="K26" s="16"/>
      <c r="L26" s="16"/>
      <c r="M26" s="16"/>
      <c r="N26" s="16"/>
      <c r="O26" s="16"/>
      <c r="P26" s="16"/>
      <c r="Q26" s="16"/>
      <c r="R26" s="16"/>
      <c r="S26" s="16"/>
      <c r="T26" s="16"/>
    </row>
    <row r="27" spans="1:20" x14ac:dyDescent="0.25">
      <c r="A27" s="13" t="s">
        <v>4</v>
      </c>
      <c r="B27" s="14" t="s">
        <v>13</v>
      </c>
      <c r="C27" s="14"/>
      <c r="D27" s="18"/>
      <c r="E27" s="16"/>
      <c r="F27" s="16"/>
      <c r="G27" s="16"/>
      <c r="H27" s="16"/>
      <c r="I27" s="16"/>
      <c r="J27" s="16"/>
      <c r="K27" s="16"/>
      <c r="L27" s="16"/>
      <c r="M27" s="16"/>
      <c r="N27" s="16"/>
      <c r="O27" s="16"/>
      <c r="P27" s="16"/>
      <c r="Q27" s="16"/>
      <c r="R27" s="16"/>
      <c r="S27" s="16"/>
      <c r="T27" s="16"/>
    </row>
    <row r="28" spans="1:20" x14ac:dyDescent="0.25">
      <c r="A28" s="13" t="s">
        <v>4</v>
      </c>
      <c r="B28" s="14" t="s">
        <v>13</v>
      </c>
      <c r="C28" s="14"/>
      <c r="D28" s="18"/>
      <c r="E28" s="16"/>
      <c r="F28" s="16"/>
      <c r="G28" s="16"/>
      <c r="H28" s="16"/>
      <c r="I28" s="16"/>
      <c r="J28" s="16"/>
      <c r="K28" s="16"/>
      <c r="L28" s="16"/>
      <c r="M28" s="16"/>
      <c r="N28" s="16"/>
      <c r="O28" s="16"/>
      <c r="P28" s="16"/>
      <c r="Q28" s="16"/>
      <c r="R28" s="16"/>
      <c r="S28" s="16"/>
      <c r="T28" s="16"/>
    </row>
    <row r="29" spans="1:20" x14ac:dyDescent="0.25">
      <c r="A29" s="13" t="s">
        <v>4</v>
      </c>
      <c r="B29" s="14" t="s">
        <v>13</v>
      </c>
      <c r="C29" s="14"/>
      <c r="D29" s="18"/>
      <c r="E29" s="16"/>
      <c r="F29" s="16"/>
      <c r="G29" s="16"/>
      <c r="H29" s="16"/>
      <c r="I29" s="16"/>
      <c r="J29" s="16"/>
      <c r="K29" s="16"/>
      <c r="L29" s="16"/>
      <c r="M29" s="16"/>
      <c r="N29" s="16"/>
      <c r="O29" s="16"/>
      <c r="P29" s="16"/>
      <c r="Q29" s="16"/>
      <c r="R29" s="16"/>
      <c r="S29" s="16"/>
      <c r="T29" s="16"/>
    </row>
    <row r="30" spans="1:20" x14ac:dyDescent="0.25">
      <c r="A30" s="13" t="s">
        <v>4</v>
      </c>
      <c r="B30" s="14"/>
      <c r="C30" s="14"/>
      <c r="D30" s="19" t="s">
        <v>6</v>
      </c>
      <c r="E30" s="16">
        <v>0</v>
      </c>
      <c r="F30" s="16">
        <v>0</v>
      </c>
      <c r="G30" s="16">
        <v>0</v>
      </c>
      <c r="H30" s="16">
        <v>0</v>
      </c>
      <c r="I30" s="16">
        <v>0</v>
      </c>
      <c r="J30" s="16">
        <v>0</v>
      </c>
      <c r="K30" s="16">
        <v>0</v>
      </c>
      <c r="L30" s="16">
        <v>0</v>
      </c>
      <c r="M30" s="16">
        <v>0</v>
      </c>
      <c r="N30" s="16">
        <v>0</v>
      </c>
      <c r="O30" s="16">
        <v>0</v>
      </c>
      <c r="P30" s="16">
        <v>0</v>
      </c>
      <c r="Q30" s="16">
        <v>0</v>
      </c>
      <c r="R30" s="16">
        <v>0</v>
      </c>
      <c r="S30" s="16">
        <v>0</v>
      </c>
      <c r="T30" s="16">
        <v>0</v>
      </c>
    </row>
    <row r="31" spans="1:20" x14ac:dyDescent="0.25">
      <c r="A31" s="13" t="s">
        <v>4</v>
      </c>
      <c r="B31" s="14"/>
      <c r="C31" s="14"/>
      <c r="D31" s="19" t="s">
        <v>7</v>
      </c>
      <c r="E31" s="22">
        <f>SUM(E25:E30)</f>
        <v>0</v>
      </c>
      <c r="F31" s="22">
        <f t="shared" ref="F31:T31" si="5">SUM(F25:F30)</f>
        <v>0</v>
      </c>
      <c r="G31" s="22">
        <f t="shared" si="5"/>
        <v>0</v>
      </c>
      <c r="H31" s="22">
        <f t="shared" si="5"/>
        <v>0</v>
      </c>
      <c r="I31" s="22">
        <f t="shared" si="5"/>
        <v>0</v>
      </c>
      <c r="J31" s="22">
        <f t="shared" si="5"/>
        <v>0</v>
      </c>
      <c r="K31" s="22">
        <f t="shared" si="5"/>
        <v>0</v>
      </c>
      <c r="L31" s="22">
        <f t="shared" si="5"/>
        <v>0</v>
      </c>
      <c r="M31" s="22">
        <f t="shared" si="5"/>
        <v>0</v>
      </c>
      <c r="N31" s="22">
        <f t="shared" si="5"/>
        <v>0</v>
      </c>
      <c r="O31" s="22">
        <f t="shared" si="5"/>
        <v>0</v>
      </c>
      <c r="P31" s="22">
        <f t="shared" si="5"/>
        <v>0</v>
      </c>
      <c r="Q31" s="22">
        <f t="shared" si="5"/>
        <v>0</v>
      </c>
      <c r="R31" s="22">
        <f t="shared" si="5"/>
        <v>0</v>
      </c>
      <c r="S31" s="22">
        <f t="shared" si="5"/>
        <v>0</v>
      </c>
      <c r="T31" s="22">
        <f t="shared" si="5"/>
        <v>0</v>
      </c>
    </row>
    <row r="32" spans="1:20" x14ac:dyDescent="0.25">
      <c r="A32" s="13" t="s">
        <v>4</v>
      </c>
      <c r="B32" s="21" t="s">
        <v>14</v>
      </c>
      <c r="C32" s="21"/>
      <c r="D32" s="23" t="s">
        <v>6</v>
      </c>
      <c r="E32" s="24"/>
      <c r="F32" s="24"/>
      <c r="G32" s="24"/>
      <c r="H32" s="24"/>
      <c r="I32" s="24"/>
      <c r="J32" s="24"/>
      <c r="K32" s="24"/>
      <c r="L32" s="24"/>
      <c r="M32" s="24"/>
      <c r="N32" s="24"/>
      <c r="O32" s="24"/>
      <c r="P32" s="24"/>
      <c r="Q32" s="24"/>
      <c r="R32" s="24"/>
      <c r="S32" s="24"/>
      <c r="T32" s="24"/>
    </row>
    <row r="33" spans="1:20" x14ac:dyDescent="0.25">
      <c r="A33" s="5" t="s">
        <v>4</v>
      </c>
      <c r="B33" s="6" t="s">
        <v>4</v>
      </c>
      <c r="C33" s="6"/>
      <c r="D33" s="20" t="s">
        <v>15</v>
      </c>
      <c r="E33" s="25">
        <f t="shared" ref="E33:T33" si="6">E5+E14+E18+E21+E24+E31+E32</f>
        <v>0</v>
      </c>
      <c r="F33" s="25">
        <f t="shared" si="6"/>
        <v>0</v>
      </c>
      <c r="G33" s="25">
        <f t="shared" si="6"/>
        <v>0</v>
      </c>
      <c r="H33" s="25">
        <f t="shared" si="6"/>
        <v>0</v>
      </c>
      <c r="I33" s="25">
        <f t="shared" si="6"/>
        <v>0</v>
      </c>
      <c r="J33" s="25">
        <f t="shared" si="6"/>
        <v>0</v>
      </c>
      <c r="K33" s="25">
        <f t="shared" si="6"/>
        <v>0</v>
      </c>
      <c r="L33" s="25">
        <f t="shared" si="6"/>
        <v>0</v>
      </c>
      <c r="M33" s="25">
        <f t="shared" si="6"/>
        <v>0</v>
      </c>
      <c r="N33" s="25">
        <f t="shared" si="6"/>
        <v>0</v>
      </c>
      <c r="O33" s="25">
        <f t="shared" si="6"/>
        <v>0</v>
      </c>
      <c r="P33" s="25">
        <f t="shared" si="6"/>
        <v>0</v>
      </c>
      <c r="Q33" s="25">
        <f t="shared" si="6"/>
        <v>0</v>
      </c>
      <c r="R33" s="25">
        <f t="shared" si="6"/>
        <v>0</v>
      </c>
      <c r="S33" s="25">
        <f t="shared" si="6"/>
        <v>0</v>
      </c>
      <c r="T33" s="25">
        <f t="shared" si="6"/>
        <v>0</v>
      </c>
    </row>
    <row r="34" spans="1:20" x14ac:dyDescent="0.25">
      <c r="A34" s="13" t="s">
        <v>16</v>
      </c>
      <c r="B34" s="14" t="s">
        <v>17</v>
      </c>
      <c r="C34" s="14"/>
      <c r="D34" s="26"/>
      <c r="E34" s="16"/>
      <c r="F34" s="16"/>
      <c r="G34" s="16"/>
      <c r="H34" s="16"/>
      <c r="I34" s="16"/>
      <c r="J34" s="16"/>
      <c r="K34" s="16"/>
      <c r="L34" s="16"/>
      <c r="M34" s="16"/>
      <c r="N34" s="16"/>
      <c r="O34" s="16"/>
      <c r="P34" s="16"/>
      <c r="Q34" s="16"/>
      <c r="R34" s="16"/>
      <c r="S34" s="16"/>
      <c r="T34" s="16"/>
    </row>
    <row r="35" spans="1:20" x14ac:dyDescent="0.25">
      <c r="A35" s="5" t="s">
        <v>16</v>
      </c>
      <c r="B35" s="6" t="s">
        <v>17</v>
      </c>
      <c r="C35" s="6"/>
      <c r="D35" s="9" t="s">
        <v>6</v>
      </c>
      <c r="E35" s="27">
        <v>0</v>
      </c>
      <c r="F35" s="27">
        <v>0</v>
      </c>
      <c r="G35" s="27">
        <v>0</v>
      </c>
      <c r="H35" s="27">
        <v>0</v>
      </c>
      <c r="I35" s="27">
        <v>0</v>
      </c>
      <c r="J35" s="27">
        <v>0</v>
      </c>
      <c r="K35" s="27">
        <v>0</v>
      </c>
      <c r="L35" s="27">
        <v>0</v>
      </c>
      <c r="M35" s="27">
        <v>0</v>
      </c>
      <c r="N35" s="27">
        <v>0</v>
      </c>
      <c r="O35" s="27">
        <v>0</v>
      </c>
      <c r="P35" s="27">
        <v>0</v>
      </c>
      <c r="Q35" s="27">
        <v>0</v>
      </c>
      <c r="R35" s="27">
        <v>0</v>
      </c>
      <c r="S35" s="27">
        <v>0</v>
      </c>
      <c r="T35" s="27">
        <v>0</v>
      </c>
    </row>
    <row r="36" spans="1:20" x14ac:dyDescent="0.25">
      <c r="A36" s="28" t="s">
        <v>16</v>
      </c>
      <c r="B36" s="29" t="s">
        <v>17</v>
      </c>
      <c r="C36" s="29"/>
      <c r="D36" s="20" t="s">
        <v>15</v>
      </c>
      <c r="E36" s="25">
        <f t="shared" ref="E36:T36" si="7">SUM(E34:E35)</f>
        <v>0</v>
      </c>
      <c r="F36" s="25">
        <f t="shared" si="7"/>
        <v>0</v>
      </c>
      <c r="G36" s="25">
        <f t="shared" si="7"/>
        <v>0</v>
      </c>
      <c r="H36" s="25">
        <f t="shared" si="7"/>
        <v>0</v>
      </c>
      <c r="I36" s="25">
        <f t="shared" si="7"/>
        <v>0</v>
      </c>
      <c r="J36" s="25">
        <f t="shared" si="7"/>
        <v>0</v>
      </c>
      <c r="K36" s="25">
        <f t="shared" si="7"/>
        <v>0</v>
      </c>
      <c r="L36" s="25">
        <f t="shared" si="7"/>
        <v>0</v>
      </c>
      <c r="M36" s="25">
        <f t="shared" si="7"/>
        <v>0</v>
      </c>
      <c r="N36" s="25">
        <f t="shared" si="7"/>
        <v>0</v>
      </c>
      <c r="O36" s="25">
        <f t="shared" si="7"/>
        <v>0</v>
      </c>
      <c r="P36" s="25">
        <f t="shared" si="7"/>
        <v>0</v>
      </c>
      <c r="Q36" s="25">
        <f t="shared" si="7"/>
        <v>0</v>
      </c>
      <c r="R36" s="25">
        <f t="shared" si="7"/>
        <v>0</v>
      </c>
      <c r="S36" s="25">
        <f t="shared" si="7"/>
        <v>0</v>
      </c>
      <c r="T36" s="25">
        <f t="shared" si="7"/>
        <v>0</v>
      </c>
    </row>
    <row r="37" spans="1:20" x14ac:dyDescent="0.25">
      <c r="A37" s="13" t="s">
        <v>16</v>
      </c>
      <c r="B37" s="14" t="s">
        <v>18</v>
      </c>
      <c r="C37" s="14"/>
      <c r="D37" s="26"/>
      <c r="E37" s="16"/>
      <c r="F37" s="16"/>
      <c r="G37" s="16"/>
      <c r="H37" s="16"/>
      <c r="I37" s="16"/>
      <c r="J37" s="16"/>
      <c r="K37" s="16"/>
      <c r="L37" s="16"/>
      <c r="M37" s="16"/>
      <c r="N37" s="16"/>
      <c r="O37" s="16"/>
      <c r="P37" s="16"/>
      <c r="Q37" s="16"/>
      <c r="R37" s="16"/>
      <c r="S37" s="16"/>
      <c r="T37" s="16"/>
    </row>
    <row r="38" spans="1:20" x14ac:dyDescent="0.25">
      <c r="A38" s="30" t="s">
        <v>16</v>
      </c>
      <c r="B38" s="31" t="s">
        <v>18</v>
      </c>
      <c r="C38" s="31"/>
      <c r="D38" s="32" t="s">
        <v>6</v>
      </c>
      <c r="E38" s="33">
        <v>0</v>
      </c>
      <c r="F38" s="33">
        <v>0</v>
      </c>
      <c r="G38" s="33">
        <v>0</v>
      </c>
      <c r="H38" s="33">
        <v>0</v>
      </c>
      <c r="I38" s="33">
        <v>0</v>
      </c>
      <c r="J38" s="33">
        <v>0</v>
      </c>
      <c r="K38" s="33">
        <v>0</v>
      </c>
      <c r="L38" s="33">
        <v>0</v>
      </c>
      <c r="M38" s="33">
        <v>0</v>
      </c>
      <c r="N38" s="33">
        <v>0</v>
      </c>
      <c r="O38" s="33">
        <v>0</v>
      </c>
      <c r="P38" s="33">
        <v>0</v>
      </c>
      <c r="Q38" s="33">
        <v>0</v>
      </c>
      <c r="R38" s="33">
        <v>0</v>
      </c>
      <c r="S38" s="33">
        <v>0</v>
      </c>
      <c r="T38" s="33">
        <v>0</v>
      </c>
    </row>
    <row r="39" spans="1:20" x14ac:dyDescent="0.25">
      <c r="A39" s="13" t="s">
        <v>16</v>
      </c>
      <c r="B39" s="6" t="s">
        <v>18</v>
      </c>
      <c r="C39" s="14"/>
      <c r="D39" s="23" t="s">
        <v>15</v>
      </c>
      <c r="E39" s="25">
        <f t="shared" ref="E39:T39" si="8">SUM(E37:E38)</f>
        <v>0</v>
      </c>
      <c r="F39" s="25">
        <f t="shared" si="8"/>
        <v>0</v>
      </c>
      <c r="G39" s="25">
        <f t="shared" si="8"/>
        <v>0</v>
      </c>
      <c r="H39" s="25">
        <f t="shared" si="8"/>
        <v>0</v>
      </c>
      <c r="I39" s="25">
        <f t="shared" si="8"/>
        <v>0</v>
      </c>
      <c r="J39" s="25">
        <f t="shared" si="8"/>
        <v>0</v>
      </c>
      <c r="K39" s="25">
        <f t="shared" si="8"/>
        <v>0</v>
      </c>
      <c r="L39" s="25">
        <f t="shared" si="8"/>
        <v>0</v>
      </c>
      <c r="M39" s="25">
        <f t="shared" si="8"/>
        <v>0</v>
      </c>
      <c r="N39" s="25">
        <f t="shared" si="8"/>
        <v>0</v>
      </c>
      <c r="O39" s="25">
        <f t="shared" si="8"/>
        <v>0</v>
      </c>
      <c r="P39" s="25">
        <f t="shared" si="8"/>
        <v>0</v>
      </c>
      <c r="Q39" s="25">
        <f t="shared" si="8"/>
        <v>0</v>
      </c>
      <c r="R39" s="25">
        <f t="shared" si="8"/>
        <v>0</v>
      </c>
      <c r="S39" s="25">
        <f t="shared" si="8"/>
        <v>0</v>
      </c>
      <c r="T39" s="25">
        <f t="shared" si="8"/>
        <v>0</v>
      </c>
    </row>
    <row r="40" spans="1:20" x14ac:dyDescent="0.25">
      <c r="A40" s="5" t="s">
        <v>16</v>
      </c>
      <c r="B40" s="6" t="s">
        <v>19</v>
      </c>
      <c r="C40" s="6"/>
      <c r="D40" s="34"/>
      <c r="E40" s="27"/>
      <c r="F40" s="27"/>
      <c r="G40" s="27"/>
      <c r="H40" s="27"/>
      <c r="I40" s="27"/>
      <c r="J40" s="27"/>
      <c r="K40" s="27"/>
      <c r="L40" s="27"/>
      <c r="M40" s="27"/>
      <c r="N40" s="27"/>
      <c r="O40" s="27"/>
      <c r="P40" s="27"/>
      <c r="Q40" s="27"/>
      <c r="R40" s="27"/>
      <c r="S40" s="27"/>
      <c r="T40" s="27"/>
    </row>
    <row r="41" spans="1:20" x14ac:dyDescent="0.25">
      <c r="A41" s="5" t="s">
        <v>16</v>
      </c>
      <c r="B41" s="6" t="s">
        <v>19</v>
      </c>
      <c r="C41" s="6"/>
      <c r="D41" s="20" t="s">
        <v>6</v>
      </c>
      <c r="E41" s="16">
        <v>0</v>
      </c>
      <c r="F41" s="16">
        <v>0</v>
      </c>
      <c r="G41" s="16">
        <v>0</v>
      </c>
      <c r="H41" s="16">
        <v>0</v>
      </c>
      <c r="I41" s="16">
        <v>0</v>
      </c>
      <c r="J41" s="16">
        <v>0</v>
      </c>
      <c r="K41" s="16">
        <v>0</v>
      </c>
      <c r="L41" s="16">
        <v>0</v>
      </c>
      <c r="M41" s="16">
        <v>0</v>
      </c>
      <c r="N41" s="16">
        <v>0</v>
      </c>
      <c r="O41" s="16">
        <v>0</v>
      </c>
      <c r="P41" s="16">
        <v>0</v>
      </c>
      <c r="Q41" s="16">
        <v>0</v>
      </c>
      <c r="R41" s="16">
        <v>0</v>
      </c>
      <c r="S41" s="16">
        <v>0</v>
      </c>
      <c r="T41" s="16">
        <v>0</v>
      </c>
    </row>
    <row r="42" spans="1:20" x14ac:dyDescent="0.25">
      <c r="A42" s="28" t="s">
        <v>16</v>
      </c>
      <c r="B42" s="35" t="s">
        <v>19</v>
      </c>
      <c r="C42" s="35"/>
      <c r="D42" s="23" t="s">
        <v>15</v>
      </c>
      <c r="E42" s="22">
        <f>SUM(E40:E41)</f>
        <v>0</v>
      </c>
      <c r="F42" s="22">
        <f t="shared" ref="F42:T42" si="9">SUM(F40:F41)</f>
        <v>0</v>
      </c>
      <c r="G42" s="22">
        <f t="shared" si="9"/>
        <v>0</v>
      </c>
      <c r="H42" s="22">
        <f t="shared" si="9"/>
        <v>0</v>
      </c>
      <c r="I42" s="22">
        <f t="shared" si="9"/>
        <v>0</v>
      </c>
      <c r="J42" s="22">
        <f t="shared" si="9"/>
        <v>0</v>
      </c>
      <c r="K42" s="22">
        <f t="shared" si="9"/>
        <v>0</v>
      </c>
      <c r="L42" s="22">
        <f t="shared" si="9"/>
        <v>0</v>
      </c>
      <c r="M42" s="22">
        <f t="shared" si="9"/>
        <v>0</v>
      </c>
      <c r="N42" s="22">
        <f t="shared" si="9"/>
        <v>0</v>
      </c>
      <c r="O42" s="22">
        <f t="shared" si="9"/>
        <v>0</v>
      </c>
      <c r="P42" s="22">
        <f t="shared" si="9"/>
        <v>0</v>
      </c>
      <c r="Q42" s="22">
        <f t="shared" si="9"/>
        <v>0</v>
      </c>
      <c r="R42" s="22">
        <f t="shared" si="9"/>
        <v>0</v>
      </c>
      <c r="S42" s="22">
        <f t="shared" si="9"/>
        <v>0</v>
      </c>
      <c r="T42" s="22">
        <f t="shared" si="9"/>
        <v>0</v>
      </c>
    </row>
    <row r="43" spans="1:20" x14ac:dyDescent="0.25">
      <c r="A43" s="5" t="s">
        <v>16</v>
      </c>
      <c r="B43" s="36" t="s">
        <v>20</v>
      </c>
      <c r="C43" s="21"/>
      <c r="D43" s="18"/>
      <c r="E43" s="27"/>
      <c r="F43" s="27"/>
      <c r="G43" s="27"/>
      <c r="H43" s="27"/>
      <c r="I43" s="27"/>
      <c r="J43" s="27"/>
      <c r="K43" s="27"/>
      <c r="L43" s="27"/>
      <c r="M43" s="27"/>
      <c r="N43" s="27"/>
      <c r="O43" s="27"/>
      <c r="P43" s="27"/>
      <c r="Q43" s="27"/>
      <c r="R43" s="27"/>
      <c r="S43" s="27"/>
      <c r="T43" s="27"/>
    </row>
    <row r="44" spans="1:20" x14ac:dyDescent="0.25">
      <c r="A44" s="5" t="s">
        <v>16</v>
      </c>
      <c r="B44" s="6" t="s">
        <v>20</v>
      </c>
      <c r="C44" s="6"/>
      <c r="D44" s="20" t="s">
        <v>6</v>
      </c>
      <c r="E44" s="27">
        <v>0</v>
      </c>
      <c r="F44" s="27">
        <v>0</v>
      </c>
      <c r="G44" s="27">
        <v>0</v>
      </c>
      <c r="H44" s="27">
        <v>0</v>
      </c>
      <c r="I44" s="27">
        <v>0</v>
      </c>
      <c r="J44" s="27">
        <v>0</v>
      </c>
      <c r="K44" s="27">
        <v>0</v>
      </c>
      <c r="L44" s="27">
        <v>0</v>
      </c>
      <c r="M44" s="27">
        <v>0</v>
      </c>
      <c r="N44" s="27">
        <v>0</v>
      </c>
      <c r="O44" s="27">
        <v>0</v>
      </c>
      <c r="P44" s="27">
        <v>0</v>
      </c>
      <c r="Q44" s="27">
        <v>0</v>
      </c>
      <c r="R44" s="27">
        <v>0</v>
      </c>
      <c r="S44" s="27">
        <v>0</v>
      </c>
      <c r="T44" s="27">
        <v>0</v>
      </c>
    </row>
    <row r="45" spans="1:20" x14ac:dyDescent="0.25">
      <c r="A45" s="28" t="s">
        <v>16</v>
      </c>
      <c r="B45" s="29" t="s">
        <v>20</v>
      </c>
      <c r="C45" s="35"/>
      <c r="D45" s="23" t="s">
        <v>15</v>
      </c>
      <c r="E45" s="22">
        <f>SUM(E43:E44)</f>
        <v>0</v>
      </c>
      <c r="F45" s="22">
        <f t="shared" ref="F45:T45" si="10">SUM(F43:F44)</f>
        <v>0</v>
      </c>
      <c r="G45" s="22">
        <f t="shared" si="10"/>
        <v>0</v>
      </c>
      <c r="H45" s="22">
        <f t="shared" si="10"/>
        <v>0</v>
      </c>
      <c r="I45" s="22">
        <f t="shared" si="10"/>
        <v>0</v>
      </c>
      <c r="J45" s="22">
        <f t="shared" si="10"/>
        <v>0</v>
      </c>
      <c r="K45" s="22">
        <f t="shared" si="10"/>
        <v>0</v>
      </c>
      <c r="L45" s="22">
        <f t="shared" si="10"/>
        <v>0</v>
      </c>
      <c r="M45" s="22">
        <f t="shared" si="10"/>
        <v>0</v>
      </c>
      <c r="N45" s="22">
        <f t="shared" si="10"/>
        <v>0</v>
      </c>
      <c r="O45" s="22">
        <f t="shared" si="10"/>
        <v>0</v>
      </c>
      <c r="P45" s="22">
        <f t="shared" si="10"/>
        <v>0</v>
      </c>
      <c r="Q45" s="22">
        <f t="shared" si="10"/>
        <v>0</v>
      </c>
      <c r="R45" s="22">
        <f t="shared" si="10"/>
        <v>0</v>
      </c>
      <c r="S45" s="22">
        <f t="shared" si="10"/>
        <v>0</v>
      </c>
      <c r="T45" s="22">
        <f t="shared" si="10"/>
        <v>0</v>
      </c>
    </row>
    <row r="46" spans="1:20" x14ac:dyDescent="0.25">
      <c r="A46" s="37" t="s">
        <v>16</v>
      </c>
      <c r="B46" s="38" t="s">
        <v>21</v>
      </c>
      <c r="C46" s="38"/>
      <c r="D46" s="26"/>
      <c r="E46" s="16"/>
      <c r="F46" s="16"/>
      <c r="G46" s="16"/>
      <c r="H46" s="16"/>
      <c r="I46" s="16"/>
      <c r="J46" s="16"/>
      <c r="K46" s="16"/>
      <c r="L46" s="16"/>
      <c r="M46" s="16"/>
      <c r="N46" s="16"/>
      <c r="O46" s="16"/>
      <c r="P46" s="16"/>
      <c r="Q46" s="16"/>
      <c r="R46" s="16"/>
      <c r="S46" s="16"/>
      <c r="T46" s="16"/>
    </row>
    <row r="47" spans="1:20" x14ac:dyDescent="0.25">
      <c r="A47" s="37" t="s">
        <v>16</v>
      </c>
      <c r="B47" s="38" t="s">
        <v>21</v>
      </c>
      <c r="C47" s="38"/>
      <c r="D47" s="20" t="s">
        <v>6</v>
      </c>
      <c r="E47" s="33">
        <v>0</v>
      </c>
      <c r="F47" s="33">
        <v>0</v>
      </c>
      <c r="G47" s="33">
        <v>0</v>
      </c>
      <c r="H47" s="33">
        <v>0</v>
      </c>
      <c r="I47" s="33">
        <v>0</v>
      </c>
      <c r="J47" s="33">
        <v>0</v>
      </c>
      <c r="K47" s="33">
        <v>0</v>
      </c>
      <c r="L47" s="33">
        <v>0</v>
      </c>
      <c r="M47" s="33">
        <v>0</v>
      </c>
      <c r="N47" s="33">
        <v>0</v>
      </c>
      <c r="O47" s="33">
        <v>0</v>
      </c>
      <c r="P47" s="33">
        <v>0</v>
      </c>
      <c r="Q47" s="33">
        <v>0</v>
      </c>
      <c r="R47" s="33">
        <v>0</v>
      </c>
      <c r="S47" s="33">
        <v>0</v>
      </c>
      <c r="T47" s="33">
        <v>0</v>
      </c>
    </row>
    <row r="48" spans="1:20" x14ac:dyDescent="0.25">
      <c r="A48" s="37" t="s">
        <v>16</v>
      </c>
      <c r="B48" s="35" t="s">
        <v>21</v>
      </c>
      <c r="C48" s="35"/>
      <c r="D48" s="20" t="s">
        <v>15</v>
      </c>
      <c r="E48" s="22">
        <f t="shared" ref="E48:T48" si="11">SUM(E46:E47)</f>
        <v>0</v>
      </c>
      <c r="F48" s="22">
        <f t="shared" si="11"/>
        <v>0</v>
      </c>
      <c r="G48" s="22">
        <f t="shared" si="11"/>
        <v>0</v>
      </c>
      <c r="H48" s="22">
        <f t="shared" si="11"/>
        <v>0</v>
      </c>
      <c r="I48" s="22">
        <f t="shared" si="11"/>
        <v>0</v>
      </c>
      <c r="J48" s="22">
        <f t="shared" si="11"/>
        <v>0</v>
      </c>
      <c r="K48" s="22">
        <f t="shared" si="11"/>
        <v>0</v>
      </c>
      <c r="L48" s="22">
        <f t="shared" si="11"/>
        <v>0</v>
      </c>
      <c r="M48" s="22">
        <f t="shared" si="11"/>
        <v>0</v>
      </c>
      <c r="N48" s="22">
        <f t="shared" si="11"/>
        <v>0</v>
      </c>
      <c r="O48" s="22">
        <f t="shared" si="11"/>
        <v>0</v>
      </c>
      <c r="P48" s="22">
        <f t="shared" si="11"/>
        <v>0</v>
      </c>
      <c r="Q48" s="22">
        <f t="shared" si="11"/>
        <v>0</v>
      </c>
      <c r="R48" s="22">
        <f t="shared" si="11"/>
        <v>0</v>
      </c>
      <c r="S48" s="22">
        <f t="shared" si="11"/>
        <v>0</v>
      </c>
      <c r="T48" s="22">
        <f t="shared" si="11"/>
        <v>0</v>
      </c>
    </row>
    <row r="49" spans="1:20" x14ac:dyDescent="0.25">
      <c r="A49" s="37" t="s">
        <v>16</v>
      </c>
      <c r="B49" s="38" t="s">
        <v>46</v>
      </c>
      <c r="C49" s="38"/>
      <c r="D49" s="26"/>
      <c r="E49" s="42"/>
      <c r="F49" s="42"/>
      <c r="G49" s="42"/>
      <c r="H49" s="42"/>
      <c r="I49" s="42"/>
      <c r="J49" s="42"/>
      <c r="K49" s="42"/>
      <c r="L49" s="42"/>
      <c r="M49" s="42"/>
      <c r="N49" s="42"/>
      <c r="O49" s="42"/>
      <c r="P49" s="42"/>
      <c r="Q49" s="42"/>
      <c r="R49" s="42"/>
      <c r="S49" s="42"/>
      <c r="T49" s="42"/>
    </row>
    <row r="50" spans="1:20" x14ac:dyDescent="0.25">
      <c r="A50" s="37" t="s">
        <v>16</v>
      </c>
      <c r="B50" s="38" t="s">
        <v>46</v>
      </c>
      <c r="C50" s="38"/>
      <c r="D50" s="26"/>
      <c r="E50" s="42"/>
      <c r="F50" s="42"/>
      <c r="G50" s="42"/>
      <c r="H50" s="42"/>
      <c r="I50" s="42"/>
      <c r="J50" s="42"/>
      <c r="K50" s="42"/>
      <c r="L50" s="42"/>
      <c r="M50" s="42"/>
      <c r="N50" s="42"/>
      <c r="O50" s="42"/>
      <c r="P50" s="42"/>
      <c r="Q50" s="42"/>
      <c r="R50" s="42"/>
      <c r="S50" s="42"/>
      <c r="T50" s="42"/>
    </row>
    <row r="51" spans="1:20" x14ac:dyDescent="0.25">
      <c r="A51" s="37" t="s">
        <v>16</v>
      </c>
      <c r="B51" s="38" t="s">
        <v>46</v>
      </c>
      <c r="C51" s="38"/>
      <c r="D51" s="26"/>
      <c r="E51" s="16"/>
      <c r="F51" s="16"/>
      <c r="G51" s="16"/>
      <c r="H51" s="16"/>
      <c r="I51" s="16"/>
      <c r="J51" s="16"/>
      <c r="K51" s="16"/>
      <c r="L51" s="16"/>
      <c r="M51" s="16"/>
      <c r="N51" s="16"/>
      <c r="O51" s="16"/>
      <c r="P51" s="16"/>
      <c r="Q51" s="16"/>
      <c r="R51" s="16"/>
      <c r="S51" s="16"/>
      <c r="T51" s="16"/>
    </row>
    <row r="52" spans="1:20" x14ac:dyDescent="0.25">
      <c r="A52" s="37" t="s">
        <v>16</v>
      </c>
      <c r="B52" s="38" t="s">
        <v>46</v>
      </c>
      <c r="C52" s="38"/>
      <c r="D52" s="20" t="s">
        <v>6</v>
      </c>
      <c r="E52" s="16">
        <v>0</v>
      </c>
      <c r="F52" s="16">
        <v>0</v>
      </c>
      <c r="G52" s="16">
        <v>0</v>
      </c>
      <c r="H52" s="16">
        <v>0</v>
      </c>
      <c r="I52" s="16">
        <v>0</v>
      </c>
      <c r="J52" s="16">
        <v>0</v>
      </c>
      <c r="K52" s="16">
        <v>0</v>
      </c>
      <c r="L52" s="16">
        <v>0</v>
      </c>
      <c r="M52" s="16">
        <v>0</v>
      </c>
      <c r="N52" s="16">
        <v>0</v>
      </c>
      <c r="O52" s="16">
        <v>0</v>
      </c>
      <c r="P52" s="16">
        <v>0</v>
      </c>
      <c r="Q52" s="16">
        <v>0</v>
      </c>
      <c r="R52" s="16">
        <v>0</v>
      </c>
      <c r="S52" s="16">
        <v>0</v>
      </c>
      <c r="T52" s="16">
        <v>0</v>
      </c>
    </row>
    <row r="53" spans="1:20" x14ac:dyDescent="0.25">
      <c r="A53" s="37" t="s">
        <v>16</v>
      </c>
      <c r="B53" s="35" t="s">
        <v>46</v>
      </c>
      <c r="C53" s="35"/>
      <c r="D53" s="20" t="s">
        <v>15</v>
      </c>
      <c r="E53" s="22">
        <f>SUM(E49:E52)</f>
        <v>0</v>
      </c>
      <c r="F53" s="22">
        <f t="shared" ref="F53:T53" si="12">SUM(F49:F52)</f>
        <v>0</v>
      </c>
      <c r="G53" s="22">
        <f t="shared" si="12"/>
        <v>0</v>
      </c>
      <c r="H53" s="22">
        <f t="shared" si="12"/>
        <v>0</v>
      </c>
      <c r="I53" s="22">
        <f t="shared" si="12"/>
        <v>0</v>
      </c>
      <c r="J53" s="22">
        <f t="shared" si="12"/>
        <v>0</v>
      </c>
      <c r="K53" s="22">
        <f t="shared" si="12"/>
        <v>0</v>
      </c>
      <c r="L53" s="22">
        <f t="shared" si="12"/>
        <v>0</v>
      </c>
      <c r="M53" s="22">
        <f t="shared" si="12"/>
        <v>0</v>
      </c>
      <c r="N53" s="22">
        <f t="shared" si="12"/>
        <v>0</v>
      </c>
      <c r="O53" s="22">
        <f t="shared" si="12"/>
        <v>0</v>
      </c>
      <c r="P53" s="22">
        <f t="shared" si="12"/>
        <v>0</v>
      </c>
      <c r="Q53" s="22">
        <f t="shared" si="12"/>
        <v>0</v>
      </c>
      <c r="R53" s="22">
        <f t="shared" si="12"/>
        <v>0</v>
      </c>
      <c r="S53" s="22">
        <f t="shared" si="12"/>
        <v>0</v>
      </c>
      <c r="T53" s="22">
        <f t="shared" si="12"/>
        <v>0</v>
      </c>
    </row>
    <row r="54" spans="1:20" x14ac:dyDescent="0.25">
      <c r="A54" s="13" t="s">
        <v>16</v>
      </c>
      <c r="B54" s="21" t="s">
        <v>22</v>
      </c>
      <c r="C54" s="21"/>
      <c r="D54" s="26"/>
      <c r="E54" s="16"/>
      <c r="F54" s="16"/>
      <c r="G54" s="16"/>
      <c r="H54" s="16"/>
      <c r="I54" s="16"/>
      <c r="J54" s="16"/>
      <c r="K54" s="16"/>
      <c r="L54" s="16"/>
      <c r="M54" s="16"/>
      <c r="N54" s="16"/>
      <c r="O54" s="16"/>
      <c r="P54" s="16"/>
      <c r="Q54" s="16"/>
      <c r="R54" s="16"/>
      <c r="S54" s="16"/>
      <c r="T54" s="16"/>
    </row>
    <row r="55" spans="1:20" x14ac:dyDescent="0.25">
      <c r="A55" s="5" t="s">
        <v>16</v>
      </c>
      <c r="B55" s="14" t="s">
        <v>22</v>
      </c>
      <c r="C55" s="14"/>
      <c r="D55" s="20" t="s">
        <v>6</v>
      </c>
      <c r="E55" s="27">
        <v>0</v>
      </c>
      <c r="F55" s="27">
        <v>0</v>
      </c>
      <c r="G55" s="27">
        <v>0</v>
      </c>
      <c r="H55" s="27">
        <v>0</v>
      </c>
      <c r="I55" s="27">
        <v>0</v>
      </c>
      <c r="J55" s="27">
        <v>0</v>
      </c>
      <c r="K55" s="27">
        <v>0</v>
      </c>
      <c r="L55" s="27">
        <v>0</v>
      </c>
      <c r="M55" s="27">
        <v>0</v>
      </c>
      <c r="N55" s="27">
        <v>0</v>
      </c>
      <c r="O55" s="27">
        <v>0</v>
      </c>
      <c r="P55" s="27">
        <v>0</v>
      </c>
      <c r="Q55" s="27">
        <v>0</v>
      </c>
      <c r="R55" s="27">
        <v>0</v>
      </c>
      <c r="S55" s="27">
        <v>0</v>
      </c>
      <c r="T55" s="27">
        <v>0</v>
      </c>
    </row>
    <row r="56" spans="1:20" x14ac:dyDescent="0.25">
      <c r="A56" s="28" t="s">
        <v>16</v>
      </c>
      <c r="B56" s="35" t="s">
        <v>22</v>
      </c>
      <c r="C56" s="35"/>
      <c r="D56" s="20" t="s">
        <v>15</v>
      </c>
      <c r="E56" s="25">
        <f>SUM(E54:E55)</f>
        <v>0</v>
      </c>
      <c r="F56" s="25">
        <f t="shared" ref="F56:T56" si="13">SUM(F54:F55)</f>
        <v>0</v>
      </c>
      <c r="G56" s="25">
        <f t="shared" si="13"/>
        <v>0</v>
      </c>
      <c r="H56" s="25">
        <f t="shared" si="13"/>
        <v>0</v>
      </c>
      <c r="I56" s="25">
        <f t="shared" si="13"/>
        <v>0</v>
      </c>
      <c r="J56" s="25">
        <f t="shared" si="13"/>
        <v>0</v>
      </c>
      <c r="K56" s="25">
        <f t="shared" si="13"/>
        <v>0</v>
      </c>
      <c r="L56" s="25">
        <f t="shared" si="13"/>
        <v>0</v>
      </c>
      <c r="M56" s="25">
        <f t="shared" si="13"/>
        <v>0</v>
      </c>
      <c r="N56" s="25">
        <f t="shared" si="13"/>
        <v>0</v>
      </c>
      <c r="O56" s="25">
        <f t="shared" si="13"/>
        <v>0</v>
      </c>
      <c r="P56" s="25">
        <f t="shared" si="13"/>
        <v>0</v>
      </c>
      <c r="Q56" s="25">
        <f t="shared" si="13"/>
        <v>0</v>
      </c>
      <c r="R56" s="25">
        <f t="shared" si="13"/>
        <v>0</v>
      </c>
      <c r="S56" s="25">
        <f t="shared" si="13"/>
        <v>0</v>
      </c>
      <c r="T56" s="25">
        <f t="shared" si="13"/>
        <v>0</v>
      </c>
    </row>
    <row r="57" spans="1:20" x14ac:dyDescent="0.25">
      <c r="A57" s="5" t="s">
        <v>16</v>
      </c>
      <c r="B57" s="6" t="s">
        <v>23</v>
      </c>
      <c r="C57" s="6"/>
      <c r="D57" s="9"/>
      <c r="E57" s="27"/>
      <c r="F57" s="27"/>
      <c r="G57" s="27"/>
      <c r="H57" s="27"/>
      <c r="I57" s="27"/>
      <c r="J57" s="27"/>
      <c r="K57" s="27"/>
      <c r="L57" s="27"/>
      <c r="M57" s="27"/>
      <c r="N57" s="27"/>
      <c r="O57" s="27"/>
      <c r="P57" s="27"/>
      <c r="Q57" s="27"/>
      <c r="R57" s="27"/>
      <c r="S57" s="27"/>
      <c r="T57" s="27"/>
    </row>
    <row r="58" spans="1:20" x14ac:dyDescent="0.25">
      <c r="A58" s="5" t="s">
        <v>16</v>
      </c>
      <c r="B58" s="6" t="s">
        <v>23</v>
      </c>
      <c r="C58" s="6"/>
      <c r="D58" s="20" t="s">
        <v>6</v>
      </c>
      <c r="E58" s="27">
        <v>0</v>
      </c>
      <c r="F58" s="27">
        <v>0</v>
      </c>
      <c r="G58" s="27">
        <v>0</v>
      </c>
      <c r="H58" s="27">
        <v>0</v>
      </c>
      <c r="I58" s="27">
        <v>0</v>
      </c>
      <c r="J58" s="27">
        <v>0</v>
      </c>
      <c r="K58" s="27">
        <v>0</v>
      </c>
      <c r="L58" s="27">
        <v>0</v>
      </c>
      <c r="M58" s="27">
        <v>0</v>
      </c>
      <c r="N58" s="27">
        <v>0</v>
      </c>
      <c r="O58" s="27">
        <v>0</v>
      </c>
      <c r="P58" s="27">
        <v>0</v>
      </c>
      <c r="Q58" s="27">
        <v>0</v>
      </c>
      <c r="R58" s="27">
        <v>0</v>
      </c>
      <c r="S58" s="27">
        <v>0</v>
      </c>
      <c r="T58" s="27">
        <v>0</v>
      </c>
    </row>
    <row r="59" spans="1:20" x14ac:dyDescent="0.25">
      <c r="A59" s="5" t="s">
        <v>16</v>
      </c>
      <c r="B59" s="6" t="s">
        <v>23</v>
      </c>
      <c r="C59" s="6"/>
      <c r="D59" s="20" t="s">
        <v>15</v>
      </c>
      <c r="E59" s="25">
        <f>SUM(E57:E58)</f>
        <v>0</v>
      </c>
      <c r="F59" s="25">
        <f t="shared" ref="F59:T59" si="14">SUM(F57:F58)</f>
        <v>0</v>
      </c>
      <c r="G59" s="25">
        <f t="shared" si="14"/>
        <v>0</v>
      </c>
      <c r="H59" s="25">
        <f t="shared" si="14"/>
        <v>0</v>
      </c>
      <c r="I59" s="25">
        <f t="shared" si="14"/>
        <v>0</v>
      </c>
      <c r="J59" s="25">
        <f t="shared" si="14"/>
        <v>0</v>
      </c>
      <c r="K59" s="25">
        <f t="shared" si="14"/>
        <v>0</v>
      </c>
      <c r="L59" s="25">
        <f t="shared" si="14"/>
        <v>0</v>
      </c>
      <c r="M59" s="25">
        <f t="shared" si="14"/>
        <v>0</v>
      </c>
      <c r="N59" s="25">
        <f t="shared" si="14"/>
        <v>0</v>
      </c>
      <c r="O59" s="25">
        <f t="shared" si="14"/>
        <v>0</v>
      </c>
      <c r="P59" s="25">
        <f t="shared" si="14"/>
        <v>0</v>
      </c>
      <c r="Q59" s="25">
        <f t="shared" si="14"/>
        <v>0</v>
      </c>
      <c r="R59" s="25">
        <f t="shared" si="14"/>
        <v>0</v>
      </c>
      <c r="S59" s="25">
        <f t="shared" si="14"/>
        <v>0</v>
      </c>
      <c r="T59" s="25">
        <f t="shared" si="14"/>
        <v>0</v>
      </c>
    </row>
    <row r="60" spans="1:20" x14ac:dyDescent="0.25">
      <c r="A60" s="13" t="s">
        <v>16</v>
      </c>
      <c r="B60" s="14" t="s">
        <v>24</v>
      </c>
      <c r="C60" s="14"/>
      <c r="D60" s="23" t="s">
        <v>6</v>
      </c>
      <c r="E60" s="16"/>
      <c r="F60" s="16"/>
      <c r="G60" s="16"/>
      <c r="H60" s="16"/>
      <c r="I60" s="16"/>
      <c r="J60" s="16"/>
      <c r="K60" s="16"/>
      <c r="L60" s="16"/>
      <c r="M60" s="16"/>
      <c r="N60" s="16"/>
      <c r="O60" s="16"/>
      <c r="P60" s="16"/>
      <c r="Q60" s="16"/>
      <c r="R60" s="16"/>
      <c r="S60" s="16"/>
      <c r="T60" s="16"/>
    </row>
    <row r="61" spans="1:20" x14ac:dyDescent="0.25">
      <c r="A61" s="28" t="s">
        <v>16</v>
      </c>
      <c r="B61" s="29" t="s">
        <v>16</v>
      </c>
      <c r="C61" s="29"/>
      <c r="D61" s="20" t="s">
        <v>15</v>
      </c>
      <c r="E61" s="25">
        <f t="shared" ref="E61:T61" si="15">E36+E39+E42+E45+E48+E53+E56+E59+E60</f>
        <v>0</v>
      </c>
      <c r="F61" s="25">
        <f>F36+F39+F42+F45+F48+F53+F56+F59+F60</f>
        <v>0</v>
      </c>
      <c r="G61" s="25">
        <f t="shared" si="15"/>
        <v>0</v>
      </c>
      <c r="H61" s="25">
        <f t="shared" si="15"/>
        <v>0</v>
      </c>
      <c r="I61" s="25">
        <f t="shared" si="15"/>
        <v>0</v>
      </c>
      <c r="J61" s="25">
        <f t="shared" si="15"/>
        <v>0</v>
      </c>
      <c r="K61" s="25">
        <f t="shared" si="15"/>
        <v>0</v>
      </c>
      <c r="L61" s="25">
        <f t="shared" si="15"/>
        <v>0</v>
      </c>
      <c r="M61" s="25">
        <f t="shared" si="15"/>
        <v>0</v>
      </c>
      <c r="N61" s="25">
        <f t="shared" si="15"/>
        <v>0</v>
      </c>
      <c r="O61" s="25">
        <f t="shared" si="15"/>
        <v>0</v>
      </c>
      <c r="P61" s="25">
        <f t="shared" si="15"/>
        <v>0</v>
      </c>
      <c r="Q61" s="25">
        <f t="shared" si="15"/>
        <v>0</v>
      </c>
      <c r="R61" s="25">
        <f t="shared" si="15"/>
        <v>0</v>
      </c>
      <c r="S61" s="25">
        <f t="shared" si="15"/>
        <v>0</v>
      </c>
      <c r="T61" s="25">
        <f t="shared" si="15"/>
        <v>0</v>
      </c>
    </row>
    <row r="62" spans="1:20" x14ac:dyDescent="0.25">
      <c r="A62" s="13" t="s">
        <v>25</v>
      </c>
      <c r="B62" s="21" t="s">
        <v>26</v>
      </c>
      <c r="C62" s="21"/>
      <c r="D62" s="26"/>
      <c r="E62" s="16"/>
      <c r="F62" s="16"/>
      <c r="G62" s="16"/>
      <c r="H62" s="16"/>
      <c r="I62" s="16"/>
      <c r="J62" s="16"/>
      <c r="K62" s="16"/>
      <c r="L62" s="16"/>
      <c r="M62" s="16"/>
      <c r="N62" s="16"/>
      <c r="O62" s="16"/>
      <c r="P62" s="16"/>
      <c r="Q62" s="16"/>
      <c r="R62" s="16"/>
      <c r="S62" s="16"/>
      <c r="T62" s="16"/>
    </row>
    <row r="63" spans="1:20" x14ac:dyDescent="0.25">
      <c r="A63" s="5" t="s">
        <v>25</v>
      </c>
      <c r="B63" s="36" t="s">
        <v>26</v>
      </c>
      <c r="C63" s="36"/>
      <c r="D63" s="20" t="s">
        <v>6</v>
      </c>
      <c r="E63" s="27">
        <v>0</v>
      </c>
      <c r="F63" s="27">
        <v>0</v>
      </c>
      <c r="G63" s="27">
        <v>0</v>
      </c>
      <c r="H63" s="27">
        <v>0</v>
      </c>
      <c r="I63" s="27">
        <v>0</v>
      </c>
      <c r="J63" s="27">
        <v>0</v>
      </c>
      <c r="K63" s="27">
        <v>0</v>
      </c>
      <c r="L63" s="27">
        <v>0</v>
      </c>
      <c r="M63" s="27">
        <v>0</v>
      </c>
      <c r="N63" s="27">
        <v>0</v>
      </c>
      <c r="O63" s="27">
        <v>0</v>
      </c>
      <c r="P63" s="27">
        <v>0</v>
      </c>
      <c r="Q63" s="27">
        <v>0</v>
      </c>
      <c r="R63" s="27">
        <v>0</v>
      </c>
      <c r="S63" s="27">
        <v>0</v>
      </c>
      <c r="T63" s="27">
        <v>0</v>
      </c>
    </row>
    <row r="64" spans="1:20" x14ac:dyDescent="0.25">
      <c r="A64" s="28" t="s">
        <v>25</v>
      </c>
      <c r="B64" s="39" t="s">
        <v>26</v>
      </c>
      <c r="C64" s="39"/>
      <c r="D64" s="20" t="s">
        <v>15</v>
      </c>
      <c r="E64" s="25">
        <f>SUM(E62:E63)</f>
        <v>0</v>
      </c>
      <c r="F64" s="25">
        <f t="shared" ref="F64:T64" si="16">SUM(F62:F63)</f>
        <v>0</v>
      </c>
      <c r="G64" s="25">
        <f t="shared" si="16"/>
        <v>0</v>
      </c>
      <c r="H64" s="25">
        <f t="shared" si="16"/>
        <v>0</v>
      </c>
      <c r="I64" s="25">
        <f t="shared" si="16"/>
        <v>0</v>
      </c>
      <c r="J64" s="25">
        <f t="shared" si="16"/>
        <v>0</v>
      </c>
      <c r="K64" s="25">
        <f t="shared" si="16"/>
        <v>0</v>
      </c>
      <c r="L64" s="25">
        <f t="shared" si="16"/>
        <v>0</v>
      </c>
      <c r="M64" s="25">
        <f t="shared" si="16"/>
        <v>0</v>
      </c>
      <c r="N64" s="25">
        <f t="shared" si="16"/>
        <v>0</v>
      </c>
      <c r="O64" s="25">
        <f t="shared" si="16"/>
        <v>0</v>
      </c>
      <c r="P64" s="25">
        <f t="shared" si="16"/>
        <v>0</v>
      </c>
      <c r="Q64" s="25">
        <f t="shared" si="16"/>
        <v>0</v>
      </c>
      <c r="R64" s="25">
        <f t="shared" si="16"/>
        <v>0</v>
      </c>
      <c r="S64" s="25">
        <f t="shared" si="16"/>
        <v>0</v>
      </c>
      <c r="T64" s="25">
        <f t="shared" si="16"/>
        <v>0</v>
      </c>
    </row>
    <row r="65" spans="1:20" x14ac:dyDescent="0.25">
      <c r="A65" s="13" t="s">
        <v>25</v>
      </c>
      <c r="B65" s="21" t="s">
        <v>27</v>
      </c>
      <c r="C65" s="21"/>
      <c r="D65" s="26"/>
      <c r="E65" s="16"/>
      <c r="F65" s="16"/>
      <c r="G65" s="16"/>
      <c r="H65" s="16"/>
      <c r="I65" s="16"/>
      <c r="J65" s="16"/>
      <c r="K65" s="16"/>
      <c r="L65" s="16"/>
      <c r="M65" s="16"/>
      <c r="N65" s="16"/>
      <c r="O65" s="16"/>
      <c r="P65" s="16"/>
      <c r="Q65" s="16"/>
      <c r="R65" s="16"/>
      <c r="S65" s="16"/>
      <c r="T65" s="16"/>
    </row>
    <row r="66" spans="1:20" x14ac:dyDescent="0.25">
      <c r="A66" s="5" t="s">
        <v>25</v>
      </c>
      <c r="B66" s="36" t="s">
        <v>27</v>
      </c>
      <c r="C66" s="36"/>
      <c r="D66" s="20" t="s">
        <v>6</v>
      </c>
      <c r="E66" s="27">
        <v>0</v>
      </c>
      <c r="F66" s="27">
        <v>0</v>
      </c>
      <c r="G66" s="27">
        <v>0</v>
      </c>
      <c r="H66" s="27">
        <v>0</v>
      </c>
      <c r="I66" s="27">
        <v>0</v>
      </c>
      <c r="J66" s="27">
        <v>0</v>
      </c>
      <c r="K66" s="27">
        <v>0</v>
      </c>
      <c r="L66" s="27">
        <v>0</v>
      </c>
      <c r="M66" s="27">
        <v>0</v>
      </c>
      <c r="N66" s="27">
        <v>0</v>
      </c>
      <c r="O66" s="27">
        <v>0</v>
      </c>
      <c r="P66" s="27">
        <v>0</v>
      </c>
      <c r="Q66" s="27">
        <v>0</v>
      </c>
      <c r="R66" s="27">
        <v>0</v>
      </c>
      <c r="S66" s="27">
        <v>0</v>
      </c>
      <c r="T66" s="27">
        <v>0</v>
      </c>
    </row>
    <row r="67" spans="1:20" x14ac:dyDescent="0.25">
      <c r="A67" s="28" t="s">
        <v>25</v>
      </c>
      <c r="B67" s="39" t="s">
        <v>27</v>
      </c>
      <c r="C67" s="39"/>
      <c r="D67" s="20" t="s">
        <v>15</v>
      </c>
      <c r="E67" s="25">
        <f>SUM(E65:E66)</f>
        <v>0</v>
      </c>
      <c r="F67" s="25">
        <f t="shared" ref="F67:T67" si="17">SUM(F65:F66)</f>
        <v>0</v>
      </c>
      <c r="G67" s="25">
        <f t="shared" si="17"/>
        <v>0</v>
      </c>
      <c r="H67" s="25">
        <f t="shared" si="17"/>
        <v>0</v>
      </c>
      <c r="I67" s="25">
        <f t="shared" si="17"/>
        <v>0</v>
      </c>
      <c r="J67" s="25">
        <f t="shared" si="17"/>
        <v>0</v>
      </c>
      <c r="K67" s="25">
        <f t="shared" si="17"/>
        <v>0</v>
      </c>
      <c r="L67" s="25">
        <f t="shared" si="17"/>
        <v>0</v>
      </c>
      <c r="M67" s="25">
        <f t="shared" si="17"/>
        <v>0</v>
      </c>
      <c r="N67" s="25">
        <f t="shared" si="17"/>
        <v>0</v>
      </c>
      <c r="O67" s="25">
        <f t="shared" si="17"/>
        <v>0</v>
      </c>
      <c r="P67" s="25">
        <f t="shared" si="17"/>
        <v>0</v>
      </c>
      <c r="Q67" s="25">
        <f t="shared" si="17"/>
        <v>0</v>
      </c>
      <c r="R67" s="25">
        <f t="shared" si="17"/>
        <v>0</v>
      </c>
      <c r="S67" s="25">
        <f t="shared" si="17"/>
        <v>0</v>
      </c>
      <c r="T67" s="25">
        <f t="shared" si="17"/>
        <v>0</v>
      </c>
    </row>
    <row r="68" spans="1:20" x14ac:dyDescent="0.25">
      <c r="A68" s="5" t="s">
        <v>25</v>
      </c>
      <c r="B68" s="36" t="s">
        <v>28</v>
      </c>
      <c r="C68" s="14"/>
      <c r="D68" s="9" t="s">
        <v>285</v>
      </c>
      <c r="E68" s="27">
        <v>0</v>
      </c>
      <c r="F68" s="27">
        <v>0</v>
      </c>
      <c r="G68" s="27">
        <v>0</v>
      </c>
      <c r="H68" s="27">
        <v>0</v>
      </c>
      <c r="I68" s="27">
        <v>0</v>
      </c>
      <c r="J68" s="27">
        <v>0</v>
      </c>
      <c r="K68" s="27">
        <v>0</v>
      </c>
      <c r="L68" s="27">
        <v>0</v>
      </c>
      <c r="M68" s="27">
        <v>0</v>
      </c>
      <c r="N68" s="27">
        <v>0</v>
      </c>
      <c r="O68" s="27">
        <v>0</v>
      </c>
      <c r="P68" s="27">
        <v>0</v>
      </c>
      <c r="Q68" s="27">
        <v>0</v>
      </c>
      <c r="R68" s="27">
        <v>0</v>
      </c>
      <c r="S68" s="27">
        <v>0</v>
      </c>
      <c r="T68" s="27">
        <v>0</v>
      </c>
    </row>
    <row r="69" spans="1:20" x14ac:dyDescent="0.25">
      <c r="A69" s="28" t="s">
        <v>25</v>
      </c>
      <c r="B69" s="39" t="s">
        <v>28</v>
      </c>
      <c r="C69" s="39"/>
      <c r="D69" s="20" t="s">
        <v>6</v>
      </c>
      <c r="E69" s="25">
        <v>0</v>
      </c>
      <c r="F69" s="25">
        <v>0</v>
      </c>
      <c r="G69" s="25">
        <v>0</v>
      </c>
      <c r="H69" s="25">
        <v>0</v>
      </c>
      <c r="I69" s="25">
        <v>0</v>
      </c>
      <c r="J69" s="25">
        <v>0</v>
      </c>
      <c r="K69" s="25">
        <v>0</v>
      </c>
      <c r="L69" s="25">
        <v>0</v>
      </c>
      <c r="M69" s="25">
        <v>0</v>
      </c>
      <c r="N69" s="25">
        <v>0</v>
      </c>
      <c r="O69" s="25">
        <v>0</v>
      </c>
      <c r="P69" s="25">
        <v>0</v>
      </c>
      <c r="Q69" s="25">
        <v>0</v>
      </c>
      <c r="R69" s="25">
        <v>0</v>
      </c>
      <c r="S69" s="25">
        <v>0</v>
      </c>
      <c r="T69" s="25">
        <v>0</v>
      </c>
    </row>
    <row r="70" spans="1:20" x14ac:dyDescent="0.25">
      <c r="A70" s="5" t="s">
        <v>25</v>
      </c>
      <c r="B70" s="36" t="s">
        <v>28</v>
      </c>
      <c r="C70" s="36"/>
      <c r="D70" s="20" t="s">
        <v>15</v>
      </c>
      <c r="E70" s="27">
        <f>SUM(E68:E69)</f>
        <v>0</v>
      </c>
      <c r="F70" s="27">
        <f t="shared" ref="F70:T70" si="18">SUM(F68:F69)</f>
        <v>0</v>
      </c>
      <c r="G70" s="27">
        <f t="shared" si="18"/>
        <v>0</v>
      </c>
      <c r="H70" s="27">
        <f t="shared" si="18"/>
        <v>0</v>
      </c>
      <c r="I70" s="27">
        <f t="shared" si="18"/>
        <v>0</v>
      </c>
      <c r="J70" s="27">
        <f t="shared" si="18"/>
        <v>0</v>
      </c>
      <c r="K70" s="27">
        <f t="shared" si="18"/>
        <v>0</v>
      </c>
      <c r="L70" s="27">
        <f t="shared" si="18"/>
        <v>0</v>
      </c>
      <c r="M70" s="27">
        <f t="shared" si="18"/>
        <v>0</v>
      </c>
      <c r="N70" s="27">
        <f t="shared" si="18"/>
        <v>0</v>
      </c>
      <c r="O70" s="27">
        <f t="shared" si="18"/>
        <v>0</v>
      </c>
      <c r="P70" s="27">
        <f t="shared" si="18"/>
        <v>0</v>
      </c>
      <c r="Q70" s="27">
        <f t="shared" si="18"/>
        <v>0</v>
      </c>
      <c r="R70" s="27">
        <f t="shared" si="18"/>
        <v>0</v>
      </c>
      <c r="S70" s="27">
        <f t="shared" si="18"/>
        <v>0</v>
      </c>
      <c r="T70" s="27">
        <f t="shared" si="18"/>
        <v>0</v>
      </c>
    </row>
    <row r="71" spans="1:20" x14ac:dyDescent="0.25">
      <c r="A71" s="13" t="s">
        <v>25</v>
      </c>
      <c r="B71" s="21" t="s">
        <v>29</v>
      </c>
      <c r="C71" s="21"/>
      <c r="D71" s="26" t="s">
        <v>6</v>
      </c>
      <c r="E71" s="16"/>
      <c r="F71" s="16"/>
      <c r="G71" s="16"/>
      <c r="H71" s="16"/>
      <c r="I71" s="16"/>
      <c r="J71" s="16"/>
      <c r="K71" s="16"/>
      <c r="L71" s="16"/>
      <c r="M71" s="16"/>
      <c r="N71" s="16"/>
      <c r="O71" s="16"/>
      <c r="P71" s="16"/>
      <c r="Q71" s="16"/>
      <c r="R71" s="16"/>
      <c r="S71" s="16"/>
      <c r="T71" s="16"/>
    </row>
    <row r="72" spans="1:20" x14ac:dyDescent="0.25">
      <c r="A72" s="5" t="s">
        <v>25</v>
      </c>
      <c r="B72" s="39" t="s">
        <v>25</v>
      </c>
      <c r="C72" s="39"/>
      <c r="D72" s="20" t="s">
        <v>15</v>
      </c>
      <c r="E72" s="27"/>
      <c r="F72" s="27"/>
      <c r="G72" s="27"/>
      <c r="H72" s="27"/>
      <c r="I72" s="27"/>
      <c r="J72" s="27"/>
      <c r="K72" s="27"/>
      <c r="L72" s="27"/>
      <c r="M72" s="27"/>
      <c r="N72" s="27"/>
      <c r="O72" s="27"/>
      <c r="P72" s="27"/>
      <c r="Q72" s="27"/>
      <c r="R72" s="27"/>
      <c r="S72" s="27"/>
      <c r="T72" s="27"/>
    </row>
    <row r="73" spans="1:20" x14ac:dyDescent="0.25">
      <c r="A73" s="13" t="s">
        <v>30</v>
      </c>
      <c r="B73" s="40" t="s">
        <v>31</v>
      </c>
      <c r="C73" s="14"/>
      <c r="D73" s="18"/>
      <c r="E73" s="16"/>
      <c r="F73" s="16"/>
      <c r="G73" s="16"/>
      <c r="H73" s="16"/>
      <c r="I73" s="16"/>
      <c r="J73" s="16"/>
      <c r="K73" s="16"/>
      <c r="L73" s="16"/>
      <c r="M73" s="16"/>
      <c r="N73" s="16"/>
      <c r="O73" s="16"/>
      <c r="P73" s="16"/>
      <c r="Q73" s="16"/>
      <c r="R73" s="16"/>
      <c r="S73" s="16"/>
      <c r="T73" s="16"/>
    </row>
    <row r="74" spans="1:20" x14ac:dyDescent="0.25">
      <c r="A74" s="28" t="s">
        <v>30</v>
      </c>
      <c r="B74" s="41" t="s">
        <v>31</v>
      </c>
      <c r="C74" s="41"/>
      <c r="D74" s="20" t="s">
        <v>6</v>
      </c>
      <c r="E74" s="27">
        <v>0</v>
      </c>
      <c r="F74" s="27">
        <v>0</v>
      </c>
      <c r="G74" s="27">
        <v>0</v>
      </c>
      <c r="H74" s="27">
        <v>0</v>
      </c>
      <c r="I74" s="27">
        <v>0</v>
      </c>
      <c r="J74" s="27">
        <v>0</v>
      </c>
      <c r="K74" s="27">
        <v>0</v>
      </c>
      <c r="L74" s="27">
        <v>0</v>
      </c>
      <c r="M74" s="27">
        <v>0</v>
      </c>
      <c r="N74" s="27">
        <v>0</v>
      </c>
      <c r="O74" s="27">
        <v>0</v>
      </c>
      <c r="P74" s="27">
        <v>0</v>
      </c>
      <c r="Q74" s="27">
        <v>0</v>
      </c>
      <c r="R74" s="27">
        <v>0</v>
      </c>
      <c r="S74" s="27">
        <v>0</v>
      </c>
      <c r="T74" s="27">
        <v>0</v>
      </c>
    </row>
    <row r="75" spans="1:20" x14ac:dyDescent="0.25">
      <c r="A75" s="28" t="s">
        <v>30</v>
      </c>
      <c r="B75" s="29" t="s">
        <v>31</v>
      </c>
      <c r="C75" s="29"/>
      <c r="D75" s="20" t="s">
        <v>15</v>
      </c>
      <c r="E75" s="25">
        <f t="shared" ref="E75:T75" si="19">SUM(E73:E74)</f>
        <v>0</v>
      </c>
      <c r="F75" s="25">
        <f t="shared" si="19"/>
        <v>0</v>
      </c>
      <c r="G75" s="25">
        <f t="shared" si="19"/>
        <v>0</v>
      </c>
      <c r="H75" s="25">
        <f t="shared" si="19"/>
        <v>0</v>
      </c>
      <c r="I75" s="25">
        <f t="shared" si="19"/>
        <v>0</v>
      </c>
      <c r="J75" s="25">
        <f t="shared" si="19"/>
        <v>0</v>
      </c>
      <c r="K75" s="25">
        <f t="shared" si="19"/>
        <v>0</v>
      </c>
      <c r="L75" s="25">
        <f t="shared" si="19"/>
        <v>0</v>
      </c>
      <c r="M75" s="25">
        <f t="shared" si="19"/>
        <v>0</v>
      </c>
      <c r="N75" s="25">
        <f t="shared" si="19"/>
        <v>0</v>
      </c>
      <c r="O75" s="25">
        <f t="shared" si="19"/>
        <v>0</v>
      </c>
      <c r="P75" s="25">
        <f t="shared" si="19"/>
        <v>0</v>
      </c>
      <c r="Q75" s="25">
        <f t="shared" si="19"/>
        <v>0</v>
      </c>
      <c r="R75" s="25">
        <f t="shared" si="19"/>
        <v>0</v>
      </c>
      <c r="S75" s="25">
        <f t="shared" si="19"/>
        <v>0</v>
      </c>
      <c r="T75" s="25">
        <f t="shared" si="19"/>
        <v>0</v>
      </c>
    </row>
    <row r="76" spans="1:20" x14ac:dyDescent="0.25">
      <c r="A76" s="5" t="s">
        <v>30</v>
      </c>
      <c r="B76" s="6" t="s">
        <v>32</v>
      </c>
      <c r="C76" s="344"/>
      <c r="D76" s="9"/>
      <c r="E76" s="347"/>
      <c r="F76" s="347"/>
      <c r="G76" s="347"/>
      <c r="H76" s="347"/>
      <c r="I76" s="347"/>
      <c r="J76" s="347"/>
      <c r="K76" s="347"/>
      <c r="L76" s="347"/>
      <c r="M76" s="347"/>
      <c r="N76" s="347"/>
      <c r="O76" s="347"/>
      <c r="P76" s="347"/>
      <c r="Q76" s="347"/>
      <c r="R76" s="347"/>
      <c r="S76" s="347"/>
      <c r="T76" s="347"/>
    </row>
    <row r="77" spans="1:20" x14ac:dyDescent="0.25">
      <c r="A77" s="5" t="s">
        <v>30</v>
      </c>
      <c r="B77" s="6" t="s">
        <v>32</v>
      </c>
      <c r="C77" s="344"/>
      <c r="D77" s="9"/>
      <c r="E77" s="25"/>
      <c r="F77" s="25"/>
      <c r="G77" s="25"/>
      <c r="H77" s="25"/>
      <c r="I77" s="25"/>
      <c r="J77" s="25"/>
      <c r="K77" s="25"/>
      <c r="L77" s="25"/>
      <c r="M77" s="25"/>
      <c r="N77" s="25"/>
      <c r="O77" s="25"/>
      <c r="P77" s="25"/>
      <c r="Q77" s="25"/>
      <c r="R77" s="25"/>
      <c r="S77" s="25"/>
      <c r="T77" s="25"/>
    </row>
    <row r="78" spans="1:20" x14ac:dyDescent="0.25">
      <c r="A78" s="5" t="s">
        <v>30</v>
      </c>
      <c r="B78" s="6" t="s">
        <v>32</v>
      </c>
      <c r="C78" s="342"/>
      <c r="D78" s="9"/>
      <c r="E78" s="27"/>
      <c r="F78" s="27"/>
      <c r="G78" s="27"/>
      <c r="H78" s="27"/>
      <c r="I78" s="27"/>
      <c r="J78" s="27"/>
      <c r="K78" s="27"/>
      <c r="L78" s="27"/>
      <c r="M78" s="27"/>
      <c r="N78" s="27"/>
      <c r="O78" s="27"/>
      <c r="P78" s="27"/>
      <c r="Q78" s="27"/>
      <c r="R78" s="27"/>
      <c r="S78" s="27"/>
      <c r="T78" s="27"/>
    </row>
    <row r="79" spans="1:20" x14ac:dyDescent="0.25">
      <c r="A79" s="5" t="s">
        <v>30</v>
      </c>
      <c r="B79" s="6" t="s">
        <v>32</v>
      </c>
      <c r="C79" s="6"/>
      <c r="D79" s="9"/>
      <c r="E79" s="27"/>
      <c r="F79" s="27"/>
      <c r="G79" s="27"/>
      <c r="H79" s="27"/>
      <c r="I79" s="27"/>
      <c r="J79" s="27"/>
      <c r="K79" s="27"/>
      <c r="L79" s="27"/>
      <c r="M79" s="27"/>
      <c r="N79" s="27"/>
      <c r="O79" s="27"/>
      <c r="P79" s="27"/>
      <c r="Q79" s="27"/>
      <c r="R79" s="27"/>
      <c r="S79" s="27"/>
      <c r="T79" s="27"/>
    </row>
    <row r="80" spans="1:20" x14ac:dyDescent="0.25">
      <c r="A80" s="5" t="s">
        <v>30</v>
      </c>
      <c r="B80" s="6" t="s">
        <v>32</v>
      </c>
      <c r="C80" s="6"/>
      <c r="D80" s="9"/>
      <c r="E80" s="27"/>
      <c r="F80" s="27"/>
      <c r="G80" s="27"/>
      <c r="H80" s="27"/>
      <c r="I80" s="27"/>
      <c r="J80" s="27"/>
      <c r="K80" s="27"/>
      <c r="L80" s="27"/>
      <c r="M80" s="27"/>
      <c r="N80" s="27"/>
      <c r="O80" s="27"/>
      <c r="P80" s="27"/>
      <c r="Q80" s="27"/>
      <c r="R80" s="27"/>
      <c r="S80" s="27"/>
      <c r="T80" s="27"/>
    </row>
    <row r="81" spans="1:20" x14ac:dyDescent="0.25">
      <c r="A81" s="343" t="s">
        <v>30</v>
      </c>
      <c r="B81" s="6" t="s">
        <v>32</v>
      </c>
      <c r="C81" s="342"/>
      <c r="D81" s="9"/>
      <c r="E81" s="27"/>
      <c r="F81" s="27"/>
      <c r="G81" s="27"/>
      <c r="H81" s="27"/>
      <c r="I81" s="27"/>
      <c r="J81" s="27"/>
      <c r="K81" s="27"/>
      <c r="L81" s="27"/>
      <c r="M81" s="27"/>
      <c r="N81" s="27"/>
      <c r="O81" s="27"/>
      <c r="P81" s="27"/>
      <c r="Q81" s="27"/>
      <c r="R81" s="27"/>
      <c r="S81" s="27"/>
      <c r="T81" s="27"/>
    </row>
    <row r="82" spans="1:20" x14ac:dyDescent="0.25">
      <c r="A82" s="5" t="s">
        <v>30</v>
      </c>
      <c r="B82" s="6" t="s">
        <v>32</v>
      </c>
      <c r="C82" s="6"/>
      <c r="D82" s="9"/>
      <c r="E82" s="27"/>
      <c r="F82" s="27"/>
      <c r="G82" s="27"/>
      <c r="H82" s="27"/>
      <c r="I82" s="27"/>
      <c r="J82" s="27"/>
      <c r="K82" s="27"/>
      <c r="L82" s="27"/>
      <c r="M82" s="27"/>
      <c r="N82" s="27"/>
      <c r="O82" s="27"/>
      <c r="P82" s="27"/>
      <c r="Q82" s="27"/>
      <c r="R82" s="27"/>
      <c r="S82" s="27"/>
      <c r="T82" s="27"/>
    </row>
    <row r="83" spans="1:20" x14ac:dyDescent="0.25">
      <c r="A83" s="28" t="s">
        <v>30</v>
      </c>
      <c r="B83" s="29" t="s">
        <v>32</v>
      </c>
      <c r="C83" s="29"/>
      <c r="D83" s="20" t="s">
        <v>6</v>
      </c>
      <c r="E83" s="27">
        <v>0</v>
      </c>
      <c r="F83" s="27">
        <v>0</v>
      </c>
      <c r="G83" s="27">
        <v>0</v>
      </c>
      <c r="H83" s="27">
        <v>0</v>
      </c>
      <c r="I83" s="27">
        <v>0</v>
      </c>
      <c r="J83" s="27">
        <v>0</v>
      </c>
      <c r="K83" s="27">
        <v>0</v>
      </c>
      <c r="L83" s="27">
        <v>0</v>
      </c>
      <c r="M83" s="27">
        <v>0</v>
      </c>
      <c r="N83" s="27">
        <v>0</v>
      </c>
      <c r="O83" s="27">
        <v>0</v>
      </c>
      <c r="P83" s="27">
        <v>0</v>
      </c>
      <c r="Q83" s="27">
        <v>0</v>
      </c>
      <c r="R83" s="27">
        <v>0</v>
      </c>
      <c r="S83" s="27">
        <v>0</v>
      </c>
      <c r="T83" s="27">
        <v>0</v>
      </c>
    </row>
    <row r="84" spans="1:20" x14ac:dyDescent="0.25">
      <c r="A84" s="28" t="s">
        <v>30</v>
      </c>
      <c r="B84" s="29" t="s">
        <v>32</v>
      </c>
      <c r="C84" s="29"/>
      <c r="D84" s="20" t="s">
        <v>15</v>
      </c>
      <c r="E84" s="25">
        <f>SUM(E76:E83)</f>
        <v>0</v>
      </c>
      <c r="F84" s="25">
        <f t="shared" ref="F84:T84" si="20">SUM(F76:F83)</f>
        <v>0</v>
      </c>
      <c r="G84" s="25">
        <f t="shared" si="20"/>
        <v>0</v>
      </c>
      <c r="H84" s="25">
        <f t="shared" si="20"/>
        <v>0</v>
      </c>
      <c r="I84" s="25">
        <f t="shared" si="20"/>
        <v>0</v>
      </c>
      <c r="J84" s="25">
        <f t="shared" si="20"/>
        <v>0</v>
      </c>
      <c r="K84" s="25">
        <f t="shared" si="20"/>
        <v>0</v>
      </c>
      <c r="L84" s="25">
        <f t="shared" si="20"/>
        <v>0</v>
      </c>
      <c r="M84" s="25">
        <f t="shared" si="20"/>
        <v>0</v>
      </c>
      <c r="N84" s="25">
        <f t="shared" si="20"/>
        <v>0</v>
      </c>
      <c r="O84" s="25">
        <f t="shared" si="20"/>
        <v>0</v>
      </c>
      <c r="P84" s="25">
        <f t="shared" si="20"/>
        <v>0</v>
      </c>
      <c r="Q84" s="25">
        <f t="shared" si="20"/>
        <v>0</v>
      </c>
      <c r="R84" s="25">
        <f t="shared" si="20"/>
        <v>0</v>
      </c>
      <c r="S84" s="25">
        <f t="shared" si="20"/>
        <v>0</v>
      </c>
      <c r="T84" s="25">
        <f t="shared" si="20"/>
        <v>0</v>
      </c>
    </row>
    <row r="85" spans="1:20" x14ac:dyDescent="0.25">
      <c r="A85" s="28" t="s">
        <v>30</v>
      </c>
      <c r="B85" s="35" t="s">
        <v>62</v>
      </c>
      <c r="C85" s="35"/>
      <c r="D85" s="18" t="s">
        <v>42</v>
      </c>
      <c r="E85" s="42"/>
      <c r="F85" s="42"/>
      <c r="G85" s="42"/>
      <c r="H85" s="42"/>
      <c r="I85" s="42"/>
      <c r="J85" s="42"/>
      <c r="K85" s="42"/>
      <c r="L85" s="42"/>
      <c r="M85" s="42"/>
      <c r="N85" s="42"/>
      <c r="O85" s="42"/>
      <c r="P85" s="42"/>
      <c r="Q85" s="42"/>
      <c r="R85" s="42"/>
      <c r="S85" s="42"/>
      <c r="T85" s="42"/>
    </row>
    <row r="86" spans="1:20" x14ac:dyDescent="0.25">
      <c r="A86" s="28" t="s">
        <v>30</v>
      </c>
      <c r="B86" s="43" t="s">
        <v>33</v>
      </c>
      <c r="C86" s="43"/>
      <c r="D86" s="23" t="s">
        <v>6</v>
      </c>
      <c r="E86" s="16">
        <v>0</v>
      </c>
      <c r="F86" s="16">
        <v>0</v>
      </c>
      <c r="G86" s="16">
        <v>0</v>
      </c>
      <c r="H86" s="16">
        <v>0</v>
      </c>
      <c r="I86" s="16">
        <v>0</v>
      </c>
      <c r="J86" s="16">
        <v>0</v>
      </c>
      <c r="K86" s="16">
        <v>0</v>
      </c>
      <c r="L86" s="16">
        <v>0</v>
      </c>
      <c r="M86" s="16">
        <v>0</v>
      </c>
      <c r="N86" s="16">
        <v>0</v>
      </c>
      <c r="O86" s="16">
        <v>0</v>
      </c>
      <c r="P86" s="16">
        <v>0</v>
      </c>
      <c r="Q86" s="16">
        <v>0</v>
      </c>
      <c r="R86" s="16">
        <v>0</v>
      </c>
      <c r="S86" s="16">
        <v>0</v>
      </c>
      <c r="T86" s="16">
        <v>0</v>
      </c>
    </row>
    <row r="87" spans="1:20" x14ac:dyDescent="0.25">
      <c r="A87" s="28" t="s">
        <v>30</v>
      </c>
      <c r="B87" s="35" t="s">
        <v>33</v>
      </c>
      <c r="C87" s="35"/>
      <c r="D87" s="23" t="s">
        <v>15</v>
      </c>
      <c r="E87" s="22">
        <f>SUM(E85:E86)</f>
        <v>0</v>
      </c>
      <c r="F87" s="22">
        <f t="shared" ref="F87:T87" si="21">SUM(F85:F86)</f>
        <v>0</v>
      </c>
      <c r="G87" s="22">
        <f t="shared" si="21"/>
        <v>0</v>
      </c>
      <c r="H87" s="22">
        <f t="shared" si="21"/>
        <v>0</v>
      </c>
      <c r="I87" s="22">
        <f t="shared" si="21"/>
        <v>0</v>
      </c>
      <c r="J87" s="22">
        <f t="shared" si="21"/>
        <v>0</v>
      </c>
      <c r="K87" s="22">
        <f t="shared" si="21"/>
        <v>0</v>
      </c>
      <c r="L87" s="22">
        <f t="shared" si="21"/>
        <v>0</v>
      </c>
      <c r="M87" s="22">
        <f t="shared" si="21"/>
        <v>0</v>
      </c>
      <c r="N87" s="22">
        <f t="shared" si="21"/>
        <v>0</v>
      </c>
      <c r="O87" s="22">
        <f t="shared" si="21"/>
        <v>0</v>
      </c>
      <c r="P87" s="22">
        <f t="shared" si="21"/>
        <v>0</v>
      </c>
      <c r="Q87" s="22">
        <f t="shared" si="21"/>
        <v>0</v>
      </c>
      <c r="R87" s="22">
        <f t="shared" si="21"/>
        <v>0</v>
      </c>
      <c r="S87" s="22">
        <f t="shared" si="21"/>
        <v>0</v>
      </c>
      <c r="T87" s="22">
        <f t="shared" si="21"/>
        <v>0</v>
      </c>
    </row>
    <row r="88" spans="1:20" x14ac:dyDescent="0.25">
      <c r="A88" s="37" t="s">
        <v>30</v>
      </c>
      <c r="B88" s="35" t="s">
        <v>34</v>
      </c>
      <c r="C88" s="35"/>
      <c r="D88" s="44" t="s">
        <v>6</v>
      </c>
      <c r="E88" s="16"/>
      <c r="F88" s="16"/>
      <c r="G88" s="16"/>
      <c r="H88" s="16"/>
      <c r="I88" s="16"/>
      <c r="J88" s="16"/>
      <c r="K88" s="16"/>
      <c r="L88" s="16"/>
      <c r="M88" s="16"/>
      <c r="N88" s="16"/>
      <c r="O88" s="16"/>
      <c r="P88" s="16"/>
      <c r="Q88" s="16"/>
      <c r="R88" s="16"/>
      <c r="S88" s="16"/>
      <c r="T88" s="16"/>
    </row>
    <row r="89" spans="1:20" x14ac:dyDescent="0.25">
      <c r="A89" s="28" t="s">
        <v>30</v>
      </c>
      <c r="B89" s="29" t="s">
        <v>30</v>
      </c>
      <c r="C89" s="29"/>
      <c r="D89" s="11" t="s">
        <v>15</v>
      </c>
      <c r="E89" s="25">
        <f t="shared" ref="E89:T89" si="22">E75+E84+E87+E88</f>
        <v>0</v>
      </c>
      <c r="F89" s="25">
        <f t="shared" si="22"/>
        <v>0</v>
      </c>
      <c r="G89" s="25">
        <f t="shared" si="22"/>
        <v>0</v>
      </c>
      <c r="H89" s="25">
        <f t="shared" si="22"/>
        <v>0</v>
      </c>
      <c r="I89" s="25">
        <f t="shared" si="22"/>
        <v>0</v>
      </c>
      <c r="J89" s="25">
        <f t="shared" si="22"/>
        <v>0</v>
      </c>
      <c r="K89" s="25">
        <f t="shared" si="22"/>
        <v>0</v>
      </c>
      <c r="L89" s="25">
        <f t="shared" si="22"/>
        <v>0</v>
      </c>
      <c r="M89" s="25">
        <f t="shared" si="22"/>
        <v>0</v>
      </c>
      <c r="N89" s="25">
        <f t="shared" si="22"/>
        <v>0</v>
      </c>
      <c r="O89" s="25">
        <f t="shared" si="22"/>
        <v>0</v>
      </c>
      <c r="P89" s="25">
        <f t="shared" si="22"/>
        <v>0</v>
      </c>
      <c r="Q89" s="25">
        <f t="shared" si="22"/>
        <v>0</v>
      </c>
      <c r="R89" s="25">
        <f t="shared" si="22"/>
        <v>0</v>
      </c>
      <c r="S89" s="25">
        <f t="shared" si="22"/>
        <v>0</v>
      </c>
      <c r="T89" s="25">
        <f t="shared" si="22"/>
        <v>0</v>
      </c>
    </row>
    <row r="90" spans="1:20" x14ac:dyDescent="0.25">
      <c r="A90" s="13" t="s">
        <v>35</v>
      </c>
      <c r="B90" s="14" t="s">
        <v>36</v>
      </c>
      <c r="C90" s="14"/>
      <c r="D90" s="26" t="s">
        <v>63</v>
      </c>
      <c r="E90" s="16">
        <v>0</v>
      </c>
      <c r="F90" s="16">
        <v>0</v>
      </c>
      <c r="G90" s="16">
        <v>0</v>
      </c>
      <c r="H90" s="16">
        <v>0</v>
      </c>
      <c r="I90" s="16">
        <v>0</v>
      </c>
      <c r="J90" s="16">
        <v>0</v>
      </c>
      <c r="K90" s="16">
        <v>0</v>
      </c>
      <c r="L90" s="16">
        <v>0</v>
      </c>
      <c r="M90" s="16">
        <v>0</v>
      </c>
      <c r="N90" s="16">
        <v>0</v>
      </c>
      <c r="O90" s="16">
        <v>0</v>
      </c>
      <c r="P90" s="16">
        <v>0</v>
      </c>
      <c r="Q90" s="16">
        <v>0</v>
      </c>
      <c r="R90" s="16">
        <v>0</v>
      </c>
      <c r="S90" s="16">
        <v>0</v>
      </c>
      <c r="T90" s="16">
        <v>0</v>
      </c>
    </row>
    <row r="91" spans="1:20" x14ac:dyDescent="0.25">
      <c r="A91" s="13" t="s">
        <v>35</v>
      </c>
      <c r="B91" s="14" t="s">
        <v>36</v>
      </c>
      <c r="C91" s="14"/>
      <c r="D91" s="26" t="s">
        <v>15</v>
      </c>
      <c r="E91" s="16">
        <f t="shared" ref="E91:T91" si="23">SUM(E90:E90)</f>
        <v>0</v>
      </c>
      <c r="F91" s="16">
        <f t="shared" si="23"/>
        <v>0</v>
      </c>
      <c r="G91" s="16">
        <f t="shared" si="23"/>
        <v>0</v>
      </c>
      <c r="H91" s="16">
        <f t="shared" si="23"/>
        <v>0</v>
      </c>
      <c r="I91" s="16">
        <f t="shared" si="23"/>
        <v>0</v>
      </c>
      <c r="J91" s="16">
        <f t="shared" si="23"/>
        <v>0</v>
      </c>
      <c r="K91" s="16">
        <f t="shared" si="23"/>
        <v>0</v>
      </c>
      <c r="L91" s="16">
        <f t="shared" si="23"/>
        <v>0</v>
      </c>
      <c r="M91" s="16">
        <f t="shared" si="23"/>
        <v>0</v>
      </c>
      <c r="N91" s="16">
        <f t="shared" si="23"/>
        <v>0</v>
      </c>
      <c r="O91" s="16">
        <f t="shared" si="23"/>
        <v>0</v>
      </c>
      <c r="P91" s="16">
        <f t="shared" si="23"/>
        <v>0</v>
      </c>
      <c r="Q91" s="16">
        <f t="shared" si="23"/>
        <v>0</v>
      </c>
      <c r="R91" s="16">
        <f t="shared" si="23"/>
        <v>0</v>
      </c>
      <c r="S91" s="16">
        <f t="shared" si="23"/>
        <v>0</v>
      </c>
      <c r="T91" s="16">
        <f t="shared" si="23"/>
        <v>0</v>
      </c>
    </row>
    <row r="92" spans="1:20" x14ac:dyDescent="0.25">
      <c r="A92" s="28" t="s">
        <v>35</v>
      </c>
      <c r="B92" s="39" t="s">
        <v>37</v>
      </c>
      <c r="C92" s="14"/>
      <c r="D92" s="26" t="s">
        <v>6</v>
      </c>
      <c r="E92" s="27">
        <v>0</v>
      </c>
      <c r="F92" s="27">
        <v>0</v>
      </c>
      <c r="G92" s="27">
        <v>0</v>
      </c>
      <c r="H92" s="27">
        <v>0</v>
      </c>
      <c r="I92" s="27">
        <v>0</v>
      </c>
      <c r="J92" s="27">
        <v>0</v>
      </c>
      <c r="K92" s="27">
        <v>0</v>
      </c>
      <c r="L92" s="27">
        <v>0</v>
      </c>
      <c r="M92" s="27">
        <v>0</v>
      </c>
      <c r="N92" s="27">
        <v>0</v>
      </c>
      <c r="O92" s="27">
        <v>0</v>
      </c>
      <c r="P92" s="27">
        <v>0</v>
      </c>
      <c r="Q92" s="27">
        <v>0</v>
      </c>
      <c r="R92" s="27">
        <v>0</v>
      </c>
      <c r="S92" s="27">
        <v>0</v>
      </c>
      <c r="T92" s="27">
        <v>0</v>
      </c>
    </row>
    <row r="93" spans="1:20" x14ac:dyDescent="0.25">
      <c r="A93" s="28" t="s">
        <v>35</v>
      </c>
      <c r="B93" s="29" t="s">
        <v>37</v>
      </c>
      <c r="C93" s="35"/>
      <c r="D93" s="23" t="s">
        <v>15</v>
      </c>
      <c r="E93" s="25">
        <v>0</v>
      </c>
      <c r="F93" s="25">
        <v>0</v>
      </c>
      <c r="G93" s="25">
        <v>0</v>
      </c>
      <c r="H93" s="25">
        <v>0</v>
      </c>
      <c r="I93" s="25">
        <v>0</v>
      </c>
      <c r="J93" s="25">
        <v>0</v>
      </c>
      <c r="K93" s="25">
        <v>0</v>
      </c>
      <c r="L93" s="25">
        <v>0</v>
      </c>
      <c r="M93" s="25">
        <v>0</v>
      </c>
      <c r="N93" s="25">
        <v>0</v>
      </c>
      <c r="O93" s="25">
        <v>0</v>
      </c>
      <c r="P93" s="25">
        <v>0</v>
      </c>
      <c r="Q93" s="25">
        <v>0</v>
      </c>
      <c r="R93" s="25">
        <v>0</v>
      </c>
      <c r="S93" s="25">
        <v>0</v>
      </c>
      <c r="T93" s="25">
        <v>0</v>
      </c>
    </row>
    <row r="94" spans="1:20" x14ac:dyDescent="0.25">
      <c r="A94" s="37" t="s">
        <v>35</v>
      </c>
      <c r="B94" s="14" t="s">
        <v>38</v>
      </c>
      <c r="C94" s="14"/>
      <c r="D94" s="45" t="s">
        <v>6</v>
      </c>
      <c r="E94" s="16"/>
      <c r="F94" s="16"/>
      <c r="G94" s="16"/>
      <c r="H94" s="16"/>
      <c r="I94" s="16"/>
      <c r="J94" s="16"/>
      <c r="K94" s="16"/>
      <c r="L94" s="16"/>
      <c r="M94" s="16"/>
      <c r="N94" s="16"/>
      <c r="O94" s="16"/>
      <c r="P94" s="16"/>
      <c r="Q94" s="16"/>
      <c r="R94" s="16"/>
      <c r="S94" s="16"/>
      <c r="T94" s="16"/>
    </row>
    <row r="95" spans="1:20" x14ac:dyDescent="0.25">
      <c r="A95" s="28" t="s">
        <v>35</v>
      </c>
      <c r="B95" s="29" t="s">
        <v>35</v>
      </c>
      <c r="C95" s="29"/>
      <c r="D95" s="11" t="s">
        <v>15</v>
      </c>
      <c r="E95" s="25">
        <f>E91+E93+E94</f>
        <v>0</v>
      </c>
      <c r="F95" s="25">
        <f t="shared" ref="F95:T95" si="24">F91+F93+F94</f>
        <v>0</v>
      </c>
      <c r="G95" s="25">
        <f t="shared" si="24"/>
        <v>0</v>
      </c>
      <c r="H95" s="25">
        <f t="shared" si="24"/>
        <v>0</v>
      </c>
      <c r="I95" s="25">
        <f t="shared" si="24"/>
        <v>0</v>
      </c>
      <c r="J95" s="25">
        <f t="shared" si="24"/>
        <v>0</v>
      </c>
      <c r="K95" s="25">
        <f t="shared" si="24"/>
        <v>0</v>
      </c>
      <c r="L95" s="25">
        <f t="shared" si="24"/>
        <v>0</v>
      </c>
      <c r="M95" s="25">
        <f t="shared" si="24"/>
        <v>0</v>
      </c>
      <c r="N95" s="25">
        <f t="shared" si="24"/>
        <v>0</v>
      </c>
      <c r="O95" s="25">
        <f t="shared" si="24"/>
        <v>0</v>
      </c>
      <c r="P95" s="25">
        <f t="shared" si="24"/>
        <v>0</v>
      </c>
      <c r="Q95" s="25">
        <f t="shared" si="24"/>
        <v>0</v>
      </c>
      <c r="R95" s="25">
        <f t="shared" si="24"/>
        <v>0</v>
      </c>
      <c r="S95" s="25">
        <f t="shared" si="24"/>
        <v>0</v>
      </c>
      <c r="T95" s="25">
        <f t="shared" si="24"/>
        <v>0</v>
      </c>
    </row>
    <row r="96" spans="1:20" x14ac:dyDescent="0.25">
      <c r="A96" s="46" t="s">
        <v>39</v>
      </c>
      <c r="B96" s="47"/>
      <c r="C96" s="47"/>
      <c r="D96" s="4" t="s">
        <v>15</v>
      </c>
      <c r="E96" s="48">
        <f t="shared" ref="E96:T96" si="25">E95+E89+E72+E61+E33</f>
        <v>0</v>
      </c>
      <c r="F96" s="48">
        <f t="shared" si="25"/>
        <v>0</v>
      </c>
      <c r="G96" s="48">
        <f t="shared" si="25"/>
        <v>0</v>
      </c>
      <c r="H96" s="48">
        <f t="shared" si="25"/>
        <v>0</v>
      </c>
      <c r="I96" s="48">
        <f t="shared" si="25"/>
        <v>0</v>
      </c>
      <c r="J96" s="48">
        <f t="shared" si="25"/>
        <v>0</v>
      </c>
      <c r="K96" s="48">
        <f t="shared" si="25"/>
        <v>0</v>
      </c>
      <c r="L96" s="48">
        <f t="shared" si="25"/>
        <v>0</v>
      </c>
      <c r="M96" s="48">
        <f t="shared" si="25"/>
        <v>0</v>
      </c>
      <c r="N96" s="48">
        <f t="shared" si="25"/>
        <v>0</v>
      </c>
      <c r="O96" s="48">
        <f t="shared" si="25"/>
        <v>0</v>
      </c>
      <c r="P96" s="48">
        <f t="shared" si="25"/>
        <v>0</v>
      </c>
      <c r="Q96" s="48">
        <f t="shared" si="25"/>
        <v>0</v>
      </c>
      <c r="R96" s="48">
        <f t="shared" si="25"/>
        <v>0</v>
      </c>
      <c r="S96" s="48">
        <f t="shared" si="25"/>
        <v>0</v>
      </c>
      <c r="T96" s="48">
        <f t="shared" si="25"/>
        <v>0</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01473A-3F52-4437-A1FF-14DCC550E3F4}">
  <dimension ref="A1:U96"/>
  <sheetViews>
    <sheetView workbookViewId="0">
      <selection activeCell="E81" sqref="E81"/>
    </sheetView>
  </sheetViews>
  <sheetFormatPr defaultRowHeight="15" x14ac:dyDescent="0.25"/>
  <cols>
    <col min="1" max="1" width="14" bestFit="1" customWidth="1"/>
    <col min="2" max="2" width="15.5703125" bestFit="1" customWidth="1"/>
    <col min="3" max="3" width="24" bestFit="1" customWidth="1"/>
    <col min="4" max="4" width="15.7109375" customWidth="1"/>
    <col min="5" max="5" width="40.85546875" bestFit="1" customWidth="1"/>
  </cols>
  <sheetData>
    <row r="1" spans="1:21" x14ac:dyDescent="0.25">
      <c r="A1" s="3" t="s">
        <v>0</v>
      </c>
      <c r="B1" s="3" t="s">
        <v>1</v>
      </c>
      <c r="C1" s="3" t="s">
        <v>279</v>
      </c>
      <c r="D1" s="3" t="s">
        <v>278</v>
      </c>
      <c r="E1" s="3" t="s">
        <v>2</v>
      </c>
      <c r="F1" s="3">
        <v>2015</v>
      </c>
      <c r="G1" s="3">
        <v>2016</v>
      </c>
      <c r="H1" s="3">
        <v>2017</v>
      </c>
      <c r="I1" s="3">
        <v>2018</v>
      </c>
      <c r="J1" s="3">
        <v>2019</v>
      </c>
      <c r="K1" s="3">
        <v>2020</v>
      </c>
      <c r="L1" s="3" t="s">
        <v>3</v>
      </c>
      <c r="M1" s="3" t="s">
        <v>171</v>
      </c>
      <c r="N1" s="3" t="s">
        <v>172</v>
      </c>
      <c r="O1" s="3" t="s">
        <v>173</v>
      </c>
      <c r="P1" s="3" t="s">
        <v>174</v>
      </c>
      <c r="Q1" s="3" t="s">
        <v>175</v>
      </c>
      <c r="R1" s="3" t="s">
        <v>176</v>
      </c>
      <c r="S1" s="3" t="s">
        <v>177</v>
      </c>
      <c r="T1" s="3" t="s">
        <v>178</v>
      </c>
      <c r="U1" s="3" t="s">
        <v>179</v>
      </c>
    </row>
    <row r="2" spans="1:21" x14ac:dyDescent="0.25">
      <c r="A2" s="5" t="s">
        <v>4</v>
      </c>
      <c r="B2" s="6" t="s">
        <v>5</v>
      </c>
      <c r="C2" s="6"/>
      <c r="D2" s="6"/>
      <c r="E2" s="7"/>
      <c r="F2" s="8"/>
      <c r="G2" s="8"/>
      <c r="H2" s="8"/>
      <c r="I2" s="8"/>
      <c r="J2" s="8"/>
      <c r="K2" s="8"/>
      <c r="L2" s="8"/>
      <c r="M2" s="8"/>
      <c r="N2" s="8"/>
      <c r="O2" s="8"/>
      <c r="P2" s="8"/>
      <c r="Q2" s="8"/>
      <c r="R2" s="8"/>
      <c r="S2" s="8"/>
      <c r="T2" s="8"/>
      <c r="U2" s="8"/>
    </row>
    <row r="3" spans="1:21" x14ac:dyDescent="0.25">
      <c r="A3" s="5" t="s">
        <v>4</v>
      </c>
      <c r="B3" s="6" t="s">
        <v>5</v>
      </c>
      <c r="C3" s="6"/>
      <c r="D3" s="6"/>
      <c r="E3" s="7"/>
      <c r="F3" s="8"/>
      <c r="G3" s="8"/>
      <c r="H3" s="8"/>
      <c r="I3" s="8"/>
      <c r="J3" s="8"/>
      <c r="K3" s="8"/>
      <c r="L3" s="8"/>
      <c r="M3" s="8"/>
      <c r="N3" s="8"/>
      <c r="O3" s="8"/>
      <c r="P3" s="8"/>
      <c r="Q3" s="8"/>
      <c r="R3" s="8"/>
      <c r="S3" s="8"/>
      <c r="T3" s="8"/>
      <c r="U3" s="8"/>
    </row>
    <row r="4" spans="1:21" x14ac:dyDescent="0.25">
      <c r="A4" s="5" t="s">
        <v>4</v>
      </c>
      <c r="B4" s="6" t="s">
        <v>5</v>
      </c>
      <c r="C4" s="6"/>
      <c r="D4" s="6"/>
      <c r="E4" s="9" t="s">
        <v>6</v>
      </c>
      <c r="F4" s="10">
        <v>0</v>
      </c>
      <c r="G4" s="10">
        <v>0</v>
      </c>
      <c r="H4" s="10">
        <v>0</v>
      </c>
      <c r="I4" s="10">
        <v>0</v>
      </c>
      <c r="J4" s="10">
        <v>0</v>
      </c>
      <c r="K4" s="10">
        <v>0</v>
      </c>
      <c r="L4" s="10">
        <v>0</v>
      </c>
      <c r="M4" s="10">
        <v>0</v>
      </c>
      <c r="N4" s="10">
        <v>0</v>
      </c>
      <c r="O4" s="10">
        <v>0</v>
      </c>
      <c r="P4" s="10">
        <v>0</v>
      </c>
      <c r="Q4" s="10">
        <v>0</v>
      </c>
      <c r="R4" s="10">
        <v>0</v>
      </c>
      <c r="S4" s="10">
        <v>0</v>
      </c>
      <c r="T4" s="10">
        <v>0</v>
      </c>
      <c r="U4" s="10">
        <v>0</v>
      </c>
    </row>
    <row r="5" spans="1:21" x14ac:dyDescent="0.25">
      <c r="A5" s="5" t="s">
        <v>4</v>
      </c>
      <c r="B5" s="6" t="s">
        <v>5</v>
      </c>
      <c r="C5" s="6"/>
      <c r="D5" s="6"/>
      <c r="E5" s="11" t="s">
        <v>7</v>
      </c>
      <c r="F5" s="12">
        <f t="shared" ref="F5:U5" si="0">SUM(F2:F4)</f>
        <v>0</v>
      </c>
      <c r="G5" s="12">
        <f t="shared" si="0"/>
        <v>0</v>
      </c>
      <c r="H5" s="12">
        <f t="shared" si="0"/>
        <v>0</v>
      </c>
      <c r="I5" s="12">
        <f t="shared" si="0"/>
        <v>0</v>
      </c>
      <c r="J5" s="12">
        <f t="shared" si="0"/>
        <v>0</v>
      </c>
      <c r="K5" s="12">
        <f t="shared" si="0"/>
        <v>0</v>
      </c>
      <c r="L5" s="12">
        <f t="shared" si="0"/>
        <v>0</v>
      </c>
      <c r="M5" s="12">
        <f t="shared" si="0"/>
        <v>0</v>
      </c>
      <c r="N5" s="12">
        <f t="shared" si="0"/>
        <v>0</v>
      </c>
      <c r="O5" s="12">
        <f t="shared" si="0"/>
        <v>0</v>
      </c>
      <c r="P5" s="12">
        <f t="shared" si="0"/>
        <v>0</v>
      </c>
      <c r="Q5" s="12">
        <f t="shared" si="0"/>
        <v>0</v>
      </c>
      <c r="R5" s="12">
        <f t="shared" si="0"/>
        <v>0</v>
      </c>
      <c r="S5" s="12">
        <f t="shared" si="0"/>
        <v>0</v>
      </c>
      <c r="T5" s="12">
        <f t="shared" si="0"/>
        <v>0</v>
      </c>
      <c r="U5" s="12">
        <f t="shared" si="0"/>
        <v>0</v>
      </c>
    </row>
    <row r="6" spans="1:21" x14ac:dyDescent="0.25">
      <c r="A6" s="13" t="s">
        <v>4</v>
      </c>
      <c r="B6" s="14" t="s">
        <v>8</v>
      </c>
      <c r="C6" s="14"/>
      <c r="D6" s="14"/>
      <c r="E6" s="7"/>
      <c r="F6" s="8"/>
      <c r="G6" s="8"/>
      <c r="H6" s="8"/>
      <c r="I6" s="8"/>
      <c r="J6" s="8"/>
      <c r="K6" s="8"/>
      <c r="L6" s="8"/>
      <c r="M6" s="8"/>
      <c r="N6" s="8"/>
      <c r="O6" s="8"/>
      <c r="P6" s="8"/>
      <c r="Q6" s="8"/>
      <c r="R6" s="8"/>
      <c r="S6" s="8"/>
      <c r="T6" s="8"/>
      <c r="U6" s="8"/>
    </row>
    <row r="7" spans="1:21" x14ac:dyDescent="0.25">
      <c r="A7" s="5" t="s">
        <v>4</v>
      </c>
      <c r="B7" s="6" t="s">
        <v>8</v>
      </c>
      <c r="C7" s="6"/>
      <c r="D7" s="6"/>
      <c r="E7" s="7"/>
      <c r="F7" s="8"/>
      <c r="G7" s="8"/>
      <c r="H7" s="8"/>
      <c r="I7" s="8"/>
      <c r="J7" s="8"/>
      <c r="K7" s="8"/>
      <c r="L7" s="8"/>
      <c r="M7" s="8"/>
      <c r="N7" s="8"/>
      <c r="O7" s="8"/>
      <c r="P7" s="8"/>
      <c r="Q7" s="8"/>
      <c r="R7" s="8"/>
      <c r="S7" s="8"/>
      <c r="T7" s="8"/>
      <c r="U7" s="8"/>
    </row>
    <row r="8" spans="1:21" x14ac:dyDescent="0.25">
      <c r="A8" s="5" t="s">
        <v>4</v>
      </c>
      <c r="B8" s="6" t="s">
        <v>8</v>
      </c>
      <c r="C8" s="6"/>
      <c r="D8" s="6"/>
      <c r="E8" s="7"/>
      <c r="F8" s="8"/>
      <c r="G8" s="8"/>
      <c r="H8" s="8"/>
      <c r="I8" s="8"/>
      <c r="J8" s="8"/>
      <c r="K8" s="8"/>
      <c r="L8" s="8"/>
      <c r="M8" s="8"/>
      <c r="N8" s="8"/>
      <c r="O8" s="8"/>
      <c r="P8" s="8"/>
      <c r="Q8" s="8"/>
      <c r="R8" s="8"/>
      <c r="S8" s="8"/>
      <c r="T8" s="8"/>
      <c r="U8" s="8"/>
    </row>
    <row r="9" spans="1:21" x14ac:dyDescent="0.25">
      <c r="A9" s="5" t="s">
        <v>4</v>
      </c>
      <c r="B9" s="6" t="s">
        <v>8</v>
      </c>
      <c r="C9" s="6"/>
      <c r="D9" s="6"/>
      <c r="E9" s="7"/>
      <c r="F9" s="8"/>
      <c r="G9" s="8"/>
      <c r="H9" s="8"/>
      <c r="I9" s="8"/>
      <c r="J9" s="8"/>
      <c r="K9" s="8"/>
      <c r="L9" s="8"/>
      <c r="M9" s="8"/>
      <c r="N9" s="8"/>
      <c r="O9" s="8"/>
      <c r="P9" s="8"/>
      <c r="Q9" s="8"/>
      <c r="R9" s="8"/>
      <c r="S9" s="8"/>
      <c r="T9" s="8"/>
      <c r="U9" s="8"/>
    </row>
    <row r="10" spans="1:21" x14ac:dyDescent="0.25">
      <c r="A10" s="5" t="s">
        <v>4</v>
      </c>
      <c r="B10" s="6" t="s">
        <v>8</v>
      </c>
      <c r="C10" s="6"/>
      <c r="D10" s="6"/>
      <c r="E10" s="7"/>
      <c r="F10" s="8"/>
      <c r="G10" s="8"/>
      <c r="H10" s="8"/>
      <c r="I10" s="8"/>
      <c r="J10" s="8"/>
      <c r="K10" s="8"/>
      <c r="L10" s="8"/>
      <c r="M10" s="8"/>
      <c r="N10" s="8"/>
      <c r="O10" s="8"/>
      <c r="P10" s="8"/>
      <c r="Q10" s="8"/>
      <c r="R10" s="8"/>
      <c r="S10" s="8"/>
      <c r="T10" s="8"/>
      <c r="U10" s="8"/>
    </row>
    <row r="11" spans="1:21" x14ac:dyDescent="0.25">
      <c r="A11" s="5" t="s">
        <v>4</v>
      </c>
      <c r="B11" s="6" t="s">
        <v>8</v>
      </c>
      <c r="C11" s="6"/>
      <c r="D11" s="6"/>
      <c r="E11" s="7"/>
      <c r="F11" s="8"/>
      <c r="G11" s="8"/>
      <c r="H11" s="8"/>
      <c r="I11" s="8"/>
      <c r="J11" s="8"/>
      <c r="K11" s="8"/>
      <c r="L11" s="8"/>
      <c r="M11" s="8"/>
      <c r="N11" s="8"/>
      <c r="O11" s="8"/>
      <c r="P11" s="8"/>
      <c r="Q11" s="8"/>
      <c r="R11" s="8"/>
      <c r="S11" s="8"/>
      <c r="T11" s="8"/>
      <c r="U11" s="8"/>
    </row>
    <row r="12" spans="1:21" x14ac:dyDescent="0.25">
      <c r="A12" s="5" t="s">
        <v>4</v>
      </c>
      <c r="B12" s="6" t="s">
        <v>8</v>
      </c>
      <c r="C12" s="6"/>
      <c r="D12" s="6"/>
      <c r="E12" s="7"/>
      <c r="F12" s="8"/>
      <c r="G12" s="8"/>
      <c r="H12" s="8"/>
      <c r="I12" s="8"/>
      <c r="J12" s="8"/>
      <c r="K12" s="8"/>
      <c r="L12" s="8"/>
      <c r="M12" s="8"/>
      <c r="N12" s="8"/>
      <c r="O12" s="8"/>
      <c r="P12" s="8"/>
      <c r="Q12" s="8"/>
      <c r="R12" s="8"/>
      <c r="S12" s="8"/>
      <c r="T12" s="8"/>
      <c r="U12" s="8"/>
    </row>
    <row r="13" spans="1:21" x14ac:dyDescent="0.25">
      <c r="A13" s="5" t="s">
        <v>4</v>
      </c>
      <c r="B13" s="6" t="s">
        <v>8</v>
      </c>
      <c r="C13" s="6"/>
      <c r="D13" s="6"/>
      <c r="E13" s="11" t="s">
        <v>6</v>
      </c>
      <c r="F13" s="10">
        <v>0</v>
      </c>
      <c r="G13" s="10">
        <v>0</v>
      </c>
      <c r="H13" s="10">
        <v>0</v>
      </c>
      <c r="I13" s="10">
        <v>0</v>
      </c>
      <c r="J13" s="10">
        <v>0</v>
      </c>
      <c r="K13" s="10">
        <v>0</v>
      </c>
      <c r="L13" s="10">
        <v>0</v>
      </c>
      <c r="M13" s="10">
        <v>0</v>
      </c>
      <c r="N13" s="10">
        <v>0</v>
      </c>
      <c r="O13" s="10">
        <v>0</v>
      </c>
      <c r="P13" s="10">
        <v>0</v>
      </c>
      <c r="Q13" s="10">
        <v>0</v>
      </c>
      <c r="R13" s="10">
        <v>0</v>
      </c>
      <c r="S13" s="10">
        <v>0</v>
      </c>
      <c r="T13" s="10">
        <v>0</v>
      </c>
      <c r="U13" s="10">
        <v>0</v>
      </c>
    </row>
    <row r="14" spans="1:21" x14ac:dyDescent="0.25">
      <c r="A14" s="5" t="s">
        <v>4</v>
      </c>
      <c r="B14" s="6" t="s">
        <v>8</v>
      </c>
      <c r="C14" s="6"/>
      <c r="D14" s="6"/>
      <c r="E14" s="11" t="s">
        <v>7</v>
      </c>
      <c r="F14" s="12">
        <f>SUM(F6:F13)</f>
        <v>0</v>
      </c>
      <c r="G14" s="12">
        <f t="shared" ref="G14:U14" si="1">SUM(G6:G13)</f>
        <v>0</v>
      </c>
      <c r="H14" s="12">
        <f t="shared" si="1"/>
        <v>0</v>
      </c>
      <c r="I14" s="12">
        <f t="shared" si="1"/>
        <v>0</v>
      </c>
      <c r="J14" s="12">
        <f t="shared" si="1"/>
        <v>0</v>
      </c>
      <c r="K14" s="12">
        <f t="shared" si="1"/>
        <v>0</v>
      </c>
      <c r="L14" s="12">
        <f t="shared" si="1"/>
        <v>0</v>
      </c>
      <c r="M14" s="12">
        <f t="shared" si="1"/>
        <v>0</v>
      </c>
      <c r="N14" s="12">
        <f t="shared" si="1"/>
        <v>0</v>
      </c>
      <c r="O14" s="12">
        <f t="shared" si="1"/>
        <v>0</v>
      </c>
      <c r="P14" s="12">
        <f t="shared" si="1"/>
        <v>0</v>
      </c>
      <c r="Q14" s="12">
        <f t="shared" si="1"/>
        <v>0</v>
      </c>
      <c r="R14" s="12">
        <f t="shared" si="1"/>
        <v>0</v>
      </c>
      <c r="S14" s="12">
        <f t="shared" si="1"/>
        <v>0</v>
      </c>
      <c r="T14" s="12">
        <f t="shared" si="1"/>
        <v>0</v>
      </c>
      <c r="U14" s="12">
        <f t="shared" si="1"/>
        <v>0</v>
      </c>
    </row>
    <row r="15" spans="1:21" x14ac:dyDescent="0.25">
      <c r="A15" s="13" t="s">
        <v>4</v>
      </c>
      <c r="B15" s="14" t="s">
        <v>9</v>
      </c>
      <c r="C15" s="14"/>
      <c r="D15" s="14"/>
      <c r="E15" s="15"/>
      <c r="F15" s="16"/>
      <c r="G15" s="16"/>
      <c r="H15" s="16"/>
      <c r="I15" s="16"/>
      <c r="J15" s="16"/>
      <c r="K15" s="16"/>
      <c r="L15" s="16"/>
      <c r="M15" s="16"/>
      <c r="N15" s="16"/>
      <c r="O15" s="16"/>
      <c r="P15" s="16"/>
      <c r="Q15" s="16"/>
      <c r="R15" s="16"/>
      <c r="S15" s="16"/>
      <c r="T15" s="16"/>
      <c r="U15" s="16"/>
    </row>
    <row r="16" spans="1:21" x14ac:dyDescent="0.25">
      <c r="A16" s="13" t="s">
        <v>4</v>
      </c>
      <c r="B16" s="14" t="s">
        <v>9</v>
      </c>
      <c r="C16" s="14"/>
      <c r="D16" s="14"/>
      <c r="E16" s="15"/>
      <c r="F16" s="16"/>
      <c r="G16" s="16"/>
      <c r="H16" s="16"/>
      <c r="I16" s="16"/>
      <c r="J16" s="16"/>
      <c r="K16" s="16"/>
      <c r="L16" s="16"/>
      <c r="M16" s="16"/>
      <c r="N16" s="16"/>
      <c r="O16" s="16"/>
      <c r="P16" s="16"/>
      <c r="Q16" s="16"/>
      <c r="R16" s="16"/>
      <c r="S16" s="16"/>
      <c r="T16" s="16"/>
      <c r="U16" s="16"/>
    </row>
    <row r="17" spans="1:21" x14ac:dyDescent="0.25">
      <c r="A17" s="13" t="s">
        <v>4</v>
      </c>
      <c r="B17" s="14" t="s">
        <v>9</v>
      </c>
      <c r="C17" s="14"/>
      <c r="D17" s="14"/>
      <c r="E17" s="17" t="s">
        <v>6</v>
      </c>
      <c r="F17" s="16">
        <v>0</v>
      </c>
      <c r="G17" s="16">
        <v>0</v>
      </c>
      <c r="H17" s="16">
        <v>0</v>
      </c>
      <c r="I17" s="16">
        <v>0</v>
      </c>
      <c r="J17" s="16">
        <v>0</v>
      </c>
      <c r="K17" s="16">
        <v>0</v>
      </c>
      <c r="L17" s="16">
        <v>0</v>
      </c>
      <c r="M17" s="16">
        <v>0</v>
      </c>
      <c r="N17" s="16">
        <v>0</v>
      </c>
      <c r="O17" s="16">
        <v>0</v>
      </c>
      <c r="P17" s="16">
        <v>0</v>
      </c>
      <c r="Q17" s="16">
        <v>0</v>
      </c>
      <c r="R17" s="16">
        <v>0</v>
      </c>
      <c r="S17" s="16">
        <v>0</v>
      </c>
      <c r="T17" s="16">
        <v>0</v>
      </c>
      <c r="U17" s="16">
        <v>0</v>
      </c>
    </row>
    <row r="18" spans="1:21" x14ac:dyDescent="0.25">
      <c r="A18" s="13" t="s">
        <v>4</v>
      </c>
      <c r="B18" s="14" t="s">
        <v>10</v>
      </c>
      <c r="C18" s="14"/>
      <c r="D18" s="14"/>
      <c r="E18" s="17" t="s">
        <v>7</v>
      </c>
      <c r="F18" s="12">
        <f t="shared" ref="F18:U18" si="2">SUM(F15:F17)</f>
        <v>0</v>
      </c>
      <c r="G18" s="12">
        <f t="shared" si="2"/>
        <v>0</v>
      </c>
      <c r="H18" s="12">
        <f t="shared" si="2"/>
        <v>0</v>
      </c>
      <c r="I18" s="12">
        <f t="shared" si="2"/>
        <v>0</v>
      </c>
      <c r="J18" s="12">
        <f t="shared" si="2"/>
        <v>0</v>
      </c>
      <c r="K18" s="12">
        <f t="shared" si="2"/>
        <v>0</v>
      </c>
      <c r="L18" s="12">
        <f t="shared" si="2"/>
        <v>0</v>
      </c>
      <c r="M18" s="12">
        <f t="shared" si="2"/>
        <v>0</v>
      </c>
      <c r="N18" s="12">
        <f t="shared" si="2"/>
        <v>0</v>
      </c>
      <c r="O18" s="12">
        <f t="shared" si="2"/>
        <v>0</v>
      </c>
      <c r="P18" s="12">
        <f t="shared" si="2"/>
        <v>0</v>
      </c>
      <c r="Q18" s="12">
        <f t="shared" si="2"/>
        <v>0</v>
      </c>
      <c r="R18" s="12">
        <f t="shared" si="2"/>
        <v>0</v>
      </c>
      <c r="S18" s="12">
        <f t="shared" si="2"/>
        <v>0</v>
      </c>
      <c r="T18" s="12">
        <f t="shared" si="2"/>
        <v>0</v>
      </c>
      <c r="U18" s="12">
        <f t="shared" si="2"/>
        <v>0</v>
      </c>
    </row>
    <row r="19" spans="1:21" x14ac:dyDescent="0.25">
      <c r="A19" s="13" t="s">
        <v>4</v>
      </c>
      <c r="B19" s="14" t="s">
        <v>11</v>
      </c>
      <c r="C19" s="14"/>
      <c r="D19" s="14"/>
      <c r="E19" s="18"/>
      <c r="F19" s="16"/>
      <c r="G19" s="16"/>
      <c r="H19" s="16"/>
      <c r="I19" s="16"/>
      <c r="J19" s="16"/>
      <c r="K19" s="16"/>
      <c r="L19" s="16"/>
      <c r="M19" s="16"/>
      <c r="N19" s="16"/>
      <c r="O19" s="16"/>
      <c r="P19" s="16"/>
      <c r="Q19" s="16"/>
      <c r="R19" s="16"/>
      <c r="S19" s="16"/>
      <c r="T19" s="16"/>
      <c r="U19" s="16"/>
    </row>
    <row r="20" spans="1:21" x14ac:dyDescent="0.25">
      <c r="A20" s="13" t="s">
        <v>4</v>
      </c>
      <c r="B20" s="14" t="s">
        <v>11</v>
      </c>
      <c r="C20" s="14"/>
      <c r="D20" s="14"/>
      <c r="E20" s="19" t="s">
        <v>6</v>
      </c>
      <c r="F20" s="16">
        <v>0</v>
      </c>
      <c r="G20" s="16">
        <v>0</v>
      </c>
      <c r="H20" s="16">
        <v>0</v>
      </c>
      <c r="I20" s="16">
        <v>0</v>
      </c>
      <c r="J20" s="16">
        <v>0</v>
      </c>
      <c r="K20" s="16">
        <v>0</v>
      </c>
      <c r="L20" s="16">
        <v>0</v>
      </c>
      <c r="M20" s="16">
        <v>0</v>
      </c>
      <c r="N20" s="16">
        <v>0</v>
      </c>
      <c r="O20" s="16">
        <v>0</v>
      </c>
      <c r="P20" s="16">
        <v>0</v>
      </c>
      <c r="Q20" s="16">
        <v>0</v>
      </c>
      <c r="R20" s="16">
        <v>0</v>
      </c>
      <c r="S20" s="16">
        <v>0</v>
      </c>
      <c r="T20" s="16">
        <v>0</v>
      </c>
      <c r="U20" s="16">
        <v>0</v>
      </c>
    </row>
    <row r="21" spans="1:21" x14ac:dyDescent="0.25">
      <c r="A21" s="13" t="s">
        <v>4</v>
      </c>
      <c r="B21" s="14" t="s">
        <v>11</v>
      </c>
      <c r="C21" s="14"/>
      <c r="D21" s="14"/>
      <c r="E21" s="20" t="s">
        <v>7</v>
      </c>
      <c r="F21" s="12">
        <f t="shared" ref="F21:U21" si="3">SUM(F19:F20)</f>
        <v>0</v>
      </c>
      <c r="G21" s="12">
        <f t="shared" si="3"/>
        <v>0</v>
      </c>
      <c r="H21" s="12">
        <f t="shared" si="3"/>
        <v>0</v>
      </c>
      <c r="I21" s="12">
        <f t="shared" si="3"/>
        <v>0</v>
      </c>
      <c r="J21" s="12">
        <f t="shared" si="3"/>
        <v>0</v>
      </c>
      <c r="K21" s="12">
        <f t="shared" si="3"/>
        <v>0</v>
      </c>
      <c r="L21" s="12">
        <f t="shared" si="3"/>
        <v>0</v>
      </c>
      <c r="M21" s="12">
        <f t="shared" si="3"/>
        <v>0</v>
      </c>
      <c r="N21" s="12">
        <f t="shared" si="3"/>
        <v>0</v>
      </c>
      <c r="O21" s="12">
        <f t="shared" si="3"/>
        <v>0</v>
      </c>
      <c r="P21" s="12">
        <f t="shared" si="3"/>
        <v>0</v>
      </c>
      <c r="Q21" s="12">
        <f t="shared" si="3"/>
        <v>0</v>
      </c>
      <c r="R21" s="12">
        <f t="shared" si="3"/>
        <v>0</v>
      </c>
      <c r="S21" s="12">
        <f t="shared" si="3"/>
        <v>0</v>
      </c>
      <c r="T21" s="12">
        <f t="shared" si="3"/>
        <v>0</v>
      </c>
      <c r="U21" s="12">
        <f t="shared" si="3"/>
        <v>0</v>
      </c>
    </row>
    <row r="22" spans="1:21" x14ac:dyDescent="0.25">
      <c r="A22" s="13" t="s">
        <v>4</v>
      </c>
      <c r="B22" s="21" t="s">
        <v>122</v>
      </c>
      <c r="C22" s="14"/>
      <c r="D22" s="21"/>
      <c r="E22" s="18"/>
      <c r="F22" s="16"/>
      <c r="G22" s="16"/>
      <c r="H22" s="16"/>
      <c r="I22" s="16"/>
      <c r="J22" s="16"/>
      <c r="K22" s="16"/>
      <c r="L22" s="16"/>
      <c r="M22" s="16"/>
      <c r="N22" s="16"/>
      <c r="O22" s="16"/>
      <c r="P22" s="16"/>
      <c r="Q22" s="16"/>
      <c r="R22" s="16"/>
      <c r="S22" s="16"/>
      <c r="T22" s="16"/>
      <c r="U22" s="16"/>
    </row>
    <row r="23" spans="1:21" x14ac:dyDescent="0.25">
      <c r="A23" s="13" t="s">
        <v>4</v>
      </c>
      <c r="B23" s="21" t="s">
        <v>122</v>
      </c>
      <c r="C23" s="21"/>
      <c r="D23" s="21"/>
      <c r="E23" s="19" t="s">
        <v>6</v>
      </c>
      <c r="F23" s="16">
        <v>0</v>
      </c>
      <c r="G23" s="16">
        <v>0</v>
      </c>
      <c r="H23" s="16">
        <v>0</v>
      </c>
      <c r="I23" s="16">
        <v>0</v>
      </c>
      <c r="J23" s="16">
        <v>0</v>
      </c>
      <c r="K23" s="16">
        <v>0</v>
      </c>
      <c r="L23" s="16">
        <v>0</v>
      </c>
      <c r="M23" s="16">
        <v>0</v>
      </c>
      <c r="N23" s="16">
        <v>0</v>
      </c>
      <c r="O23" s="16">
        <v>0</v>
      </c>
      <c r="P23" s="16">
        <v>0</v>
      </c>
      <c r="Q23" s="16">
        <v>0</v>
      </c>
      <c r="R23" s="16">
        <v>0</v>
      </c>
      <c r="S23" s="16">
        <v>0</v>
      </c>
      <c r="T23" s="16">
        <v>0</v>
      </c>
      <c r="U23" s="16">
        <v>0</v>
      </c>
    </row>
    <row r="24" spans="1:21" x14ac:dyDescent="0.25">
      <c r="A24" s="13" t="s">
        <v>4</v>
      </c>
      <c r="B24" s="21" t="s">
        <v>122</v>
      </c>
      <c r="C24" s="14"/>
      <c r="D24" s="14"/>
      <c r="E24" s="19" t="s">
        <v>7</v>
      </c>
      <c r="F24" s="12">
        <f t="shared" ref="F24:U24" si="4">SUM(F22:F23)</f>
        <v>0</v>
      </c>
      <c r="G24" s="12">
        <f t="shared" si="4"/>
        <v>0</v>
      </c>
      <c r="H24" s="12">
        <f t="shared" si="4"/>
        <v>0</v>
      </c>
      <c r="I24" s="12">
        <f t="shared" si="4"/>
        <v>0</v>
      </c>
      <c r="J24" s="12">
        <f t="shared" si="4"/>
        <v>0</v>
      </c>
      <c r="K24" s="12">
        <f t="shared" si="4"/>
        <v>0</v>
      </c>
      <c r="L24" s="12">
        <f t="shared" si="4"/>
        <v>0</v>
      </c>
      <c r="M24" s="12">
        <f t="shared" si="4"/>
        <v>0</v>
      </c>
      <c r="N24" s="12">
        <f t="shared" si="4"/>
        <v>0</v>
      </c>
      <c r="O24" s="12">
        <f t="shared" si="4"/>
        <v>0</v>
      </c>
      <c r="P24" s="12">
        <f t="shared" si="4"/>
        <v>0</v>
      </c>
      <c r="Q24" s="12">
        <f t="shared" si="4"/>
        <v>0</v>
      </c>
      <c r="R24" s="12">
        <f t="shared" si="4"/>
        <v>0</v>
      </c>
      <c r="S24" s="12">
        <f t="shared" si="4"/>
        <v>0</v>
      </c>
      <c r="T24" s="12">
        <f t="shared" si="4"/>
        <v>0</v>
      </c>
      <c r="U24" s="12">
        <f t="shared" si="4"/>
        <v>0</v>
      </c>
    </row>
    <row r="25" spans="1:21" x14ac:dyDescent="0.25">
      <c r="A25" s="13" t="s">
        <v>4</v>
      </c>
      <c r="B25" s="14" t="s">
        <v>13</v>
      </c>
      <c r="C25" s="14"/>
      <c r="D25" s="14"/>
      <c r="E25" s="18"/>
      <c r="F25" s="16"/>
      <c r="G25" s="16"/>
      <c r="H25" s="16"/>
      <c r="I25" s="16"/>
      <c r="J25" s="16"/>
      <c r="K25" s="16"/>
      <c r="L25" s="16"/>
      <c r="M25" s="16"/>
      <c r="N25" s="16"/>
      <c r="O25" s="16"/>
      <c r="P25" s="16"/>
      <c r="Q25" s="16"/>
      <c r="R25" s="16"/>
      <c r="S25" s="16"/>
      <c r="T25" s="16"/>
      <c r="U25" s="16"/>
    </row>
    <row r="26" spans="1:21" x14ac:dyDescent="0.25">
      <c r="A26" s="13" t="s">
        <v>4</v>
      </c>
      <c r="B26" s="14" t="s">
        <v>13</v>
      </c>
      <c r="C26" s="14"/>
      <c r="D26" s="14"/>
      <c r="E26" s="18"/>
      <c r="F26" s="16"/>
      <c r="G26" s="16"/>
      <c r="H26" s="16"/>
      <c r="I26" s="16"/>
      <c r="J26" s="16"/>
      <c r="K26" s="16"/>
      <c r="L26" s="16"/>
      <c r="M26" s="16"/>
      <c r="N26" s="16"/>
      <c r="O26" s="16"/>
      <c r="P26" s="16"/>
      <c r="Q26" s="16"/>
      <c r="R26" s="16"/>
      <c r="S26" s="16"/>
      <c r="T26" s="16"/>
      <c r="U26" s="16"/>
    </row>
    <row r="27" spans="1:21" x14ac:dyDescent="0.25">
      <c r="A27" s="13" t="s">
        <v>4</v>
      </c>
      <c r="B27" s="14" t="s">
        <v>13</v>
      </c>
      <c r="C27" s="14"/>
      <c r="D27" s="14"/>
      <c r="E27" s="18"/>
      <c r="F27" s="16"/>
      <c r="G27" s="16"/>
      <c r="H27" s="16"/>
      <c r="I27" s="16"/>
      <c r="J27" s="16"/>
      <c r="K27" s="16"/>
      <c r="L27" s="16"/>
      <c r="M27" s="16"/>
      <c r="N27" s="16"/>
      <c r="O27" s="16"/>
      <c r="P27" s="16"/>
      <c r="Q27" s="16"/>
      <c r="R27" s="16"/>
      <c r="S27" s="16"/>
      <c r="T27" s="16"/>
      <c r="U27" s="16"/>
    </row>
    <row r="28" spans="1:21" x14ac:dyDescent="0.25">
      <c r="A28" s="13" t="s">
        <v>4</v>
      </c>
      <c r="B28" s="14" t="s">
        <v>13</v>
      </c>
      <c r="C28" s="14"/>
      <c r="D28" s="14"/>
      <c r="E28" s="18"/>
      <c r="F28" s="16"/>
      <c r="G28" s="16"/>
      <c r="H28" s="16"/>
      <c r="I28" s="16"/>
      <c r="J28" s="16"/>
      <c r="K28" s="16"/>
      <c r="L28" s="16"/>
      <c r="M28" s="16"/>
      <c r="N28" s="16"/>
      <c r="O28" s="16"/>
      <c r="P28" s="16"/>
      <c r="Q28" s="16"/>
      <c r="R28" s="16"/>
      <c r="S28" s="16"/>
      <c r="T28" s="16"/>
      <c r="U28" s="16"/>
    </row>
    <row r="29" spans="1:21" x14ac:dyDescent="0.25">
      <c r="A29" s="13" t="s">
        <v>4</v>
      </c>
      <c r="B29" s="14" t="s">
        <v>13</v>
      </c>
      <c r="C29" s="14"/>
      <c r="D29" s="14"/>
      <c r="E29" s="18"/>
      <c r="F29" s="16"/>
      <c r="G29" s="16"/>
      <c r="H29" s="16"/>
      <c r="I29" s="16"/>
      <c r="J29" s="16"/>
      <c r="K29" s="16"/>
      <c r="L29" s="16"/>
      <c r="M29" s="16"/>
      <c r="N29" s="16"/>
      <c r="O29" s="16"/>
      <c r="P29" s="16"/>
      <c r="Q29" s="16"/>
      <c r="R29" s="16"/>
      <c r="S29" s="16"/>
      <c r="T29" s="16"/>
      <c r="U29" s="16"/>
    </row>
    <row r="30" spans="1:21" x14ac:dyDescent="0.25">
      <c r="A30" s="13" t="s">
        <v>4</v>
      </c>
      <c r="B30" s="14" t="s">
        <v>13</v>
      </c>
      <c r="C30" s="14"/>
      <c r="D30" s="14"/>
      <c r="E30" s="19" t="s">
        <v>6</v>
      </c>
      <c r="F30" s="16">
        <v>0</v>
      </c>
      <c r="G30" s="16">
        <v>0</v>
      </c>
      <c r="H30" s="16">
        <v>0</v>
      </c>
      <c r="I30" s="16">
        <v>0</v>
      </c>
      <c r="J30" s="16">
        <v>0</v>
      </c>
      <c r="K30" s="16">
        <v>0</v>
      </c>
      <c r="L30" s="16">
        <v>0</v>
      </c>
      <c r="M30" s="16">
        <v>0</v>
      </c>
      <c r="N30" s="16">
        <v>0</v>
      </c>
      <c r="O30" s="16">
        <v>0</v>
      </c>
      <c r="P30" s="16">
        <v>0</v>
      </c>
      <c r="Q30" s="16">
        <v>0</v>
      </c>
      <c r="R30" s="16">
        <v>0</v>
      </c>
      <c r="S30" s="16">
        <v>0</v>
      </c>
      <c r="T30" s="16">
        <v>0</v>
      </c>
      <c r="U30" s="16">
        <v>0</v>
      </c>
    </row>
    <row r="31" spans="1:21" x14ac:dyDescent="0.25">
      <c r="A31" s="13" t="s">
        <v>4</v>
      </c>
      <c r="B31" s="14" t="s">
        <v>13</v>
      </c>
      <c r="C31" s="14"/>
      <c r="D31" s="14"/>
      <c r="E31" s="19" t="s">
        <v>7</v>
      </c>
      <c r="F31" s="22">
        <f>SUM(F25:F30)</f>
        <v>0</v>
      </c>
      <c r="G31" s="22">
        <f t="shared" ref="G31:U31" si="5">SUM(G25:G30)</f>
        <v>0</v>
      </c>
      <c r="H31" s="22">
        <f t="shared" si="5"/>
        <v>0</v>
      </c>
      <c r="I31" s="22">
        <f t="shared" si="5"/>
        <v>0</v>
      </c>
      <c r="J31" s="22">
        <f t="shared" si="5"/>
        <v>0</v>
      </c>
      <c r="K31" s="22">
        <f t="shared" si="5"/>
        <v>0</v>
      </c>
      <c r="L31" s="22">
        <f t="shared" si="5"/>
        <v>0</v>
      </c>
      <c r="M31" s="22">
        <f t="shared" si="5"/>
        <v>0</v>
      </c>
      <c r="N31" s="22">
        <f t="shared" si="5"/>
        <v>0</v>
      </c>
      <c r="O31" s="22">
        <f t="shared" si="5"/>
        <v>0</v>
      </c>
      <c r="P31" s="22">
        <f t="shared" si="5"/>
        <v>0</v>
      </c>
      <c r="Q31" s="22">
        <f t="shared" si="5"/>
        <v>0</v>
      </c>
      <c r="R31" s="22">
        <f t="shared" si="5"/>
        <v>0</v>
      </c>
      <c r="S31" s="22">
        <f t="shared" si="5"/>
        <v>0</v>
      </c>
      <c r="T31" s="22">
        <f t="shared" si="5"/>
        <v>0</v>
      </c>
      <c r="U31" s="22">
        <f t="shared" si="5"/>
        <v>0</v>
      </c>
    </row>
    <row r="32" spans="1:21" x14ac:dyDescent="0.25">
      <c r="A32" s="13" t="s">
        <v>4</v>
      </c>
      <c r="B32" s="21" t="s">
        <v>14</v>
      </c>
      <c r="C32" s="21"/>
      <c r="D32" s="21"/>
      <c r="E32" s="23" t="s">
        <v>6</v>
      </c>
      <c r="F32" s="24"/>
      <c r="G32" s="24"/>
      <c r="H32" s="24"/>
      <c r="I32" s="24"/>
      <c r="J32" s="24"/>
      <c r="K32" s="24"/>
      <c r="L32" s="24"/>
      <c r="M32" s="24"/>
      <c r="N32" s="24"/>
      <c r="O32" s="24"/>
      <c r="P32" s="24"/>
      <c r="Q32" s="24"/>
      <c r="R32" s="24"/>
      <c r="S32" s="24"/>
      <c r="T32" s="24"/>
      <c r="U32" s="24"/>
    </row>
    <row r="33" spans="1:21" x14ac:dyDescent="0.25">
      <c r="A33" s="5" t="s">
        <v>4</v>
      </c>
      <c r="B33" s="6" t="s">
        <v>4</v>
      </c>
      <c r="C33" s="6"/>
      <c r="D33" s="6"/>
      <c r="E33" s="20" t="s">
        <v>15</v>
      </c>
      <c r="F33" s="25">
        <f t="shared" ref="F33:U33" si="6">F5+F14+F18+F21+F24+F31+F32</f>
        <v>0</v>
      </c>
      <c r="G33" s="25">
        <f t="shared" si="6"/>
        <v>0</v>
      </c>
      <c r="H33" s="25">
        <f t="shared" si="6"/>
        <v>0</v>
      </c>
      <c r="I33" s="25">
        <f t="shared" si="6"/>
        <v>0</v>
      </c>
      <c r="J33" s="25">
        <f t="shared" si="6"/>
        <v>0</v>
      </c>
      <c r="K33" s="25">
        <f t="shared" si="6"/>
        <v>0</v>
      </c>
      <c r="L33" s="25">
        <f t="shared" si="6"/>
        <v>0</v>
      </c>
      <c r="M33" s="25">
        <f t="shared" si="6"/>
        <v>0</v>
      </c>
      <c r="N33" s="25">
        <f t="shared" si="6"/>
        <v>0</v>
      </c>
      <c r="O33" s="25">
        <f t="shared" si="6"/>
        <v>0</v>
      </c>
      <c r="P33" s="25">
        <f t="shared" si="6"/>
        <v>0</v>
      </c>
      <c r="Q33" s="25">
        <f t="shared" si="6"/>
        <v>0</v>
      </c>
      <c r="R33" s="25">
        <f t="shared" si="6"/>
        <v>0</v>
      </c>
      <c r="S33" s="25">
        <f t="shared" si="6"/>
        <v>0</v>
      </c>
      <c r="T33" s="25">
        <f t="shared" si="6"/>
        <v>0</v>
      </c>
      <c r="U33" s="25">
        <f t="shared" si="6"/>
        <v>0</v>
      </c>
    </row>
    <row r="34" spans="1:21" x14ac:dyDescent="0.25">
      <c r="A34" s="13" t="s">
        <v>16</v>
      </c>
      <c r="B34" s="14" t="s">
        <v>17</v>
      </c>
      <c r="C34" s="14"/>
      <c r="D34" s="14"/>
      <c r="E34" s="26"/>
      <c r="F34" s="16"/>
      <c r="G34" s="16"/>
      <c r="H34" s="16"/>
      <c r="I34" s="16"/>
      <c r="J34" s="16"/>
      <c r="K34" s="16"/>
      <c r="L34" s="16"/>
      <c r="M34" s="16"/>
      <c r="N34" s="16"/>
      <c r="O34" s="16"/>
      <c r="P34" s="16"/>
      <c r="Q34" s="16"/>
      <c r="R34" s="16"/>
      <c r="S34" s="16"/>
      <c r="T34" s="16"/>
      <c r="U34" s="16"/>
    </row>
    <row r="35" spans="1:21" x14ac:dyDescent="0.25">
      <c r="A35" s="5" t="s">
        <v>16</v>
      </c>
      <c r="B35" s="6" t="s">
        <v>17</v>
      </c>
      <c r="C35" s="6"/>
      <c r="D35" s="6"/>
      <c r="E35" s="9" t="s">
        <v>6</v>
      </c>
      <c r="F35" s="27">
        <v>0</v>
      </c>
      <c r="G35" s="27">
        <v>0</v>
      </c>
      <c r="H35" s="27">
        <v>0</v>
      </c>
      <c r="I35" s="27">
        <v>0</v>
      </c>
      <c r="J35" s="27">
        <v>0</v>
      </c>
      <c r="K35" s="27">
        <v>0</v>
      </c>
      <c r="L35" s="27">
        <v>0</v>
      </c>
      <c r="M35" s="27">
        <v>0</v>
      </c>
      <c r="N35" s="27">
        <v>0</v>
      </c>
      <c r="O35" s="27">
        <v>0</v>
      </c>
      <c r="P35" s="27">
        <v>0</v>
      </c>
      <c r="Q35" s="27">
        <v>0</v>
      </c>
      <c r="R35" s="27">
        <v>0</v>
      </c>
      <c r="S35" s="27">
        <v>0</v>
      </c>
      <c r="T35" s="27">
        <v>0</v>
      </c>
      <c r="U35" s="27">
        <v>0</v>
      </c>
    </row>
    <row r="36" spans="1:21" x14ac:dyDescent="0.25">
      <c r="A36" s="28" t="s">
        <v>16</v>
      </c>
      <c r="B36" s="29" t="s">
        <v>17</v>
      </c>
      <c r="C36" s="29"/>
      <c r="D36" s="29"/>
      <c r="E36" s="20" t="s">
        <v>15</v>
      </c>
      <c r="F36" s="25">
        <f t="shared" ref="F36:U36" si="7">SUM(F34:F35)</f>
        <v>0</v>
      </c>
      <c r="G36" s="25">
        <f t="shared" si="7"/>
        <v>0</v>
      </c>
      <c r="H36" s="25">
        <f t="shared" si="7"/>
        <v>0</v>
      </c>
      <c r="I36" s="25">
        <f t="shared" si="7"/>
        <v>0</v>
      </c>
      <c r="J36" s="25">
        <f t="shared" si="7"/>
        <v>0</v>
      </c>
      <c r="K36" s="25">
        <f t="shared" si="7"/>
        <v>0</v>
      </c>
      <c r="L36" s="25">
        <f t="shared" si="7"/>
        <v>0</v>
      </c>
      <c r="M36" s="25">
        <f t="shared" si="7"/>
        <v>0</v>
      </c>
      <c r="N36" s="25">
        <f t="shared" si="7"/>
        <v>0</v>
      </c>
      <c r="O36" s="25">
        <f t="shared" si="7"/>
        <v>0</v>
      </c>
      <c r="P36" s="25">
        <f t="shared" si="7"/>
        <v>0</v>
      </c>
      <c r="Q36" s="25">
        <f t="shared" si="7"/>
        <v>0</v>
      </c>
      <c r="R36" s="25">
        <f t="shared" si="7"/>
        <v>0</v>
      </c>
      <c r="S36" s="25">
        <f t="shared" si="7"/>
        <v>0</v>
      </c>
      <c r="T36" s="25">
        <f t="shared" si="7"/>
        <v>0</v>
      </c>
      <c r="U36" s="25">
        <f t="shared" si="7"/>
        <v>0</v>
      </c>
    </row>
    <row r="37" spans="1:21" x14ac:dyDescent="0.25">
      <c r="A37" s="13" t="s">
        <v>16</v>
      </c>
      <c r="B37" s="14" t="s">
        <v>18</v>
      </c>
      <c r="C37" s="14"/>
      <c r="D37" s="14"/>
      <c r="E37" s="26"/>
      <c r="F37" s="16"/>
      <c r="G37" s="16"/>
      <c r="H37" s="16"/>
      <c r="I37" s="16"/>
      <c r="J37" s="16"/>
      <c r="K37" s="16"/>
      <c r="L37" s="16"/>
      <c r="M37" s="16"/>
      <c r="N37" s="16"/>
      <c r="O37" s="16"/>
      <c r="P37" s="16"/>
      <c r="Q37" s="16"/>
      <c r="R37" s="16"/>
      <c r="S37" s="16"/>
      <c r="T37" s="16"/>
      <c r="U37" s="16"/>
    </row>
    <row r="38" spans="1:21" x14ac:dyDescent="0.25">
      <c r="A38" s="30" t="s">
        <v>16</v>
      </c>
      <c r="B38" s="31" t="s">
        <v>18</v>
      </c>
      <c r="C38" s="31"/>
      <c r="D38" s="31"/>
      <c r="E38" s="32" t="s">
        <v>6</v>
      </c>
      <c r="F38" s="33">
        <v>0</v>
      </c>
      <c r="G38" s="33">
        <v>0</v>
      </c>
      <c r="H38" s="33">
        <v>0</v>
      </c>
      <c r="I38" s="33">
        <v>0</v>
      </c>
      <c r="J38" s="33">
        <v>0</v>
      </c>
      <c r="K38" s="33">
        <v>0</v>
      </c>
      <c r="L38" s="33">
        <v>0</v>
      </c>
      <c r="M38" s="33">
        <v>0</v>
      </c>
      <c r="N38" s="33">
        <v>0</v>
      </c>
      <c r="O38" s="33">
        <v>0</v>
      </c>
      <c r="P38" s="33">
        <v>0</v>
      </c>
      <c r="Q38" s="33">
        <v>0</v>
      </c>
      <c r="R38" s="33">
        <v>0</v>
      </c>
      <c r="S38" s="33">
        <v>0</v>
      </c>
      <c r="T38" s="33">
        <v>0</v>
      </c>
      <c r="U38" s="33">
        <v>0</v>
      </c>
    </row>
    <row r="39" spans="1:21" x14ac:dyDescent="0.25">
      <c r="A39" s="13" t="s">
        <v>16</v>
      </c>
      <c r="B39" s="6" t="s">
        <v>18</v>
      </c>
      <c r="C39" s="14"/>
      <c r="D39" s="14"/>
      <c r="E39" s="23" t="s">
        <v>15</v>
      </c>
      <c r="F39" s="25">
        <f t="shared" ref="F39:U39" si="8">SUM(F37:F38)</f>
        <v>0</v>
      </c>
      <c r="G39" s="25">
        <f t="shared" si="8"/>
        <v>0</v>
      </c>
      <c r="H39" s="25">
        <f t="shared" si="8"/>
        <v>0</v>
      </c>
      <c r="I39" s="25">
        <f t="shared" si="8"/>
        <v>0</v>
      </c>
      <c r="J39" s="25">
        <f t="shared" si="8"/>
        <v>0</v>
      </c>
      <c r="K39" s="25">
        <f t="shared" si="8"/>
        <v>0</v>
      </c>
      <c r="L39" s="25">
        <f t="shared" si="8"/>
        <v>0</v>
      </c>
      <c r="M39" s="25">
        <f t="shared" si="8"/>
        <v>0</v>
      </c>
      <c r="N39" s="25">
        <f t="shared" si="8"/>
        <v>0</v>
      </c>
      <c r="O39" s="25">
        <f t="shared" si="8"/>
        <v>0</v>
      </c>
      <c r="P39" s="25">
        <f t="shared" si="8"/>
        <v>0</v>
      </c>
      <c r="Q39" s="25">
        <f t="shared" si="8"/>
        <v>0</v>
      </c>
      <c r="R39" s="25">
        <f t="shared" si="8"/>
        <v>0</v>
      </c>
      <c r="S39" s="25">
        <f t="shared" si="8"/>
        <v>0</v>
      </c>
      <c r="T39" s="25">
        <f t="shared" si="8"/>
        <v>0</v>
      </c>
      <c r="U39" s="25">
        <f t="shared" si="8"/>
        <v>0</v>
      </c>
    </row>
    <row r="40" spans="1:21" x14ac:dyDescent="0.25">
      <c r="A40" s="5" t="s">
        <v>16</v>
      </c>
      <c r="B40" s="6" t="s">
        <v>19</v>
      </c>
      <c r="C40" s="14"/>
      <c r="D40" s="6"/>
      <c r="E40" s="34"/>
      <c r="F40" s="27"/>
      <c r="G40" s="27"/>
      <c r="H40" s="27"/>
      <c r="I40" s="27"/>
      <c r="J40" s="27"/>
      <c r="K40" s="27"/>
      <c r="L40" s="27"/>
      <c r="M40" s="27"/>
      <c r="N40" s="27"/>
      <c r="O40" s="27"/>
      <c r="P40" s="27"/>
      <c r="Q40" s="27"/>
      <c r="R40" s="27"/>
      <c r="S40" s="27"/>
      <c r="T40" s="27"/>
      <c r="U40" s="27"/>
    </row>
    <row r="41" spans="1:21" x14ac:dyDescent="0.25">
      <c r="A41" s="5" t="s">
        <v>16</v>
      </c>
      <c r="B41" s="6" t="s">
        <v>19</v>
      </c>
      <c r="C41" s="6"/>
      <c r="D41" s="6"/>
      <c r="E41" s="20" t="s">
        <v>6</v>
      </c>
      <c r="F41" s="16">
        <v>0</v>
      </c>
      <c r="G41" s="16">
        <v>0</v>
      </c>
      <c r="H41" s="16">
        <v>0</v>
      </c>
      <c r="I41" s="16">
        <v>0</v>
      </c>
      <c r="J41" s="16">
        <v>0</v>
      </c>
      <c r="K41" s="16">
        <v>0</v>
      </c>
      <c r="L41" s="16">
        <v>0</v>
      </c>
      <c r="M41" s="16">
        <v>0</v>
      </c>
      <c r="N41" s="16">
        <v>0</v>
      </c>
      <c r="O41" s="16">
        <v>0</v>
      </c>
      <c r="P41" s="16">
        <v>0</v>
      </c>
      <c r="Q41" s="16">
        <v>0</v>
      </c>
      <c r="R41" s="16">
        <v>0</v>
      </c>
      <c r="S41" s="16">
        <v>0</v>
      </c>
      <c r="T41" s="16">
        <v>0</v>
      </c>
      <c r="U41" s="16">
        <v>0</v>
      </c>
    </row>
    <row r="42" spans="1:21" x14ac:dyDescent="0.25">
      <c r="A42" s="28" t="s">
        <v>16</v>
      </c>
      <c r="B42" s="35" t="s">
        <v>19</v>
      </c>
      <c r="C42" s="35"/>
      <c r="D42" s="35"/>
      <c r="E42" s="23" t="s">
        <v>15</v>
      </c>
      <c r="F42" s="22">
        <f>SUM(F40:F41)</f>
        <v>0</v>
      </c>
      <c r="G42" s="22">
        <f t="shared" ref="G42:U42" si="9">SUM(G40:G41)</f>
        <v>0</v>
      </c>
      <c r="H42" s="22">
        <f t="shared" si="9"/>
        <v>0</v>
      </c>
      <c r="I42" s="22">
        <f t="shared" si="9"/>
        <v>0</v>
      </c>
      <c r="J42" s="22">
        <f t="shared" si="9"/>
        <v>0</v>
      </c>
      <c r="K42" s="22">
        <f t="shared" si="9"/>
        <v>0</v>
      </c>
      <c r="L42" s="22">
        <f t="shared" si="9"/>
        <v>0</v>
      </c>
      <c r="M42" s="22">
        <f t="shared" si="9"/>
        <v>0</v>
      </c>
      <c r="N42" s="22">
        <f t="shared" si="9"/>
        <v>0</v>
      </c>
      <c r="O42" s="22">
        <f t="shared" si="9"/>
        <v>0</v>
      </c>
      <c r="P42" s="22">
        <f t="shared" si="9"/>
        <v>0</v>
      </c>
      <c r="Q42" s="22">
        <f t="shared" si="9"/>
        <v>0</v>
      </c>
      <c r="R42" s="22">
        <f t="shared" si="9"/>
        <v>0</v>
      </c>
      <c r="S42" s="22">
        <f t="shared" si="9"/>
        <v>0</v>
      </c>
      <c r="T42" s="22">
        <f t="shared" si="9"/>
        <v>0</v>
      </c>
      <c r="U42" s="22">
        <f t="shared" si="9"/>
        <v>0</v>
      </c>
    </row>
    <row r="43" spans="1:21" x14ac:dyDescent="0.25">
      <c r="A43" s="5" t="s">
        <v>16</v>
      </c>
      <c r="B43" s="36" t="s">
        <v>20</v>
      </c>
      <c r="C43" s="21"/>
      <c r="D43" s="21"/>
      <c r="E43" s="18"/>
      <c r="F43" s="27"/>
      <c r="G43" s="27"/>
      <c r="H43" s="27"/>
      <c r="I43" s="27"/>
      <c r="J43" s="27"/>
      <c r="K43" s="27"/>
      <c r="L43" s="27"/>
      <c r="M43" s="27"/>
      <c r="N43" s="27"/>
      <c r="O43" s="27"/>
      <c r="P43" s="27"/>
      <c r="Q43" s="27"/>
      <c r="R43" s="27"/>
      <c r="S43" s="27"/>
      <c r="T43" s="27"/>
      <c r="U43" s="27"/>
    </row>
    <row r="44" spans="1:21" x14ac:dyDescent="0.25">
      <c r="A44" s="5" t="s">
        <v>16</v>
      </c>
      <c r="B44" s="6" t="s">
        <v>20</v>
      </c>
      <c r="C44" s="6"/>
      <c r="D44" s="6"/>
      <c r="E44" s="20" t="s">
        <v>6</v>
      </c>
      <c r="F44" s="27">
        <v>0</v>
      </c>
      <c r="G44" s="27">
        <v>0</v>
      </c>
      <c r="H44" s="27">
        <v>0</v>
      </c>
      <c r="I44" s="27">
        <v>0</v>
      </c>
      <c r="J44" s="27">
        <v>0</v>
      </c>
      <c r="K44" s="27">
        <v>0</v>
      </c>
      <c r="L44" s="27">
        <v>0</v>
      </c>
      <c r="M44" s="27">
        <v>0</v>
      </c>
      <c r="N44" s="27">
        <v>0</v>
      </c>
      <c r="O44" s="27">
        <v>0</v>
      </c>
      <c r="P44" s="27">
        <v>0</v>
      </c>
      <c r="Q44" s="27">
        <v>0</v>
      </c>
      <c r="R44" s="27">
        <v>0</v>
      </c>
      <c r="S44" s="27">
        <v>0</v>
      </c>
      <c r="T44" s="27">
        <v>0</v>
      </c>
      <c r="U44" s="27">
        <v>0</v>
      </c>
    </row>
    <row r="45" spans="1:21" x14ac:dyDescent="0.25">
      <c r="A45" s="28" t="s">
        <v>16</v>
      </c>
      <c r="B45" s="29" t="s">
        <v>20</v>
      </c>
      <c r="C45" s="35"/>
      <c r="D45" s="35"/>
      <c r="E45" s="23" t="s">
        <v>15</v>
      </c>
      <c r="F45" s="22">
        <f>SUM(F43:F44)</f>
        <v>0</v>
      </c>
      <c r="G45" s="22">
        <f t="shared" ref="G45:U45" si="10">SUM(G43:G44)</f>
        <v>0</v>
      </c>
      <c r="H45" s="22">
        <f t="shared" si="10"/>
        <v>0</v>
      </c>
      <c r="I45" s="22">
        <f t="shared" si="10"/>
        <v>0</v>
      </c>
      <c r="J45" s="22">
        <f t="shared" si="10"/>
        <v>0</v>
      </c>
      <c r="K45" s="22">
        <f t="shared" si="10"/>
        <v>0</v>
      </c>
      <c r="L45" s="22">
        <f t="shared" si="10"/>
        <v>0</v>
      </c>
      <c r="M45" s="22">
        <f t="shared" si="10"/>
        <v>0</v>
      </c>
      <c r="N45" s="22">
        <f t="shared" si="10"/>
        <v>0</v>
      </c>
      <c r="O45" s="22">
        <f t="shared" si="10"/>
        <v>0</v>
      </c>
      <c r="P45" s="22">
        <f t="shared" si="10"/>
        <v>0</v>
      </c>
      <c r="Q45" s="22">
        <f t="shared" si="10"/>
        <v>0</v>
      </c>
      <c r="R45" s="22">
        <f t="shared" si="10"/>
        <v>0</v>
      </c>
      <c r="S45" s="22">
        <f t="shared" si="10"/>
        <v>0</v>
      </c>
      <c r="T45" s="22">
        <f t="shared" si="10"/>
        <v>0</v>
      </c>
      <c r="U45" s="22">
        <f t="shared" si="10"/>
        <v>0</v>
      </c>
    </row>
    <row r="46" spans="1:21" x14ac:dyDescent="0.25">
      <c r="A46" s="37" t="s">
        <v>16</v>
      </c>
      <c r="B46" s="38" t="s">
        <v>21</v>
      </c>
      <c r="C46" s="14"/>
      <c r="D46" s="38"/>
      <c r="E46" s="26"/>
      <c r="F46" s="16"/>
      <c r="G46" s="16"/>
      <c r="H46" s="16"/>
      <c r="I46" s="16"/>
      <c r="J46" s="16"/>
      <c r="K46" s="16"/>
      <c r="L46" s="16"/>
      <c r="M46" s="16"/>
      <c r="N46" s="16"/>
      <c r="O46" s="16"/>
      <c r="P46" s="16"/>
      <c r="Q46" s="16"/>
      <c r="R46" s="16"/>
      <c r="S46" s="16"/>
      <c r="T46" s="16"/>
      <c r="U46" s="16"/>
    </row>
    <row r="47" spans="1:21" x14ac:dyDescent="0.25">
      <c r="A47" s="37" t="s">
        <v>16</v>
      </c>
      <c r="B47" s="38" t="s">
        <v>21</v>
      </c>
      <c r="C47" s="38"/>
      <c r="D47" s="38"/>
      <c r="E47" s="20" t="s">
        <v>6</v>
      </c>
      <c r="F47" s="33">
        <v>0</v>
      </c>
      <c r="G47" s="33">
        <v>0</v>
      </c>
      <c r="H47" s="33">
        <v>0</v>
      </c>
      <c r="I47" s="33">
        <v>0</v>
      </c>
      <c r="J47" s="33">
        <v>0</v>
      </c>
      <c r="K47" s="33">
        <v>0</v>
      </c>
      <c r="L47" s="33">
        <v>0</v>
      </c>
      <c r="M47" s="33">
        <v>0</v>
      </c>
      <c r="N47" s="33">
        <v>0</v>
      </c>
      <c r="O47" s="33">
        <v>0</v>
      </c>
      <c r="P47" s="33">
        <v>0</v>
      </c>
      <c r="Q47" s="33">
        <v>0</v>
      </c>
      <c r="R47" s="33">
        <v>0</v>
      </c>
      <c r="S47" s="33">
        <v>0</v>
      </c>
      <c r="T47" s="33">
        <v>0</v>
      </c>
      <c r="U47" s="33">
        <v>0</v>
      </c>
    </row>
    <row r="48" spans="1:21" x14ac:dyDescent="0.25">
      <c r="A48" s="37" t="s">
        <v>16</v>
      </c>
      <c r="B48" s="35" t="s">
        <v>21</v>
      </c>
      <c r="C48" s="35"/>
      <c r="D48" s="35"/>
      <c r="E48" s="20" t="s">
        <v>15</v>
      </c>
      <c r="F48" s="22">
        <f t="shared" ref="F48:U48" si="11">SUM(F46:F47)</f>
        <v>0</v>
      </c>
      <c r="G48" s="22">
        <f t="shared" si="11"/>
        <v>0</v>
      </c>
      <c r="H48" s="22">
        <f t="shared" si="11"/>
        <v>0</v>
      </c>
      <c r="I48" s="22">
        <f t="shared" si="11"/>
        <v>0</v>
      </c>
      <c r="J48" s="22">
        <f t="shared" si="11"/>
        <v>0</v>
      </c>
      <c r="K48" s="22">
        <f t="shared" si="11"/>
        <v>0</v>
      </c>
      <c r="L48" s="22">
        <f t="shared" si="11"/>
        <v>0</v>
      </c>
      <c r="M48" s="22">
        <f t="shared" si="11"/>
        <v>0</v>
      </c>
      <c r="N48" s="22">
        <f t="shared" si="11"/>
        <v>0</v>
      </c>
      <c r="O48" s="22">
        <f t="shared" si="11"/>
        <v>0</v>
      </c>
      <c r="P48" s="22">
        <f t="shared" si="11"/>
        <v>0</v>
      </c>
      <c r="Q48" s="22">
        <f t="shared" si="11"/>
        <v>0</v>
      </c>
      <c r="R48" s="22">
        <f t="shared" si="11"/>
        <v>0</v>
      </c>
      <c r="S48" s="22">
        <f t="shared" si="11"/>
        <v>0</v>
      </c>
      <c r="T48" s="22">
        <f t="shared" si="11"/>
        <v>0</v>
      </c>
      <c r="U48" s="22">
        <f t="shared" si="11"/>
        <v>0</v>
      </c>
    </row>
    <row r="49" spans="1:21" x14ac:dyDescent="0.25">
      <c r="A49" s="37" t="s">
        <v>16</v>
      </c>
      <c r="B49" s="38" t="s">
        <v>46</v>
      </c>
      <c r="C49" s="14"/>
      <c r="D49" s="38"/>
      <c r="E49" s="26"/>
      <c r="F49" s="42"/>
      <c r="G49" s="42"/>
      <c r="H49" s="42"/>
      <c r="I49" s="42"/>
      <c r="J49" s="42"/>
      <c r="K49" s="42"/>
      <c r="L49" s="42"/>
      <c r="M49" s="42"/>
      <c r="N49" s="42"/>
      <c r="O49" s="42"/>
      <c r="P49" s="42"/>
      <c r="Q49" s="42"/>
      <c r="R49" s="42"/>
      <c r="S49" s="42"/>
      <c r="T49" s="42"/>
      <c r="U49" s="42"/>
    </row>
    <row r="50" spans="1:21" x14ac:dyDescent="0.25">
      <c r="A50" s="37" t="s">
        <v>16</v>
      </c>
      <c r="B50" s="38" t="s">
        <v>46</v>
      </c>
      <c r="C50" s="14"/>
      <c r="D50" s="38"/>
      <c r="E50" s="26"/>
      <c r="F50" s="42"/>
      <c r="G50" s="42"/>
      <c r="H50" s="42"/>
      <c r="I50" s="42"/>
      <c r="J50" s="42"/>
      <c r="K50" s="42"/>
      <c r="L50" s="42"/>
      <c r="M50" s="42"/>
      <c r="N50" s="42"/>
      <c r="O50" s="42"/>
      <c r="P50" s="42"/>
      <c r="Q50" s="42"/>
      <c r="R50" s="42"/>
      <c r="S50" s="42"/>
      <c r="T50" s="42"/>
      <c r="U50" s="42"/>
    </row>
    <row r="51" spans="1:21" x14ac:dyDescent="0.25">
      <c r="A51" s="37" t="s">
        <v>16</v>
      </c>
      <c r="B51" s="38" t="s">
        <v>46</v>
      </c>
      <c r="C51" s="14"/>
      <c r="D51" s="38"/>
      <c r="E51" s="26"/>
      <c r="F51" s="42"/>
      <c r="G51" s="42"/>
      <c r="H51" s="42"/>
      <c r="I51" s="42"/>
      <c r="J51" s="42"/>
      <c r="K51" s="42"/>
      <c r="L51" s="42"/>
      <c r="M51" s="42"/>
      <c r="N51" s="42"/>
      <c r="O51" s="42"/>
      <c r="P51" s="42"/>
      <c r="Q51" s="42"/>
      <c r="R51" s="42"/>
      <c r="S51" s="42"/>
      <c r="T51" s="42"/>
      <c r="U51" s="42"/>
    </row>
    <row r="52" spans="1:21" x14ac:dyDescent="0.25">
      <c r="A52" s="37" t="s">
        <v>16</v>
      </c>
      <c r="B52" s="38" t="s">
        <v>46</v>
      </c>
      <c r="C52" s="38"/>
      <c r="D52" s="38"/>
      <c r="E52" s="20" t="s">
        <v>6</v>
      </c>
      <c r="F52" s="16">
        <v>0</v>
      </c>
      <c r="G52" s="16">
        <v>0</v>
      </c>
      <c r="H52" s="16">
        <v>0</v>
      </c>
      <c r="I52" s="16">
        <v>0</v>
      </c>
      <c r="J52" s="16">
        <v>0</v>
      </c>
      <c r="K52" s="16">
        <v>0</v>
      </c>
      <c r="L52" s="16">
        <v>0</v>
      </c>
      <c r="M52" s="16">
        <v>0</v>
      </c>
      <c r="N52" s="16">
        <v>0</v>
      </c>
      <c r="O52" s="16">
        <v>0</v>
      </c>
      <c r="P52" s="16">
        <v>0</v>
      </c>
      <c r="Q52" s="16">
        <v>0</v>
      </c>
      <c r="R52" s="16">
        <v>0</v>
      </c>
      <c r="S52" s="16">
        <v>0</v>
      </c>
      <c r="T52" s="16">
        <v>0</v>
      </c>
      <c r="U52" s="16">
        <v>0</v>
      </c>
    </row>
    <row r="53" spans="1:21" x14ac:dyDescent="0.25">
      <c r="A53" s="37" t="s">
        <v>16</v>
      </c>
      <c r="B53" s="35" t="s">
        <v>46</v>
      </c>
      <c r="C53" s="35"/>
      <c r="D53" s="35"/>
      <c r="E53" s="20" t="s">
        <v>15</v>
      </c>
      <c r="F53" s="22">
        <f>SUM(F49:F52)</f>
        <v>0</v>
      </c>
      <c r="G53" s="22">
        <f t="shared" ref="G53:U53" si="12">SUM(G49:G52)</f>
        <v>0</v>
      </c>
      <c r="H53" s="22">
        <f t="shared" si="12"/>
        <v>0</v>
      </c>
      <c r="I53" s="22">
        <f t="shared" si="12"/>
        <v>0</v>
      </c>
      <c r="J53" s="22">
        <f t="shared" si="12"/>
        <v>0</v>
      </c>
      <c r="K53" s="22">
        <f t="shared" si="12"/>
        <v>0</v>
      </c>
      <c r="L53" s="22">
        <f t="shared" si="12"/>
        <v>0</v>
      </c>
      <c r="M53" s="22">
        <f t="shared" si="12"/>
        <v>0</v>
      </c>
      <c r="N53" s="22">
        <f t="shared" si="12"/>
        <v>0</v>
      </c>
      <c r="O53" s="22">
        <f t="shared" si="12"/>
        <v>0</v>
      </c>
      <c r="P53" s="22">
        <f t="shared" si="12"/>
        <v>0</v>
      </c>
      <c r="Q53" s="22">
        <f t="shared" si="12"/>
        <v>0</v>
      </c>
      <c r="R53" s="22">
        <f t="shared" si="12"/>
        <v>0</v>
      </c>
      <c r="S53" s="22">
        <f t="shared" si="12"/>
        <v>0</v>
      </c>
      <c r="T53" s="22">
        <f t="shared" si="12"/>
        <v>0</v>
      </c>
      <c r="U53" s="22">
        <f t="shared" si="12"/>
        <v>0</v>
      </c>
    </row>
    <row r="54" spans="1:21" x14ac:dyDescent="0.25">
      <c r="A54" s="13" t="s">
        <v>16</v>
      </c>
      <c r="B54" s="21" t="s">
        <v>22</v>
      </c>
      <c r="C54" s="14"/>
      <c r="D54" s="21"/>
      <c r="E54" s="26"/>
      <c r="F54" s="16"/>
      <c r="G54" s="16"/>
      <c r="H54" s="16"/>
      <c r="I54" s="16"/>
      <c r="J54" s="16"/>
      <c r="K54" s="16"/>
      <c r="L54" s="16"/>
      <c r="M54" s="16"/>
      <c r="N54" s="16"/>
      <c r="O54" s="16"/>
      <c r="P54" s="16"/>
      <c r="Q54" s="16"/>
      <c r="R54" s="16"/>
      <c r="S54" s="16"/>
      <c r="T54" s="16"/>
      <c r="U54" s="16"/>
    </row>
    <row r="55" spans="1:21" x14ac:dyDescent="0.25">
      <c r="A55" s="5" t="s">
        <v>16</v>
      </c>
      <c r="B55" s="14" t="s">
        <v>22</v>
      </c>
      <c r="C55" s="14"/>
      <c r="D55" s="14"/>
      <c r="E55" s="20" t="s">
        <v>6</v>
      </c>
      <c r="F55" s="27">
        <v>0</v>
      </c>
      <c r="G55" s="27">
        <v>0</v>
      </c>
      <c r="H55" s="27">
        <v>0</v>
      </c>
      <c r="I55" s="27">
        <v>0</v>
      </c>
      <c r="J55" s="27">
        <v>0</v>
      </c>
      <c r="K55" s="27">
        <v>0</v>
      </c>
      <c r="L55" s="27">
        <v>0</v>
      </c>
      <c r="M55" s="27">
        <v>0</v>
      </c>
      <c r="N55" s="27">
        <v>0</v>
      </c>
      <c r="O55" s="27">
        <v>0</v>
      </c>
      <c r="P55" s="27">
        <v>0</v>
      </c>
      <c r="Q55" s="27">
        <v>0</v>
      </c>
      <c r="R55" s="27">
        <v>0</v>
      </c>
      <c r="S55" s="27">
        <v>0</v>
      </c>
      <c r="T55" s="27">
        <v>0</v>
      </c>
      <c r="U55" s="27">
        <v>0</v>
      </c>
    </row>
    <row r="56" spans="1:21" x14ac:dyDescent="0.25">
      <c r="A56" s="28" t="s">
        <v>16</v>
      </c>
      <c r="B56" s="35" t="s">
        <v>22</v>
      </c>
      <c r="C56" s="35"/>
      <c r="D56" s="35"/>
      <c r="E56" s="20" t="s">
        <v>15</v>
      </c>
      <c r="F56" s="25">
        <f>SUM(F54:F55)</f>
        <v>0</v>
      </c>
      <c r="G56" s="25">
        <f t="shared" ref="G56:U56" si="13">SUM(G54:G55)</f>
        <v>0</v>
      </c>
      <c r="H56" s="25">
        <f t="shared" si="13"/>
        <v>0</v>
      </c>
      <c r="I56" s="25">
        <f t="shared" si="13"/>
        <v>0</v>
      </c>
      <c r="J56" s="25">
        <f t="shared" si="13"/>
        <v>0</v>
      </c>
      <c r="K56" s="25">
        <f t="shared" si="13"/>
        <v>0</v>
      </c>
      <c r="L56" s="25">
        <f t="shared" si="13"/>
        <v>0</v>
      </c>
      <c r="M56" s="25">
        <f t="shared" si="13"/>
        <v>0</v>
      </c>
      <c r="N56" s="25">
        <f t="shared" si="13"/>
        <v>0</v>
      </c>
      <c r="O56" s="25">
        <f t="shared" si="13"/>
        <v>0</v>
      </c>
      <c r="P56" s="25">
        <f t="shared" si="13"/>
        <v>0</v>
      </c>
      <c r="Q56" s="25">
        <f t="shared" si="13"/>
        <v>0</v>
      </c>
      <c r="R56" s="25">
        <f t="shared" si="13"/>
        <v>0</v>
      </c>
      <c r="S56" s="25">
        <f t="shared" si="13"/>
        <v>0</v>
      </c>
      <c r="T56" s="25">
        <f t="shared" si="13"/>
        <v>0</v>
      </c>
      <c r="U56" s="25">
        <f t="shared" si="13"/>
        <v>0</v>
      </c>
    </row>
    <row r="57" spans="1:21" x14ac:dyDescent="0.25">
      <c r="A57" s="5" t="s">
        <v>16</v>
      </c>
      <c r="B57" s="6" t="s">
        <v>23</v>
      </c>
      <c r="C57" s="21"/>
      <c r="D57" s="6"/>
      <c r="E57" s="9"/>
      <c r="F57" s="27"/>
      <c r="G57" s="27"/>
      <c r="H57" s="27"/>
      <c r="I57" s="27"/>
      <c r="J57" s="27"/>
      <c r="K57" s="27"/>
      <c r="L57" s="27"/>
      <c r="M57" s="27"/>
      <c r="N57" s="27"/>
      <c r="O57" s="27"/>
      <c r="P57" s="27"/>
      <c r="Q57" s="27"/>
      <c r="R57" s="27"/>
      <c r="S57" s="27"/>
      <c r="T57" s="27"/>
      <c r="U57" s="27"/>
    </row>
    <row r="58" spans="1:21" x14ac:dyDescent="0.25">
      <c r="A58" s="5" t="s">
        <v>16</v>
      </c>
      <c r="B58" s="6" t="s">
        <v>23</v>
      </c>
      <c r="C58" s="6"/>
      <c r="D58" s="6"/>
      <c r="E58" s="20" t="s">
        <v>6</v>
      </c>
      <c r="F58" s="27">
        <v>0</v>
      </c>
      <c r="G58" s="27">
        <v>0</v>
      </c>
      <c r="H58" s="27">
        <v>0</v>
      </c>
      <c r="I58" s="27">
        <v>0</v>
      </c>
      <c r="J58" s="27">
        <v>0</v>
      </c>
      <c r="K58" s="27">
        <v>0</v>
      </c>
      <c r="L58" s="27">
        <v>0</v>
      </c>
      <c r="M58" s="27">
        <v>0</v>
      </c>
      <c r="N58" s="27">
        <v>0</v>
      </c>
      <c r="O58" s="27">
        <v>0</v>
      </c>
      <c r="P58" s="27">
        <v>0</v>
      </c>
      <c r="Q58" s="27">
        <v>0</v>
      </c>
      <c r="R58" s="27">
        <v>0</v>
      </c>
      <c r="S58" s="27">
        <v>0</v>
      </c>
      <c r="T58" s="27">
        <v>0</v>
      </c>
      <c r="U58" s="27">
        <v>0</v>
      </c>
    </row>
    <row r="59" spans="1:21" x14ac:dyDescent="0.25">
      <c r="A59" s="5" t="s">
        <v>16</v>
      </c>
      <c r="B59" s="6" t="s">
        <v>23</v>
      </c>
      <c r="C59" s="6"/>
      <c r="D59" s="6"/>
      <c r="E59" s="20" t="s">
        <v>15</v>
      </c>
      <c r="F59" s="25">
        <f>SUM(F57:F58)</f>
        <v>0</v>
      </c>
      <c r="G59" s="25">
        <f t="shared" ref="G59:U59" si="14">SUM(G57:G58)</f>
        <v>0</v>
      </c>
      <c r="H59" s="25">
        <f t="shared" si="14"/>
        <v>0</v>
      </c>
      <c r="I59" s="25">
        <f t="shared" si="14"/>
        <v>0</v>
      </c>
      <c r="J59" s="25">
        <f t="shared" si="14"/>
        <v>0</v>
      </c>
      <c r="K59" s="25">
        <f t="shared" si="14"/>
        <v>0</v>
      </c>
      <c r="L59" s="25">
        <f t="shared" si="14"/>
        <v>0</v>
      </c>
      <c r="M59" s="25">
        <f t="shared" si="14"/>
        <v>0</v>
      </c>
      <c r="N59" s="25">
        <f t="shared" si="14"/>
        <v>0</v>
      </c>
      <c r="O59" s="25">
        <f t="shared" si="14"/>
        <v>0</v>
      </c>
      <c r="P59" s="25">
        <f t="shared" si="14"/>
        <v>0</v>
      </c>
      <c r="Q59" s="25">
        <f t="shared" si="14"/>
        <v>0</v>
      </c>
      <c r="R59" s="25">
        <f t="shared" si="14"/>
        <v>0</v>
      </c>
      <c r="S59" s="25">
        <f t="shared" si="14"/>
        <v>0</v>
      </c>
      <c r="T59" s="25">
        <f t="shared" si="14"/>
        <v>0</v>
      </c>
      <c r="U59" s="25">
        <f t="shared" si="14"/>
        <v>0</v>
      </c>
    </row>
    <row r="60" spans="1:21" x14ac:dyDescent="0.25">
      <c r="A60" s="13" t="s">
        <v>16</v>
      </c>
      <c r="B60" s="14" t="s">
        <v>24</v>
      </c>
      <c r="C60" s="14"/>
      <c r="D60" s="14"/>
      <c r="E60" s="23" t="s">
        <v>6</v>
      </c>
      <c r="F60" s="16"/>
      <c r="G60" s="16"/>
      <c r="H60" s="16"/>
      <c r="I60" s="16"/>
      <c r="J60" s="16"/>
      <c r="K60" s="16"/>
      <c r="L60" s="16"/>
      <c r="M60" s="16"/>
      <c r="N60" s="16"/>
      <c r="O60" s="16"/>
      <c r="P60" s="16"/>
      <c r="Q60" s="16"/>
      <c r="R60" s="16"/>
      <c r="S60" s="16"/>
      <c r="T60" s="16"/>
      <c r="U60" s="16"/>
    </row>
    <row r="61" spans="1:21" x14ac:dyDescent="0.25">
      <c r="A61" s="28" t="s">
        <v>16</v>
      </c>
      <c r="B61" s="29" t="s">
        <v>16</v>
      </c>
      <c r="C61" s="29"/>
      <c r="D61" s="29"/>
      <c r="E61" s="20" t="s">
        <v>15</v>
      </c>
      <c r="F61" s="25">
        <f t="shared" ref="F61:U61" si="15">F36+F39+F42+F45+F48+F53+F56+F59+F60</f>
        <v>0</v>
      </c>
      <c r="G61" s="25">
        <f t="shared" si="15"/>
        <v>0</v>
      </c>
      <c r="H61" s="25">
        <f t="shared" si="15"/>
        <v>0</v>
      </c>
      <c r="I61" s="25">
        <f t="shared" si="15"/>
        <v>0</v>
      </c>
      <c r="J61" s="25">
        <f t="shared" si="15"/>
        <v>0</v>
      </c>
      <c r="K61" s="25">
        <f t="shared" si="15"/>
        <v>0</v>
      </c>
      <c r="L61" s="25">
        <f t="shared" si="15"/>
        <v>0</v>
      </c>
      <c r="M61" s="25">
        <f t="shared" si="15"/>
        <v>0</v>
      </c>
      <c r="N61" s="25">
        <f t="shared" si="15"/>
        <v>0</v>
      </c>
      <c r="O61" s="25">
        <f t="shared" si="15"/>
        <v>0</v>
      </c>
      <c r="P61" s="25">
        <f t="shared" si="15"/>
        <v>0</v>
      </c>
      <c r="Q61" s="25">
        <f t="shared" si="15"/>
        <v>0</v>
      </c>
      <c r="R61" s="25">
        <f t="shared" si="15"/>
        <v>0</v>
      </c>
      <c r="S61" s="25">
        <f t="shared" si="15"/>
        <v>0</v>
      </c>
      <c r="T61" s="25">
        <f t="shared" si="15"/>
        <v>0</v>
      </c>
      <c r="U61" s="25">
        <f t="shared" si="15"/>
        <v>0</v>
      </c>
    </row>
    <row r="62" spans="1:21" x14ac:dyDescent="0.25">
      <c r="A62" s="13" t="s">
        <v>25</v>
      </c>
      <c r="B62" s="21" t="s">
        <v>26</v>
      </c>
      <c r="C62" s="21"/>
      <c r="D62" s="14"/>
      <c r="E62" s="26"/>
      <c r="F62" s="16"/>
      <c r="G62" s="16"/>
      <c r="H62" s="16"/>
      <c r="I62" s="16"/>
      <c r="J62" s="16"/>
      <c r="K62" s="16"/>
      <c r="L62" s="16"/>
      <c r="M62" s="16"/>
      <c r="N62" s="16"/>
      <c r="O62" s="16"/>
      <c r="P62" s="16"/>
      <c r="Q62" s="16"/>
      <c r="R62" s="16"/>
      <c r="S62" s="16"/>
      <c r="T62" s="16"/>
      <c r="U62" s="16"/>
    </row>
    <row r="63" spans="1:21" x14ac:dyDescent="0.25">
      <c r="A63" s="5" t="s">
        <v>25</v>
      </c>
      <c r="B63" s="36" t="s">
        <v>26</v>
      </c>
      <c r="C63" s="36"/>
      <c r="D63" s="36"/>
      <c r="E63" s="20" t="s">
        <v>6</v>
      </c>
      <c r="F63" s="27">
        <v>0</v>
      </c>
      <c r="G63" s="27">
        <v>0</v>
      </c>
      <c r="H63" s="27">
        <v>0</v>
      </c>
      <c r="I63" s="27">
        <v>0</v>
      </c>
      <c r="J63" s="27">
        <v>0</v>
      </c>
      <c r="K63" s="27">
        <v>0</v>
      </c>
      <c r="L63" s="27">
        <v>0</v>
      </c>
      <c r="M63" s="27">
        <v>0</v>
      </c>
      <c r="N63" s="27">
        <v>0</v>
      </c>
      <c r="O63" s="27">
        <v>0</v>
      </c>
      <c r="P63" s="27">
        <v>0</v>
      </c>
      <c r="Q63" s="27">
        <v>0</v>
      </c>
      <c r="R63" s="27">
        <v>0</v>
      </c>
      <c r="S63" s="27">
        <v>0</v>
      </c>
      <c r="T63" s="27">
        <v>0</v>
      </c>
      <c r="U63" s="27">
        <v>0</v>
      </c>
    </row>
    <row r="64" spans="1:21" x14ac:dyDescent="0.25">
      <c r="A64" s="28" t="s">
        <v>25</v>
      </c>
      <c r="B64" s="39" t="s">
        <v>26</v>
      </c>
      <c r="C64" s="39"/>
      <c r="D64" s="39"/>
      <c r="E64" s="20" t="s">
        <v>15</v>
      </c>
      <c r="F64" s="25">
        <f>SUM(F62:F63)</f>
        <v>0</v>
      </c>
      <c r="G64" s="25">
        <f t="shared" ref="G64:U64" si="16">SUM(G62:G63)</f>
        <v>0</v>
      </c>
      <c r="H64" s="25">
        <f t="shared" si="16"/>
        <v>0</v>
      </c>
      <c r="I64" s="25">
        <f t="shared" si="16"/>
        <v>0</v>
      </c>
      <c r="J64" s="25">
        <f t="shared" si="16"/>
        <v>0</v>
      </c>
      <c r="K64" s="25">
        <f t="shared" si="16"/>
        <v>0</v>
      </c>
      <c r="L64" s="25">
        <f t="shared" si="16"/>
        <v>0</v>
      </c>
      <c r="M64" s="25">
        <f t="shared" si="16"/>
        <v>0</v>
      </c>
      <c r="N64" s="25">
        <f t="shared" si="16"/>
        <v>0</v>
      </c>
      <c r="O64" s="25">
        <f t="shared" si="16"/>
        <v>0</v>
      </c>
      <c r="P64" s="25">
        <f t="shared" si="16"/>
        <v>0</v>
      </c>
      <c r="Q64" s="25">
        <f t="shared" si="16"/>
        <v>0</v>
      </c>
      <c r="R64" s="25">
        <f t="shared" si="16"/>
        <v>0</v>
      </c>
      <c r="S64" s="25">
        <f t="shared" si="16"/>
        <v>0</v>
      </c>
      <c r="T64" s="25">
        <f t="shared" si="16"/>
        <v>0</v>
      </c>
      <c r="U64" s="25">
        <f t="shared" si="16"/>
        <v>0</v>
      </c>
    </row>
    <row r="65" spans="1:21" x14ac:dyDescent="0.25">
      <c r="A65" s="13" t="s">
        <v>25</v>
      </c>
      <c r="B65" s="21" t="s">
        <v>27</v>
      </c>
      <c r="C65" s="21"/>
      <c r="D65" s="21"/>
      <c r="E65" s="26"/>
      <c r="F65" s="16"/>
      <c r="G65" s="16"/>
      <c r="H65" s="16"/>
      <c r="I65" s="16"/>
      <c r="J65" s="16"/>
      <c r="K65" s="16"/>
      <c r="L65" s="16"/>
      <c r="M65" s="16"/>
      <c r="N65" s="16"/>
      <c r="O65" s="16"/>
      <c r="P65" s="16"/>
      <c r="Q65" s="16"/>
      <c r="R65" s="16"/>
      <c r="S65" s="16"/>
      <c r="T65" s="16"/>
      <c r="U65" s="16"/>
    </row>
    <row r="66" spans="1:21" x14ac:dyDescent="0.25">
      <c r="A66" s="5" t="s">
        <v>25</v>
      </c>
      <c r="B66" s="36" t="s">
        <v>27</v>
      </c>
      <c r="C66" s="36"/>
      <c r="D66" s="36"/>
      <c r="E66" s="20" t="s">
        <v>6</v>
      </c>
      <c r="F66" s="27">
        <v>0</v>
      </c>
      <c r="G66" s="27">
        <v>0</v>
      </c>
      <c r="H66" s="27">
        <v>0</v>
      </c>
      <c r="I66" s="27">
        <v>0</v>
      </c>
      <c r="J66" s="27">
        <v>0</v>
      </c>
      <c r="K66" s="27">
        <v>0</v>
      </c>
      <c r="L66" s="27">
        <v>0</v>
      </c>
      <c r="M66" s="27">
        <v>0</v>
      </c>
      <c r="N66" s="27">
        <v>0</v>
      </c>
      <c r="O66" s="27">
        <v>0</v>
      </c>
      <c r="P66" s="27">
        <v>0</v>
      </c>
      <c r="Q66" s="27">
        <v>0</v>
      </c>
      <c r="R66" s="27">
        <v>0</v>
      </c>
      <c r="S66" s="27">
        <v>0</v>
      </c>
      <c r="T66" s="27">
        <v>0</v>
      </c>
      <c r="U66" s="27">
        <v>0</v>
      </c>
    </row>
    <row r="67" spans="1:21" x14ac:dyDescent="0.25">
      <c r="A67" s="28" t="s">
        <v>25</v>
      </c>
      <c r="B67" s="39" t="s">
        <v>27</v>
      </c>
      <c r="C67" s="39"/>
      <c r="D67" s="39"/>
      <c r="E67" s="20" t="s">
        <v>15</v>
      </c>
      <c r="F67" s="25">
        <f>SUM(F65:F66)</f>
        <v>0</v>
      </c>
      <c r="G67" s="25">
        <f t="shared" ref="G67:U67" si="17">SUM(G65:G66)</f>
        <v>0</v>
      </c>
      <c r="H67" s="25">
        <f t="shared" si="17"/>
        <v>0</v>
      </c>
      <c r="I67" s="25">
        <f t="shared" si="17"/>
        <v>0</v>
      </c>
      <c r="J67" s="25">
        <f t="shared" si="17"/>
        <v>0</v>
      </c>
      <c r="K67" s="25">
        <f t="shared" si="17"/>
        <v>0</v>
      </c>
      <c r="L67" s="25">
        <f t="shared" si="17"/>
        <v>0</v>
      </c>
      <c r="M67" s="25">
        <f t="shared" si="17"/>
        <v>0</v>
      </c>
      <c r="N67" s="25">
        <f t="shared" si="17"/>
        <v>0</v>
      </c>
      <c r="O67" s="25">
        <f t="shared" si="17"/>
        <v>0</v>
      </c>
      <c r="P67" s="25">
        <f t="shared" si="17"/>
        <v>0</v>
      </c>
      <c r="Q67" s="25">
        <f t="shared" si="17"/>
        <v>0</v>
      </c>
      <c r="R67" s="25">
        <f t="shared" si="17"/>
        <v>0</v>
      </c>
      <c r="S67" s="25">
        <f t="shared" si="17"/>
        <v>0</v>
      </c>
      <c r="T67" s="25">
        <f t="shared" si="17"/>
        <v>0</v>
      </c>
      <c r="U67" s="25">
        <f t="shared" si="17"/>
        <v>0</v>
      </c>
    </row>
    <row r="68" spans="1:21" x14ac:dyDescent="0.25">
      <c r="A68" s="5" t="s">
        <v>25</v>
      </c>
      <c r="B68" s="36" t="s">
        <v>28</v>
      </c>
      <c r="C68" s="21"/>
      <c r="D68" s="14"/>
      <c r="E68" s="9" t="s">
        <v>285</v>
      </c>
      <c r="F68" s="27">
        <v>0</v>
      </c>
      <c r="G68" s="27">
        <v>0</v>
      </c>
      <c r="H68" s="27">
        <v>0</v>
      </c>
      <c r="I68" s="27">
        <v>0</v>
      </c>
      <c r="J68" s="27">
        <v>0</v>
      </c>
      <c r="K68" s="27">
        <v>0</v>
      </c>
      <c r="L68" s="27">
        <v>0</v>
      </c>
      <c r="M68" s="27">
        <v>0</v>
      </c>
      <c r="N68" s="27">
        <v>0</v>
      </c>
      <c r="O68" s="27">
        <v>0</v>
      </c>
      <c r="P68" s="27">
        <v>0</v>
      </c>
      <c r="Q68" s="27">
        <v>0</v>
      </c>
      <c r="R68" s="27">
        <v>0</v>
      </c>
      <c r="S68" s="27">
        <v>0</v>
      </c>
      <c r="T68" s="27">
        <v>0</v>
      </c>
      <c r="U68" s="27">
        <v>0</v>
      </c>
    </row>
    <row r="69" spans="1:21" x14ac:dyDescent="0.25">
      <c r="A69" s="28" t="s">
        <v>25</v>
      </c>
      <c r="B69" s="39" t="s">
        <v>28</v>
      </c>
      <c r="C69" s="39"/>
      <c r="D69" s="39"/>
      <c r="E69" s="20" t="s">
        <v>6</v>
      </c>
      <c r="F69" s="25">
        <v>0</v>
      </c>
      <c r="G69" s="25">
        <v>0</v>
      </c>
      <c r="H69" s="25">
        <v>0</v>
      </c>
      <c r="I69" s="25">
        <v>0</v>
      </c>
      <c r="J69" s="25">
        <v>0</v>
      </c>
      <c r="K69" s="25">
        <v>0</v>
      </c>
      <c r="L69" s="25">
        <v>0</v>
      </c>
      <c r="M69" s="25">
        <v>0</v>
      </c>
      <c r="N69" s="25">
        <v>0</v>
      </c>
      <c r="O69" s="25">
        <v>0</v>
      </c>
      <c r="P69" s="25">
        <v>0</v>
      </c>
      <c r="Q69" s="25">
        <v>0</v>
      </c>
      <c r="R69" s="25">
        <v>0</v>
      </c>
      <c r="S69" s="25">
        <v>0</v>
      </c>
      <c r="T69" s="25">
        <v>0</v>
      </c>
      <c r="U69" s="25">
        <v>0</v>
      </c>
    </row>
    <row r="70" spans="1:21" x14ac:dyDescent="0.25">
      <c r="A70" s="5" t="s">
        <v>25</v>
      </c>
      <c r="B70" s="36" t="s">
        <v>28</v>
      </c>
      <c r="C70" s="36"/>
      <c r="D70" s="36"/>
      <c r="E70" s="20" t="s">
        <v>15</v>
      </c>
      <c r="F70" s="27">
        <f>SUM(F68:F69)</f>
        <v>0</v>
      </c>
      <c r="G70" s="27">
        <f t="shared" ref="G70:U70" si="18">SUM(G68:G69)</f>
        <v>0</v>
      </c>
      <c r="H70" s="27">
        <f t="shared" si="18"/>
        <v>0</v>
      </c>
      <c r="I70" s="27">
        <f t="shared" si="18"/>
        <v>0</v>
      </c>
      <c r="J70" s="27">
        <f t="shared" si="18"/>
        <v>0</v>
      </c>
      <c r="K70" s="27">
        <f t="shared" si="18"/>
        <v>0</v>
      </c>
      <c r="L70" s="27">
        <f t="shared" si="18"/>
        <v>0</v>
      </c>
      <c r="M70" s="27">
        <f t="shared" si="18"/>
        <v>0</v>
      </c>
      <c r="N70" s="27">
        <f t="shared" si="18"/>
        <v>0</v>
      </c>
      <c r="O70" s="27">
        <f t="shared" si="18"/>
        <v>0</v>
      </c>
      <c r="P70" s="27">
        <f t="shared" si="18"/>
        <v>0</v>
      </c>
      <c r="Q70" s="27">
        <f t="shared" si="18"/>
        <v>0</v>
      </c>
      <c r="R70" s="27">
        <f t="shared" si="18"/>
        <v>0</v>
      </c>
      <c r="S70" s="27">
        <f t="shared" si="18"/>
        <v>0</v>
      </c>
      <c r="T70" s="27">
        <f t="shared" si="18"/>
        <v>0</v>
      </c>
      <c r="U70" s="27">
        <f t="shared" si="18"/>
        <v>0</v>
      </c>
    </row>
    <row r="71" spans="1:21" x14ac:dyDescent="0.25">
      <c r="A71" s="13" t="s">
        <v>25</v>
      </c>
      <c r="B71" s="21" t="s">
        <v>29</v>
      </c>
      <c r="C71" s="21"/>
      <c r="D71" s="21"/>
      <c r="E71" s="26" t="s">
        <v>6</v>
      </c>
      <c r="F71" s="16"/>
      <c r="G71" s="16"/>
      <c r="H71" s="16"/>
      <c r="I71" s="16"/>
      <c r="J71" s="16"/>
      <c r="K71" s="16"/>
      <c r="L71" s="16"/>
      <c r="M71" s="16"/>
      <c r="N71" s="16"/>
      <c r="O71" s="16"/>
      <c r="P71" s="16"/>
      <c r="Q71" s="16"/>
      <c r="R71" s="16"/>
      <c r="S71" s="16"/>
      <c r="T71" s="16"/>
      <c r="U71" s="16"/>
    </row>
    <row r="72" spans="1:21" x14ac:dyDescent="0.25">
      <c r="A72" s="5" t="s">
        <v>25</v>
      </c>
      <c r="B72" s="39" t="s">
        <v>25</v>
      </c>
      <c r="C72" s="39"/>
      <c r="D72" s="39"/>
      <c r="E72" s="20" t="s">
        <v>15</v>
      </c>
      <c r="F72" s="27"/>
      <c r="G72" s="27"/>
      <c r="H72" s="27"/>
      <c r="I72" s="27"/>
      <c r="J72" s="27"/>
      <c r="K72" s="27"/>
      <c r="L72" s="27"/>
      <c r="M72" s="27"/>
      <c r="N72" s="27"/>
      <c r="O72" s="27"/>
      <c r="P72" s="27"/>
      <c r="Q72" s="27"/>
      <c r="R72" s="27"/>
      <c r="S72" s="27"/>
      <c r="T72" s="27"/>
      <c r="U72" s="27"/>
    </row>
    <row r="73" spans="1:21" x14ac:dyDescent="0.25">
      <c r="A73" s="13" t="s">
        <v>30</v>
      </c>
      <c r="B73" s="40" t="s">
        <v>31</v>
      </c>
      <c r="C73" s="14"/>
      <c r="D73" s="14"/>
      <c r="E73" s="18"/>
      <c r="F73" s="16"/>
      <c r="G73" s="16"/>
      <c r="H73" s="16"/>
      <c r="I73" s="16"/>
      <c r="J73" s="16"/>
      <c r="K73" s="16"/>
      <c r="L73" s="16"/>
      <c r="M73" s="16"/>
      <c r="N73" s="16"/>
      <c r="O73" s="16"/>
      <c r="P73" s="16"/>
      <c r="Q73" s="16"/>
      <c r="R73" s="16"/>
      <c r="S73" s="16"/>
      <c r="T73" s="16"/>
      <c r="U73" s="16"/>
    </row>
    <row r="74" spans="1:21" x14ac:dyDescent="0.25">
      <c r="A74" s="28" t="s">
        <v>30</v>
      </c>
      <c r="B74" s="41" t="s">
        <v>31</v>
      </c>
      <c r="C74" s="14"/>
      <c r="D74" s="41"/>
      <c r="E74" s="20" t="s">
        <v>6</v>
      </c>
      <c r="F74" s="27">
        <v>0</v>
      </c>
      <c r="G74" s="27">
        <v>0</v>
      </c>
      <c r="H74" s="27">
        <v>0</v>
      </c>
      <c r="I74" s="27">
        <v>0</v>
      </c>
      <c r="J74" s="27">
        <v>0</v>
      </c>
      <c r="K74" s="27">
        <v>0</v>
      </c>
      <c r="L74" s="27">
        <v>0</v>
      </c>
      <c r="M74" s="27">
        <v>0</v>
      </c>
      <c r="N74" s="27">
        <v>0</v>
      </c>
      <c r="O74" s="27">
        <v>0</v>
      </c>
      <c r="P74" s="27">
        <v>0</v>
      </c>
      <c r="Q74" s="27">
        <v>0</v>
      </c>
      <c r="R74" s="27">
        <v>0</v>
      </c>
      <c r="S74" s="27">
        <v>0</v>
      </c>
      <c r="T74" s="27">
        <v>0</v>
      </c>
      <c r="U74" s="27">
        <v>0</v>
      </c>
    </row>
    <row r="75" spans="1:21" x14ac:dyDescent="0.25">
      <c r="A75" s="28" t="s">
        <v>30</v>
      </c>
      <c r="B75" s="29" t="s">
        <v>31</v>
      </c>
      <c r="C75" s="29"/>
      <c r="D75" s="29"/>
      <c r="E75" s="20" t="s">
        <v>15</v>
      </c>
      <c r="F75" s="25">
        <f t="shared" ref="F75:U75" si="19">SUM(F73:F74)</f>
        <v>0</v>
      </c>
      <c r="G75" s="25">
        <f t="shared" si="19"/>
        <v>0</v>
      </c>
      <c r="H75" s="25">
        <f t="shared" si="19"/>
        <v>0</v>
      </c>
      <c r="I75" s="25">
        <f t="shared" si="19"/>
        <v>0</v>
      </c>
      <c r="J75" s="25">
        <f t="shared" si="19"/>
        <v>0</v>
      </c>
      <c r="K75" s="25">
        <f t="shared" si="19"/>
        <v>0</v>
      </c>
      <c r="L75" s="25">
        <f t="shared" si="19"/>
        <v>0</v>
      </c>
      <c r="M75" s="25">
        <f t="shared" si="19"/>
        <v>0</v>
      </c>
      <c r="N75" s="25">
        <f t="shared" si="19"/>
        <v>0</v>
      </c>
      <c r="O75" s="25">
        <f t="shared" si="19"/>
        <v>0</v>
      </c>
      <c r="P75" s="25">
        <f t="shared" si="19"/>
        <v>0</v>
      </c>
      <c r="Q75" s="25">
        <f t="shared" si="19"/>
        <v>0</v>
      </c>
      <c r="R75" s="25">
        <f t="shared" si="19"/>
        <v>0</v>
      </c>
      <c r="S75" s="25">
        <f t="shared" si="19"/>
        <v>0</v>
      </c>
      <c r="T75" s="25">
        <f t="shared" si="19"/>
        <v>0</v>
      </c>
      <c r="U75" s="25">
        <f t="shared" si="19"/>
        <v>0</v>
      </c>
    </row>
    <row r="76" spans="1:21" x14ac:dyDescent="0.25">
      <c r="A76" s="5" t="s">
        <v>30</v>
      </c>
      <c r="B76" s="6" t="s">
        <v>32</v>
      </c>
      <c r="C76" s="14"/>
      <c r="D76" s="344"/>
      <c r="E76" s="9"/>
      <c r="F76" s="25"/>
      <c r="G76" s="25"/>
      <c r="H76" s="25"/>
      <c r="I76" s="25"/>
      <c r="J76" s="25"/>
      <c r="K76" s="25"/>
      <c r="L76" s="25"/>
      <c r="M76" s="25"/>
      <c r="N76" s="25"/>
      <c r="O76" s="25"/>
      <c r="P76" s="25"/>
      <c r="Q76" s="25"/>
      <c r="R76" s="25"/>
      <c r="S76" s="25"/>
      <c r="T76" s="25"/>
      <c r="U76" s="25"/>
    </row>
    <row r="77" spans="1:21" x14ac:dyDescent="0.25">
      <c r="A77" s="5" t="s">
        <v>30</v>
      </c>
      <c r="B77" s="6" t="s">
        <v>32</v>
      </c>
      <c r="C77" s="14"/>
      <c r="D77" s="344"/>
      <c r="E77" s="9"/>
      <c r="F77" s="25"/>
      <c r="G77" s="25"/>
      <c r="H77" s="25"/>
      <c r="I77" s="25"/>
      <c r="J77" s="25"/>
      <c r="K77" s="25"/>
      <c r="L77" s="25"/>
      <c r="M77" s="25"/>
      <c r="N77" s="25"/>
      <c r="O77" s="25"/>
      <c r="P77" s="25"/>
      <c r="Q77" s="25"/>
      <c r="R77" s="25"/>
      <c r="S77" s="25"/>
      <c r="T77" s="25"/>
      <c r="U77" s="25"/>
    </row>
    <row r="78" spans="1:21" x14ac:dyDescent="0.25">
      <c r="A78" s="5" t="s">
        <v>30</v>
      </c>
      <c r="B78" s="6" t="s">
        <v>32</v>
      </c>
      <c r="C78" s="14"/>
      <c r="D78" s="342"/>
      <c r="E78" s="9"/>
      <c r="F78" s="27"/>
      <c r="G78" s="27"/>
      <c r="H78" s="27"/>
      <c r="I78" s="27"/>
      <c r="J78" s="27"/>
      <c r="K78" s="27"/>
      <c r="L78" s="27"/>
      <c r="M78" s="27"/>
      <c r="N78" s="27"/>
      <c r="O78" s="27"/>
      <c r="P78" s="27"/>
      <c r="Q78" s="27"/>
      <c r="R78" s="27"/>
      <c r="S78" s="27"/>
      <c r="T78" s="27"/>
      <c r="U78" s="27"/>
    </row>
    <row r="79" spans="1:21" x14ac:dyDescent="0.25">
      <c r="A79" s="5" t="s">
        <v>30</v>
      </c>
      <c r="B79" s="6" t="s">
        <v>32</v>
      </c>
      <c r="C79" s="14"/>
      <c r="D79" s="6"/>
      <c r="E79" s="9"/>
      <c r="F79" s="27"/>
      <c r="G79" s="27"/>
      <c r="H79" s="27"/>
      <c r="I79" s="27"/>
      <c r="J79" s="27"/>
      <c r="K79" s="27"/>
      <c r="L79" s="27"/>
      <c r="M79" s="27"/>
      <c r="N79" s="27"/>
      <c r="O79" s="27"/>
      <c r="P79" s="27"/>
      <c r="Q79" s="27"/>
      <c r="R79" s="27"/>
      <c r="S79" s="27"/>
      <c r="T79" s="27"/>
      <c r="U79" s="27"/>
    </row>
    <row r="80" spans="1:21" x14ac:dyDescent="0.25">
      <c r="A80" s="5" t="s">
        <v>30</v>
      </c>
      <c r="B80" s="6" t="s">
        <v>32</v>
      </c>
      <c r="C80" s="14"/>
      <c r="D80" s="6"/>
      <c r="E80" s="9"/>
      <c r="F80" s="27"/>
      <c r="G80" s="27"/>
      <c r="H80" s="27"/>
      <c r="I80" s="27"/>
      <c r="J80" s="27"/>
      <c r="K80" s="27"/>
      <c r="L80" s="27"/>
      <c r="M80" s="27"/>
      <c r="N80" s="27"/>
      <c r="O80" s="27"/>
      <c r="P80" s="27"/>
      <c r="Q80" s="27"/>
      <c r="R80" s="27"/>
      <c r="S80" s="27"/>
      <c r="T80" s="27"/>
      <c r="U80" s="27"/>
    </row>
    <row r="81" spans="1:21" x14ac:dyDescent="0.25">
      <c r="A81" s="343" t="s">
        <v>30</v>
      </c>
      <c r="B81" s="6" t="s">
        <v>32</v>
      </c>
      <c r="C81" s="14"/>
      <c r="D81" s="342"/>
      <c r="E81" s="9"/>
      <c r="F81" s="27"/>
      <c r="G81" s="27"/>
      <c r="H81" s="27"/>
      <c r="I81" s="27"/>
      <c r="J81" s="27"/>
      <c r="K81" s="27"/>
      <c r="L81" s="27"/>
      <c r="M81" s="27"/>
      <c r="N81" s="27"/>
      <c r="O81" s="27"/>
      <c r="P81" s="27"/>
      <c r="Q81" s="27"/>
      <c r="R81" s="27"/>
      <c r="S81" s="27"/>
      <c r="T81" s="27"/>
      <c r="U81" s="27"/>
    </row>
    <row r="82" spans="1:21" x14ac:dyDescent="0.25">
      <c r="A82" s="5" t="s">
        <v>30</v>
      </c>
      <c r="B82" s="6" t="s">
        <v>32</v>
      </c>
      <c r="C82" s="14"/>
      <c r="D82" s="6"/>
      <c r="E82" s="9"/>
      <c r="F82" s="27"/>
      <c r="G82" s="27"/>
      <c r="H82" s="27"/>
      <c r="I82" s="27"/>
      <c r="J82" s="27"/>
      <c r="K82" s="27"/>
      <c r="L82" s="27"/>
      <c r="M82" s="27"/>
      <c r="N82" s="27"/>
      <c r="O82" s="27"/>
      <c r="P82" s="27"/>
      <c r="Q82" s="27"/>
      <c r="R82" s="27"/>
      <c r="S82" s="27"/>
      <c r="T82" s="27"/>
      <c r="U82" s="27"/>
    </row>
    <row r="83" spans="1:21" x14ac:dyDescent="0.25">
      <c r="A83" s="28" t="s">
        <v>30</v>
      </c>
      <c r="B83" s="29" t="s">
        <v>32</v>
      </c>
      <c r="C83" s="29"/>
      <c r="D83" s="29"/>
      <c r="E83" s="20" t="s">
        <v>6</v>
      </c>
      <c r="F83" s="27">
        <v>0</v>
      </c>
      <c r="G83" s="27">
        <v>0</v>
      </c>
      <c r="H83" s="27">
        <v>0</v>
      </c>
      <c r="I83" s="27">
        <v>0</v>
      </c>
      <c r="J83" s="27">
        <v>0</v>
      </c>
      <c r="K83" s="27">
        <v>0</v>
      </c>
      <c r="L83" s="27">
        <v>0</v>
      </c>
      <c r="M83" s="27">
        <v>0</v>
      </c>
      <c r="N83" s="27">
        <v>0</v>
      </c>
      <c r="O83" s="27">
        <v>0</v>
      </c>
      <c r="P83" s="27">
        <v>0</v>
      </c>
      <c r="Q83" s="27">
        <v>0</v>
      </c>
      <c r="R83" s="27">
        <v>0</v>
      </c>
      <c r="S83" s="27">
        <v>0</v>
      </c>
      <c r="T83" s="27">
        <v>0</v>
      </c>
      <c r="U83" s="27">
        <v>0</v>
      </c>
    </row>
    <row r="84" spans="1:21" x14ac:dyDescent="0.25">
      <c r="A84" s="28" t="s">
        <v>30</v>
      </c>
      <c r="B84" s="29" t="s">
        <v>32</v>
      </c>
      <c r="C84" s="29"/>
      <c r="D84" s="29"/>
      <c r="E84" s="20" t="s">
        <v>15</v>
      </c>
      <c r="F84" s="25">
        <f>SUM(F76:F83)</f>
        <v>0</v>
      </c>
      <c r="G84" s="25">
        <f t="shared" ref="G84:U84" si="20">SUM(G76:G83)</f>
        <v>0</v>
      </c>
      <c r="H84" s="25">
        <f t="shared" si="20"/>
        <v>0</v>
      </c>
      <c r="I84" s="25">
        <f t="shared" si="20"/>
        <v>0</v>
      </c>
      <c r="J84" s="25">
        <f t="shared" si="20"/>
        <v>0</v>
      </c>
      <c r="K84" s="25">
        <f t="shared" si="20"/>
        <v>0</v>
      </c>
      <c r="L84" s="25">
        <f t="shared" si="20"/>
        <v>0</v>
      </c>
      <c r="M84" s="25">
        <f t="shared" si="20"/>
        <v>0</v>
      </c>
      <c r="N84" s="25">
        <f t="shared" si="20"/>
        <v>0</v>
      </c>
      <c r="O84" s="25">
        <f t="shared" si="20"/>
        <v>0</v>
      </c>
      <c r="P84" s="25">
        <f t="shared" si="20"/>
        <v>0</v>
      </c>
      <c r="Q84" s="25">
        <f t="shared" si="20"/>
        <v>0</v>
      </c>
      <c r="R84" s="25">
        <f t="shared" si="20"/>
        <v>0</v>
      </c>
      <c r="S84" s="25">
        <f t="shared" si="20"/>
        <v>0</v>
      </c>
      <c r="T84" s="25">
        <f t="shared" si="20"/>
        <v>0</v>
      </c>
      <c r="U84" s="25">
        <f t="shared" si="20"/>
        <v>0</v>
      </c>
    </row>
    <row r="85" spans="1:21" x14ac:dyDescent="0.25">
      <c r="A85" s="28" t="s">
        <v>30</v>
      </c>
      <c r="B85" s="35" t="s">
        <v>62</v>
      </c>
      <c r="C85" s="35"/>
      <c r="D85" s="35"/>
      <c r="E85" s="18"/>
      <c r="F85" s="42"/>
      <c r="G85" s="42"/>
      <c r="H85" s="42"/>
      <c r="I85" s="42"/>
      <c r="J85" s="42"/>
      <c r="K85" s="42"/>
      <c r="L85" s="42"/>
      <c r="M85" s="42"/>
      <c r="N85" s="42"/>
      <c r="O85" s="42"/>
      <c r="P85" s="42"/>
      <c r="Q85" s="42"/>
      <c r="R85" s="42"/>
      <c r="S85" s="42"/>
      <c r="T85" s="42"/>
      <c r="U85" s="42"/>
    </row>
    <row r="86" spans="1:21" x14ac:dyDescent="0.25">
      <c r="A86" s="28" t="s">
        <v>30</v>
      </c>
      <c r="B86" s="43" t="s">
        <v>33</v>
      </c>
      <c r="C86" s="43"/>
      <c r="D86" s="43"/>
      <c r="E86" s="23" t="s">
        <v>6</v>
      </c>
      <c r="F86" s="16">
        <v>0</v>
      </c>
      <c r="G86" s="16">
        <v>0</v>
      </c>
      <c r="H86" s="16">
        <v>0</v>
      </c>
      <c r="I86" s="16">
        <v>0</v>
      </c>
      <c r="J86" s="16">
        <v>0</v>
      </c>
      <c r="K86" s="16">
        <v>0</v>
      </c>
      <c r="L86" s="16">
        <v>0</v>
      </c>
      <c r="M86" s="16">
        <v>0</v>
      </c>
      <c r="N86" s="16">
        <v>0</v>
      </c>
      <c r="O86" s="16">
        <v>0</v>
      </c>
      <c r="P86" s="16">
        <v>0</v>
      </c>
      <c r="Q86" s="16">
        <v>0</v>
      </c>
      <c r="R86" s="16">
        <v>0</v>
      </c>
      <c r="S86" s="16">
        <v>0</v>
      </c>
      <c r="T86" s="16">
        <v>0</v>
      </c>
      <c r="U86" s="16">
        <v>0</v>
      </c>
    </row>
    <row r="87" spans="1:21" x14ac:dyDescent="0.25">
      <c r="A87" s="28" t="s">
        <v>30</v>
      </c>
      <c r="B87" s="35" t="s">
        <v>33</v>
      </c>
      <c r="C87" s="35"/>
      <c r="D87" s="35"/>
      <c r="E87" s="23" t="s">
        <v>15</v>
      </c>
      <c r="F87" s="22">
        <f>SUM(F85:F86)</f>
        <v>0</v>
      </c>
      <c r="G87" s="22">
        <f t="shared" ref="G87:U87" si="21">SUM(G85:G86)</f>
        <v>0</v>
      </c>
      <c r="H87" s="22">
        <f t="shared" si="21"/>
        <v>0</v>
      </c>
      <c r="I87" s="22">
        <f t="shared" si="21"/>
        <v>0</v>
      </c>
      <c r="J87" s="22">
        <f t="shared" si="21"/>
        <v>0</v>
      </c>
      <c r="K87" s="22">
        <f t="shared" si="21"/>
        <v>0</v>
      </c>
      <c r="L87" s="22">
        <f t="shared" si="21"/>
        <v>0</v>
      </c>
      <c r="M87" s="22">
        <f t="shared" si="21"/>
        <v>0</v>
      </c>
      <c r="N87" s="22">
        <f t="shared" si="21"/>
        <v>0</v>
      </c>
      <c r="O87" s="22">
        <f t="shared" si="21"/>
        <v>0</v>
      </c>
      <c r="P87" s="22">
        <f t="shared" si="21"/>
        <v>0</v>
      </c>
      <c r="Q87" s="22">
        <f t="shared" si="21"/>
        <v>0</v>
      </c>
      <c r="R87" s="22">
        <f t="shared" si="21"/>
        <v>0</v>
      </c>
      <c r="S87" s="22">
        <f t="shared" si="21"/>
        <v>0</v>
      </c>
      <c r="T87" s="22">
        <f t="shared" si="21"/>
        <v>0</v>
      </c>
      <c r="U87" s="22">
        <f t="shared" si="21"/>
        <v>0</v>
      </c>
    </row>
    <row r="88" spans="1:21" x14ac:dyDescent="0.25">
      <c r="A88" s="37" t="s">
        <v>30</v>
      </c>
      <c r="B88" s="35" t="s">
        <v>34</v>
      </c>
      <c r="C88" s="35"/>
      <c r="D88" s="35"/>
      <c r="E88" s="44" t="s">
        <v>6</v>
      </c>
      <c r="F88" s="16"/>
      <c r="G88" s="16"/>
      <c r="H88" s="16"/>
      <c r="I88" s="16"/>
      <c r="J88" s="16"/>
      <c r="K88" s="16"/>
      <c r="L88" s="16"/>
      <c r="M88" s="16"/>
      <c r="N88" s="16"/>
      <c r="O88" s="16"/>
      <c r="P88" s="16"/>
      <c r="Q88" s="16"/>
      <c r="R88" s="16"/>
      <c r="S88" s="16"/>
      <c r="T88" s="16"/>
      <c r="U88" s="16"/>
    </row>
    <row r="89" spans="1:21" x14ac:dyDescent="0.25">
      <c r="A89" s="28" t="s">
        <v>30</v>
      </c>
      <c r="B89" s="29" t="s">
        <v>30</v>
      </c>
      <c r="C89" s="29"/>
      <c r="D89" s="29"/>
      <c r="E89" s="11" t="s">
        <v>15</v>
      </c>
      <c r="F89" s="25">
        <f t="shared" ref="F89:U89" si="22">F75+F84+F87+F88</f>
        <v>0</v>
      </c>
      <c r="G89" s="25">
        <f t="shared" si="22"/>
        <v>0</v>
      </c>
      <c r="H89" s="25">
        <f t="shared" si="22"/>
        <v>0</v>
      </c>
      <c r="I89" s="25">
        <f t="shared" si="22"/>
        <v>0</v>
      </c>
      <c r="J89" s="25">
        <f t="shared" si="22"/>
        <v>0</v>
      </c>
      <c r="K89" s="25">
        <f t="shared" si="22"/>
        <v>0</v>
      </c>
      <c r="L89" s="25">
        <f t="shared" si="22"/>
        <v>0</v>
      </c>
      <c r="M89" s="25">
        <f t="shared" si="22"/>
        <v>0</v>
      </c>
      <c r="N89" s="25">
        <f t="shared" si="22"/>
        <v>0</v>
      </c>
      <c r="O89" s="25">
        <f t="shared" si="22"/>
        <v>0</v>
      </c>
      <c r="P89" s="25">
        <f t="shared" si="22"/>
        <v>0</v>
      </c>
      <c r="Q89" s="25">
        <f t="shared" si="22"/>
        <v>0</v>
      </c>
      <c r="R89" s="25">
        <f t="shared" si="22"/>
        <v>0</v>
      </c>
      <c r="S89" s="25">
        <f t="shared" si="22"/>
        <v>0</v>
      </c>
      <c r="T89" s="25">
        <f t="shared" si="22"/>
        <v>0</v>
      </c>
      <c r="U89" s="25">
        <f t="shared" si="22"/>
        <v>0</v>
      </c>
    </row>
    <row r="90" spans="1:21" x14ac:dyDescent="0.25">
      <c r="A90" s="13" t="s">
        <v>35</v>
      </c>
      <c r="B90" s="14" t="s">
        <v>36</v>
      </c>
      <c r="C90" s="14"/>
      <c r="D90" s="14"/>
      <c r="E90" s="26" t="s">
        <v>63</v>
      </c>
      <c r="F90" s="16">
        <v>0</v>
      </c>
      <c r="G90" s="16">
        <v>0</v>
      </c>
      <c r="H90" s="16">
        <v>0</v>
      </c>
      <c r="I90" s="16">
        <v>0</v>
      </c>
      <c r="J90" s="16">
        <v>0</v>
      </c>
      <c r="K90" s="16">
        <v>0</v>
      </c>
      <c r="L90" s="16">
        <v>0</v>
      </c>
      <c r="M90" s="16">
        <v>0</v>
      </c>
      <c r="N90" s="16">
        <v>0</v>
      </c>
      <c r="O90" s="16">
        <v>0</v>
      </c>
      <c r="P90" s="16">
        <v>0</v>
      </c>
      <c r="Q90" s="16">
        <v>0</v>
      </c>
      <c r="R90" s="16">
        <v>0</v>
      </c>
      <c r="S90" s="16">
        <v>0</v>
      </c>
      <c r="T90" s="16">
        <v>0</v>
      </c>
      <c r="U90" s="16">
        <v>0</v>
      </c>
    </row>
    <row r="91" spans="1:21" x14ac:dyDescent="0.25">
      <c r="A91" s="13" t="s">
        <v>35</v>
      </c>
      <c r="B91" s="14" t="s">
        <v>36</v>
      </c>
      <c r="C91" s="14"/>
      <c r="D91" s="14"/>
      <c r="E91" s="26" t="s">
        <v>15</v>
      </c>
      <c r="F91" s="16">
        <f t="shared" ref="F91:U91" si="23">SUM(F90:F90)</f>
        <v>0</v>
      </c>
      <c r="G91" s="16">
        <f t="shared" si="23"/>
        <v>0</v>
      </c>
      <c r="H91" s="16">
        <f t="shared" si="23"/>
        <v>0</v>
      </c>
      <c r="I91" s="16">
        <f t="shared" si="23"/>
        <v>0</v>
      </c>
      <c r="J91" s="16">
        <f t="shared" si="23"/>
        <v>0</v>
      </c>
      <c r="K91" s="16">
        <f t="shared" si="23"/>
        <v>0</v>
      </c>
      <c r="L91" s="16">
        <f t="shared" si="23"/>
        <v>0</v>
      </c>
      <c r="M91" s="16">
        <f t="shared" si="23"/>
        <v>0</v>
      </c>
      <c r="N91" s="16">
        <f t="shared" si="23"/>
        <v>0</v>
      </c>
      <c r="O91" s="16">
        <f t="shared" si="23"/>
        <v>0</v>
      </c>
      <c r="P91" s="16">
        <f t="shared" si="23"/>
        <v>0</v>
      </c>
      <c r="Q91" s="16">
        <f t="shared" si="23"/>
        <v>0</v>
      </c>
      <c r="R91" s="16">
        <f t="shared" si="23"/>
        <v>0</v>
      </c>
      <c r="S91" s="16">
        <f t="shared" si="23"/>
        <v>0</v>
      </c>
      <c r="T91" s="16">
        <f t="shared" si="23"/>
        <v>0</v>
      </c>
      <c r="U91" s="16">
        <f t="shared" si="23"/>
        <v>0</v>
      </c>
    </row>
    <row r="92" spans="1:21" x14ac:dyDescent="0.25">
      <c r="A92" s="28" t="s">
        <v>35</v>
      </c>
      <c r="B92" s="39" t="s">
        <v>37</v>
      </c>
      <c r="C92" s="43"/>
      <c r="D92" s="14"/>
      <c r="E92" s="26" t="s">
        <v>6</v>
      </c>
      <c r="F92" s="27">
        <v>0</v>
      </c>
      <c r="G92" s="27">
        <v>0</v>
      </c>
      <c r="H92" s="27">
        <v>0</v>
      </c>
      <c r="I92" s="27">
        <v>0</v>
      </c>
      <c r="J92" s="27">
        <v>0</v>
      </c>
      <c r="K92" s="27">
        <v>0</v>
      </c>
      <c r="L92" s="27">
        <v>0</v>
      </c>
      <c r="M92" s="27">
        <v>0</v>
      </c>
      <c r="N92" s="27">
        <v>0</v>
      </c>
      <c r="O92" s="27">
        <v>0</v>
      </c>
      <c r="P92" s="27">
        <v>0</v>
      </c>
      <c r="Q92" s="27">
        <v>0</v>
      </c>
      <c r="R92" s="27">
        <v>0</v>
      </c>
      <c r="S92" s="27">
        <v>0</v>
      </c>
      <c r="T92" s="27">
        <v>0</v>
      </c>
      <c r="U92" s="27">
        <v>0</v>
      </c>
    </row>
    <row r="93" spans="1:21" x14ac:dyDescent="0.25">
      <c r="A93" s="28" t="s">
        <v>35</v>
      </c>
      <c r="B93" s="29" t="s">
        <v>37</v>
      </c>
      <c r="C93" s="35"/>
      <c r="D93" s="35"/>
      <c r="E93" s="23" t="s">
        <v>15</v>
      </c>
      <c r="F93" s="25">
        <v>0</v>
      </c>
      <c r="G93" s="25">
        <v>0</v>
      </c>
      <c r="H93" s="25">
        <v>0</v>
      </c>
      <c r="I93" s="25">
        <v>0</v>
      </c>
      <c r="J93" s="25">
        <v>0</v>
      </c>
      <c r="K93" s="25">
        <v>0</v>
      </c>
      <c r="L93" s="25">
        <v>0</v>
      </c>
      <c r="M93" s="25">
        <v>0</v>
      </c>
      <c r="N93" s="25">
        <v>0</v>
      </c>
      <c r="O93" s="25">
        <v>0</v>
      </c>
      <c r="P93" s="25">
        <v>0</v>
      </c>
      <c r="Q93" s="25">
        <v>0</v>
      </c>
      <c r="R93" s="25">
        <v>0</v>
      </c>
      <c r="S93" s="25">
        <v>0</v>
      </c>
      <c r="T93" s="25">
        <v>0</v>
      </c>
      <c r="U93" s="25">
        <v>0</v>
      </c>
    </row>
    <row r="94" spans="1:21" x14ac:dyDescent="0.25">
      <c r="A94" s="37" t="s">
        <v>35</v>
      </c>
      <c r="B94" s="14" t="s">
        <v>38</v>
      </c>
      <c r="C94" s="14"/>
      <c r="D94" s="14"/>
      <c r="E94" s="45" t="s">
        <v>6</v>
      </c>
      <c r="F94" s="16"/>
      <c r="G94" s="16"/>
      <c r="H94" s="16"/>
      <c r="I94" s="16"/>
      <c r="J94" s="16"/>
      <c r="K94" s="16"/>
      <c r="L94" s="16"/>
      <c r="M94" s="16"/>
      <c r="N94" s="16"/>
      <c r="O94" s="16"/>
      <c r="P94" s="16"/>
      <c r="Q94" s="16"/>
      <c r="R94" s="16"/>
      <c r="S94" s="16"/>
      <c r="T94" s="16"/>
      <c r="U94" s="16"/>
    </row>
    <row r="95" spans="1:21" x14ac:dyDescent="0.25">
      <c r="A95" s="28" t="s">
        <v>35</v>
      </c>
      <c r="B95" s="29" t="s">
        <v>35</v>
      </c>
      <c r="C95" s="29"/>
      <c r="D95" s="29"/>
      <c r="E95" s="11" t="s">
        <v>15</v>
      </c>
      <c r="F95" s="25">
        <f>F91+F93+F94</f>
        <v>0</v>
      </c>
      <c r="G95" s="25">
        <f t="shared" ref="G95:U95" si="24">G91+G93+G94</f>
        <v>0</v>
      </c>
      <c r="H95" s="25">
        <f t="shared" si="24"/>
        <v>0</v>
      </c>
      <c r="I95" s="25">
        <f t="shared" si="24"/>
        <v>0</v>
      </c>
      <c r="J95" s="25">
        <f t="shared" si="24"/>
        <v>0</v>
      </c>
      <c r="K95" s="25">
        <f t="shared" si="24"/>
        <v>0</v>
      </c>
      <c r="L95" s="25">
        <f t="shared" si="24"/>
        <v>0</v>
      </c>
      <c r="M95" s="25">
        <f t="shared" si="24"/>
        <v>0</v>
      </c>
      <c r="N95" s="25">
        <f t="shared" si="24"/>
        <v>0</v>
      </c>
      <c r="O95" s="25">
        <f t="shared" si="24"/>
        <v>0</v>
      </c>
      <c r="P95" s="25">
        <f t="shared" si="24"/>
        <v>0</v>
      </c>
      <c r="Q95" s="25">
        <f t="shared" si="24"/>
        <v>0</v>
      </c>
      <c r="R95" s="25">
        <f t="shared" si="24"/>
        <v>0</v>
      </c>
      <c r="S95" s="25">
        <f t="shared" si="24"/>
        <v>0</v>
      </c>
      <c r="T95" s="25">
        <f t="shared" si="24"/>
        <v>0</v>
      </c>
      <c r="U95" s="25">
        <f t="shared" si="24"/>
        <v>0</v>
      </c>
    </row>
    <row r="96" spans="1:21" x14ac:dyDescent="0.25">
      <c r="A96" s="46" t="s">
        <v>39</v>
      </c>
      <c r="B96" s="47"/>
      <c r="C96" s="47"/>
      <c r="D96" s="47"/>
      <c r="E96" s="4" t="s">
        <v>15</v>
      </c>
      <c r="F96" s="48">
        <f t="shared" ref="F96:U96" si="25">F95+F89+F72+F61+F33</f>
        <v>0</v>
      </c>
      <c r="G96" s="48">
        <f t="shared" si="25"/>
        <v>0</v>
      </c>
      <c r="H96" s="48">
        <f t="shared" si="25"/>
        <v>0</v>
      </c>
      <c r="I96" s="48">
        <f t="shared" si="25"/>
        <v>0</v>
      </c>
      <c r="J96" s="48">
        <f t="shared" si="25"/>
        <v>0</v>
      </c>
      <c r="K96" s="48">
        <f t="shared" si="25"/>
        <v>0</v>
      </c>
      <c r="L96" s="48">
        <f t="shared" si="25"/>
        <v>0</v>
      </c>
      <c r="M96" s="48">
        <f t="shared" si="25"/>
        <v>0</v>
      </c>
      <c r="N96" s="48">
        <f t="shared" si="25"/>
        <v>0</v>
      </c>
      <c r="O96" s="48">
        <f t="shared" si="25"/>
        <v>0</v>
      </c>
      <c r="P96" s="48">
        <f t="shared" si="25"/>
        <v>0</v>
      </c>
      <c r="Q96" s="48">
        <f t="shared" si="25"/>
        <v>0</v>
      </c>
      <c r="R96" s="48">
        <f t="shared" si="25"/>
        <v>0</v>
      </c>
      <c r="S96" s="48">
        <f t="shared" si="25"/>
        <v>0</v>
      </c>
      <c r="T96" s="48">
        <f t="shared" si="25"/>
        <v>0</v>
      </c>
      <c r="U96" s="48">
        <f t="shared" si="25"/>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B51A5C-3E48-4992-9A77-9A7D941744A5}">
  <dimension ref="A1:V96"/>
  <sheetViews>
    <sheetView topLeftCell="C1" workbookViewId="0">
      <selection activeCell="L85" sqref="L85"/>
    </sheetView>
  </sheetViews>
  <sheetFormatPr defaultRowHeight="15" x14ac:dyDescent="0.25"/>
  <cols>
    <col min="1" max="1" width="14" bestFit="1" customWidth="1"/>
    <col min="2" max="2" width="15.5703125" bestFit="1" customWidth="1"/>
    <col min="3" max="3" width="31.28515625" bestFit="1" customWidth="1"/>
    <col min="4" max="4" width="24" bestFit="1" customWidth="1"/>
    <col min="5" max="5" width="15.5703125" customWidth="1"/>
    <col min="6" max="6" width="40.85546875" bestFit="1" customWidth="1"/>
    <col min="7" max="7" width="15.85546875" customWidth="1"/>
  </cols>
  <sheetData>
    <row r="1" spans="1:22" x14ac:dyDescent="0.25">
      <c r="A1" s="3" t="s">
        <v>0</v>
      </c>
      <c r="B1" s="3" t="s">
        <v>1</v>
      </c>
      <c r="C1" s="3" t="s">
        <v>280</v>
      </c>
      <c r="D1" s="3" t="s">
        <v>279</v>
      </c>
      <c r="E1" s="3" t="s">
        <v>278</v>
      </c>
      <c r="F1" s="3" t="s">
        <v>2</v>
      </c>
      <c r="G1" s="3">
        <v>2015</v>
      </c>
      <c r="H1" s="3">
        <v>2016</v>
      </c>
      <c r="I1" s="3">
        <v>2017</v>
      </c>
      <c r="J1" s="3">
        <v>2018</v>
      </c>
      <c r="K1" s="3">
        <v>2019</v>
      </c>
      <c r="L1" s="3">
        <v>2020</v>
      </c>
      <c r="M1" s="3" t="s">
        <v>3</v>
      </c>
      <c r="N1" s="3" t="s">
        <v>171</v>
      </c>
      <c r="O1" s="3" t="s">
        <v>172</v>
      </c>
      <c r="P1" s="3" t="s">
        <v>173</v>
      </c>
      <c r="Q1" s="3" t="s">
        <v>174</v>
      </c>
      <c r="R1" s="3" t="s">
        <v>175</v>
      </c>
      <c r="S1" s="3" t="s">
        <v>176</v>
      </c>
      <c r="T1" s="3" t="s">
        <v>177</v>
      </c>
      <c r="U1" s="3" t="s">
        <v>178</v>
      </c>
      <c r="V1" s="3" t="s">
        <v>179</v>
      </c>
    </row>
    <row r="2" spans="1:22" x14ac:dyDescent="0.25">
      <c r="A2" s="5" t="s">
        <v>4</v>
      </c>
      <c r="B2" s="6" t="s">
        <v>5</v>
      </c>
      <c r="C2" s="6"/>
      <c r="D2" s="6"/>
      <c r="E2" s="6"/>
      <c r="F2" s="7"/>
      <c r="G2" s="8"/>
      <c r="H2" s="8"/>
      <c r="I2" s="8"/>
      <c r="J2" s="8"/>
      <c r="K2" s="8"/>
      <c r="L2" s="8"/>
      <c r="M2" s="8"/>
      <c r="N2" s="8"/>
      <c r="O2" s="8"/>
      <c r="P2" s="8"/>
      <c r="Q2" s="8"/>
      <c r="R2" s="8"/>
      <c r="S2" s="8"/>
      <c r="T2" s="8"/>
      <c r="U2" s="8"/>
      <c r="V2" s="8"/>
    </row>
    <row r="3" spans="1:22" x14ac:dyDescent="0.25">
      <c r="A3" s="5" t="s">
        <v>4</v>
      </c>
      <c r="B3" s="6" t="s">
        <v>5</v>
      </c>
      <c r="C3" s="6"/>
      <c r="D3" s="6"/>
      <c r="E3" s="6"/>
      <c r="F3" s="7"/>
      <c r="G3" s="8"/>
      <c r="H3" s="8"/>
      <c r="I3" s="8"/>
      <c r="J3" s="8"/>
      <c r="K3" s="8"/>
      <c r="L3" s="8"/>
      <c r="M3" s="8"/>
      <c r="N3" s="8"/>
      <c r="O3" s="8"/>
      <c r="P3" s="8"/>
      <c r="Q3" s="8"/>
      <c r="R3" s="8"/>
      <c r="S3" s="8"/>
      <c r="T3" s="8"/>
      <c r="U3" s="8"/>
      <c r="V3" s="8"/>
    </row>
    <row r="4" spans="1:22" x14ac:dyDescent="0.25">
      <c r="A4" s="5" t="s">
        <v>4</v>
      </c>
      <c r="B4" s="6" t="s">
        <v>5</v>
      </c>
      <c r="C4" s="6"/>
      <c r="D4" s="6"/>
      <c r="E4" s="6"/>
      <c r="F4" s="9" t="s">
        <v>6</v>
      </c>
      <c r="G4" s="10">
        <v>0</v>
      </c>
      <c r="H4" s="10">
        <v>0</v>
      </c>
      <c r="I4" s="10">
        <v>0</v>
      </c>
      <c r="J4" s="10">
        <v>0</v>
      </c>
      <c r="K4" s="10">
        <v>0</v>
      </c>
      <c r="L4" s="10">
        <v>0</v>
      </c>
      <c r="M4" s="10">
        <v>0</v>
      </c>
      <c r="N4" s="10">
        <v>0</v>
      </c>
      <c r="O4" s="10">
        <v>0</v>
      </c>
      <c r="P4" s="10">
        <v>0</v>
      </c>
      <c r="Q4" s="10">
        <v>0</v>
      </c>
      <c r="R4" s="10">
        <v>0</v>
      </c>
      <c r="S4" s="10">
        <v>0</v>
      </c>
      <c r="T4" s="10">
        <v>0</v>
      </c>
      <c r="U4" s="10">
        <v>0</v>
      </c>
      <c r="V4" s="10">
        <v>0</v>
      </c>
    </row>
    <row r="5" spans="1:22" x14ac:dyDescent="0.25">
      <c r="A5" s="5" t="s">
        <v>4</v>
      </c>
      <c r="B5" s="6" t="s">
        <v>5</v>
      </c>
      <c r="C5" s="6"/>
      <c r="D5" s="6"/>
      <c r="E5" s="6"/>
      <c r="F5" s="11" t="s">
        <v>7</v>
      </c>
      <c r="G5" s="12">
        <f t="shared" ref="G5:V5" si="0">SUM(G2:G4)</f>
        <v>0</v>
      </c>
      <c r="H5" s="12">
        <f t="shared" si="0"/>
        <v>0</v>
      </c>
      <c r="I5" s="12">
        <f t="shared" si="0"/>
        <v>0</v>
      </c>
      <c r="J5" s="12">
        <f t="shared" si="0"/>
        <v>0</v>
      </c>
      <c r="K5" s="12">
        <f t="shared" si="0"/>
        <v>0</v>
      </c>
      <c r="L5" s="12">
        <f t="shared" si="0"/>
        <v>0</v>
      </c>
      <c r="M5" s="12">
        <f t="shared" si="0"/>
        <v>0</v>
      </c>
      <c r="N5" s="12">
        <f t="shared" si="0"/>
        <v>0</v>
      </c>
      <c r="O5" s="12">
        <f t="shared" si="0"/>
        <v>0</v>
      </c>
      <c r="P5" s="12">
        <f t="shared" si="0"/>
        <v>0</v>
      </c>
      <c r="Q5" s="12">
        <f t="shared" si="0"/>
        <v>0</v>
      </c>
      <c r="R5" s="12">
        <f t="shared" si="0"/>
        <v>0</v>
      </c>
      <c r="S5" s="12">
        <f t="shared" si="0"/>
        <v>0</v>
      </c>
      <c r="T5" s="12">
        <f t="shared" si="0"/>
        <v>0</v>
      </c>
      <c r="U5" s="12">
        <f t="shared" si="0"/>
        <v>0</v>
      </c>
      <c r="V5" s="12">
        <f t="shared" si="0"/>
        <v>0</v>
      </c>
    </row>
    <row r="6" spans="1:22" x14ac:dyDescent="0.25">
      <c r="A6" s="13" t="s">
        <v>4</v>
      </c>
      <c r="B6" s="14" t="s">
        <v>8</v>
      </c>
      <c r="C6" s="6"/>
      <c r="D6" s="14"/>
      <c r="E6" s="14"/>
      <c r="F6" s="7"/>
      <c r="G6" s="8"/>
      <c r="H6" s="8"/>
      <c r="I6" s="8"/>
      <c r="J6" s="8"/>
      <c r="K6" s="8"/>
      <c r="L6" s="8"/>
      <c r="M6" s="8"/>
      <c r="N6" s="8"/>
      <c r="O6" s="8"/>
      <c r="P6" s="8"/>
      <c r="Q6" s="8"/>
      <c r="R6" s="8"/>
      <c r="S6" s="8"/>
      <c r="T6" s="8"/>
      <c r="U6" s="8"/>
      <c r="V6" s="8"/>
    </row>
    <row r="7" spans="1:22" x14ac:dyDescent="0.25">
      <c r="A7" s="5" t="s">
        <v>4</v>
      </c>
      <c r="B7" s="6" t="s">
        <v>8</v>
      </c>
      <c r="C7" s="6"/>
      <c r="D7" s="6"/>
      <c r="E7" s="6"/>
      <c r="F7" s="7"/>
      <c r="G7" s="8"/>
      <c r="H7" s="8"/>
      <c r="I7" s="8"/>
      <c r="J7" s="8"/>
      <c r="K7" s="8"/>
      <c r="L7" s="8"/>
      <c r="M7" s="8"/>
      <c r="N7" s="8"/>
      <c r="O7" s="8"/>
      <c r="P7" s="8"/>
      <c r="Q7" s="8"/>
      <c r="R7" s="8"/>
      <c r="S7" s="8"/>
      <c r="T7" s="8"/>
      <c r="U7" s="8"/>
      <c r="V7" s="8"/>
    </row>
    <row r="8" spans="1:22" x14ac:dyDescent="0.25">
      <c r="A8" s="5" t="s">
        <v>4</v>
      </c>
      <c r="B8" s="6" t="s">
        <v>8</v>
      </c>
      <c r="C8" s="6"/>
      <c r="D8" s="6"/>
      <c r="E8" s="6"/>
      <c r="F8" s="7"/>
      <c r="G8" s="8"/>
      <c r="H8" s="8"/>
      <c r="I8" s="8"/>
      <c r="J8" s="8"/>
      <c r="K8" s="8"/>
      <c r="L8" s="8"/>
      <c r="M8" s="8"/>
      <c r="N8" s="8"/>
      <c r="O8" s="8"/>
      <c r="P8" s="8"/>
      <c r="Q8" s="8"/>
      <c r="R8" s="8"/>
      <c r="S8" s="8"/>
      <c r="T8" s="8"/>
      <c r="U8" s="8"/>
      <c r="V8" s="8"/>
    </row>
    <row r="9" spans="1:22" x14ac:dyDescent="0.25">
      <c r="A9" s="5" t="s">
        <v>4</v>
      </c>
      <c r="B9" s="6" t="s">
        <v>8</v>
      </c>
      <c r="C9" s="6"/>
      <c r="D9" s="6"/>
      <c r="E9" s="6"/>
      <c r="F9" s="7"/>
      <c r="G9" s="8"/>
      <c r="H9" s="8"/>
      <c r="I9" s="8"/>
      <c r="J9" s="8"/>
      <c r="K9" s="8"/>
      <c r="L9" s="8"/>
      <c r="M9" s="8"/>
      <c r="N9" s="8"/>
      <c r="O9" s="8"/>
      <c r="P9" s="8"/>
      <c r="Q9" s="8"/>
      <c r="R9" s="8"/>
      <c r="S9" s="8"/>
      <c r="T9" s="8"/>
      <c r="U9" s="8"/>
      <c r="V9" s="8"/>
    </row>
    <row r="10" spans="1:22" x14ac:dyDescent="0.25">
      <c r="A10" s="5" t="s">
        <v>4</v>
      </c>
      <c r="B10" s="6" t="s">
        <v>8</v>
      </c>
      <c r="C10" s="6"/>
      <c r="D10" s="6"/>
      <c r="E10" s="6"/>
      <c r="F10" s="7"/>
      <c r="G10" s="8"/>
      <c r="H10" s="8"/>
      <c r="I10" s="8"/>
      <c r="J10" s="8"/>
      <c r="K10" s="8"/>
      <c r="L10" s="8"/>
      <c r="M10" s="8"/>
      <c r="N10" s="8"/>
      <c r="O10" s="8"/>
      <c r="P10" s="8"/>
      <c r="Q10" s="8"/>
      <c r="R10" s="8"/>
      <c r="S10" s="8"/>
      <c r="T10" s="8"/>
      <c r="U10" s="8"/>
      <c r="V10" s="8"/>
    </row>
    <row r="11" spans="1:22" x14ac:dyDescent="0.25">
      <c r="A11" s="5" t="s">
        <v>4</v>
      </c>
      <c r="B11" s="6" t="s">
        <v>8</v>
      </c>
      <c r="C11" s="6"/>
      <c r="D11" s="6"/>
      <c r="E11" s="6"/>
      <c r="F11" s="7"/>
      <c r="G11" s="8"/>
      <c r="H11" s="8"/>
      <c r="I11" s="8"/>
      <c r="J11" s="8"/>
      <c r="K11" s="8"/>
      <c r="L11" s="8"/>
      <c r="M11" s="8"/>
      <c r="N11" s="8"/>
      <c r="O11" s="8"/>
      <c r="P11" s="8"/>
      <c r="Q11" s="8"/>
      <c r="R11" s="8"/>
      <c r="S11" s="8"/>
      <c r="T11" s="8"/>
      <c r="U11" s="8"/>
      <c r="V11" s="8"/>
    </row>
    <row r="12" spans="1:22" x14ac:dyDescent="0.25">
      <c r="A12" s="5" t="s">
        <v>4</v>
      </c>
      <c r="B12" s="6" t="s">
        <v>8</v>
      </c>
      <c r="C12" s="6"/>
      <c r="D12" s="6"/>
      <c r="E12" s="6"/>
      <c r="F12" s="7"/>
      <c r="G12" s="8"/>
      <c r="H12" s="8"/>
      <c r="I12" s="8"/>
      <c r="J12" s="8"/>
      <c r="K12" s="8"/>
      <c r="L12" s="8"/>
      <c r="M12" s="8"/>
      <c r="N12" s="8"/>
      <c r="O12" s="8"/>
      <c r="P12" s="8"/>
      <c r="Q12" s="8"/>
      <c r="R12" s="8"/>
      <c r="S12" s="8"/>
      <c r="T12" s="8"/>
      <c r="U12" s="8"/>
      <c r="V12" s="8"/>
    </row>
    <row r="13" spans="1:22" x14ac:dyDescent="0.25">
      <c r="A13" s="5" t="s">
        <v>4</v>
      </c>
      <c r="B13" s="6" t="s">
        <v>8</v>
      </c>
      <c r="C13" s="6"/>
      <c r="D13" s="6"/>
      <c r="E13" s="6"/>
      <c r="F13" s="11" t="s">
        <v>6</v>
      </c>
      <c r="G13" s="10">
        <v>0</v>
      </c>
      <c r="H13" s="10">
        <v>0</v>
      </c>
      <c r="I13" s="10">
        <v>0</v>
      </c>
      <c r="J13" s="10">
        <v>0</v>
      </c>
      <c r="K13" s="10">
        <v>0</v>
      </c>
      <c r="L13" s="10">
        <v>0</v>
      </c>
      <c r="M13" s="10">
        <v>0</v>
      </c>
      <c r="N13" s="10">
        <v>0</v>
      </c>
      <c r="O13" s="10">
        <v>0</v>
      </c>
      <c r="P13" s="10">
        <v>0</v>
      </c>
      <c r="Q13" s="10">
        <v>0</v>
      </c>
      <c r="R13" s="10">
        <v>0</v>
      </c>
      <c r="S13" s="10">
        <v>0</v>
      </c>
      <c r="T13" s="10">
        <v>0</v>
      </c>
      <c r="U13" s="10">
        <v>0</v>
      </c>
      <c r="V13" s="10">
        <v>0</v>
      </c>
    </row>
    <row r="14" spans="1:22" x14ac:dyDescent="0.25">
      <c r="A14" s="5" t="s">
        <v>4</v>
      </c>
      <c r="B14" s="6" t="s">
        <v>8</v>
      </c>
      <c r="C14" s="6"/>
      <c r="D14" s="6"/>
      <c r="E14" s="6"/>
      <c r="F14" s="11" t="s">
        <v>7</v>
      </c>
      <c r="G14" s="12">
        <f>SUM(G6:G13)</f>
        <v>0</v>
      </c>
      <c r="H14" s="12">
        <f t="shared" ref="H14:V14" si="1">SUM(H6:H13)</f>
        <v>0</v>
      </c>
      <c r="I14" s="12">
        <f t="shared" si="1"/>
        <v>0</v>
      </c>
      <c r="J14" s="12">
        <f t="shared" si="1"/>
        <v>0</v>
      </c>
      <c r="K14" s="12">
        <f t="shared" si="1"/>
        <v>0</v>
      </c>
      <c r="L14" s="12">
        <f t="shared" si="1"/>
        <v>0</v>
      </c>
      <c r="M14" s="12">
        <f t="shared" si="1"/>
        <v>0</v>
      </c>
      <c r="N14" s="12">
        <f t="shared" si="1"/>
        <v>0</v>
      </c>
      <c r="O14" s="12">
        <f t="shared" si="1"/>
        <v>0</v>
      </c>
      <c r="P14" s="12">
        <f t="shared" si="1"/>
        <v>0</v>
      </c>
      <c r="Q14" s="12">
        <f t="shared" si="1"/>
        <v>0</v>
      </c>
      <c r="R14" s="12">
        <f t="shared" si="1"/>
        <v>0</v>
      </c>
      <c r="S14" s="12">
        <f t="shared" si="1"/>
        <v>0</v>
      </c>
      <c r="T14" s="12">
        <f t="shared" si="1"/>
        <v>0</v>
      </c>
      <c r="U14" s="12">
        <f t="shared" si="1"/>
        <v>0</v>
      </c>
      <c r="V14" s="12">
        <f t="shared" si="1"/>
        <v>0</v>
      </c>
    </row>
    <row r="15" spans="1:22" x14ac:dyDescent="0.25">
      <c r="A15" s="13" t="s">
        <v>4</v>
      </c>
      <c r="B15" s="14" t="s">
        <v>9</v>
      </c>
      <c r="C15" s="6"/>
      <c r="D15" s="14"/>
      <c r="E15" s="14"/>
      <c r="F15" s="15"/>
      <c r="G15" s="16"/>
      <c r="H15" s="16"/>
      <c r="I15" s="16"/>
      <c r="J15" s="16"/>
      <c r="K15" s="16"/>
      <c r="L15" s="16"/>
      <c r="M15" s="16"/>
      <c r="N15" s="16"/>
      <c r="O15" s="16"/>
      <c r="P15" s="16"/>
      <c r="Q15" s="16"/>
      <c r="R15" s="16"/>
      <c r="S15" s="16"/>
      <c r="T15" s="16"/>
      <c r="U15" s="16"/>
      <c r="V15" s="16"/>
    </row>
    <row r="16" spans="1:22" x14ac:dyDescent="0.25">
      <c r="A16" s="13" t="s">
        <v>4</v>
      </c>
      <c r="B16" s="14" t="s">
        <v>9</v>
      </c>
      <c r="C16" s="14"/>
      <c r="D16" s="14"/>
      <c r="E16" s="14"/>
      <c r="F16" s="15"/>
      <c r="G16" s="16"/>
      <c r="H16" s="16"/>
      <c r="I16" s="16"/>
      <c r="J16" s="16"/>
      <c r="K16" s="16"/>
      <c r="L16" s="16"/>
      <c r="M16" s="16"/>
      <c r="N16" s="16"/>
      <c r="O16" s="16"/>
      <c r="P16" s="16"/>
      <c r="Q16" s="16"/>
      <c r="R16" s="16"/>
      <c r="S16" s="16"/>
      <c r="T16" s="16"/>
      <c r="U16" s="16"/>
      <c r="V16" s="16"/>
    </row>
    <row r="17" spans="1:22" x14ac:dyDescent="0.25">
      <c r="A17" s="13" t="s">
        <v>4</v>
      </c>
      <c r="B17" s="14" t="s">
        <v>9</v>
      </c>
      <c r="C17" s="14"/>
      <c r="D17" s="14"/>
      <c r="E17" s="14"/>
      <c r="F17" s="17" t="s">
        <v>6</v>
      </c>
      <c r="G17" s="16">
        <v>0</v>
      </c>
      <c r="H17" s="16">
        <v>0</v>
      </c>
      <c r="I17" s="16">
        <v>0</v>
      </c>
      <c r="J17" s="16">
        <v>0</v>
      </c>
      <c r="K17" s="16">
        <v>0</v>
      </c>
      <c r="L17" s="16">
        <v>0</v>
      </c>
      <c r="M17" s="16">
        <v>0</v>
      </c>
      <c r="N17" s="16">
        <v>0</v>
      </c>
      <c r="O17" s="16">
        <v>0</v>
      </c>
      <c r="P17" s="16">
        <v>0</v>
      </c>
      <c r="Q17" s="16">
        <v>0</v>
      </c>
      <c r="R17" s="16">
        <v>0</v>
      </c>
      <c r="S17" s="16">
        <v>0</v>
      </c>
      <c r="T17" s="16">
        <v>0</v>
      </c>
      <c r="U17" s="16">
        <v>0</v>
      </c>
      <c r="V17" s="16">
        <v>0</v>
      </c>
    </row>
    <row r="18" spans="1:22" x14ac:dyDescent="0.25">
      <c r="A18" s="13" t="s">
        <v>4</v>
      </c>
      <c r="B18" s="14" t="s">
        <v>10</v>
      </c>
      <c r="C18" s="14"/>
      <c r="D18" s="14"/>
      <c r="E18" s="14"/>
      <c r="F18" s="17" t="s">
        <v>7</v>
      </c>
      <c r="G18" s="12">
        <f t="shared" ref="G18:V18" si="2">SUM(G15:G17)</f>
        <v>0</v>
      </c>
      <c r="H18" s="12">
        <f t="shared" si="2"/>
        <v>0</v>
      </c>
      <c r="I18" s="12">
        <f t="shared" si="2"/>
        <v>0</v>
      </c>
      <c r="J18" s="12">
        <f t="shared" si="2"/>
        <v>0</v>
      </c>
      <c r="K18" s="12">
        <f t="shared" si="2"/>
        <v>0</v>
      </c>
      <c r="L18" s="12">
        <f t="shared" si="2"/>
        <v>0</v>
      </c>
      <c r="M18" s="12">
        <f t="shared" si="2"/>
        <v>0</v>
      </c>
      <c r="N18" s="12">
        <f t="shared" si="2"/>
        <v>0</v>
      </c>
      <c r="O18" s="12">
        <f t="shared" si="2"/>
        <v>0</v>
      </c>
      <c r="P18" s="12">
        <f t="shared" si="2"/>
        <v>0</v>
      </c>
      <c r="Q18" s="12">
        <f t="shared" si="2"/>
        <v>0</v>
      </c>
      <c r="R18" s="12">
        <f t="shared" si="2"/>
        <v>0</v>
      </c>
      <c r="S18" s="12">
        <f t="shared" si="2"/>
        <v>0</v>
      </c>
      <c r="T18" s="12">
        <f t="shared" si="2"/>
        <v>0</v>
      </c>
      <c r="U18" s="12">
        <f t="shared" si="2"/>
        <v>0</v>
      </c>
      <c r="V18" s="12">
        <f t="shared" si="2"/>
        <v>0</v>
      </c>
    </row>
    <row r="19" spans="1:22" x14ac:dyDescent="0.25">
      <c r="A19" s="13" t="s">
        <v>4</v>
      </c>
      <c r="B19" s="14" t="s">
        <v>11</v>
      </c>
      <c r="C19" s="14"/>
      <c r="D19" s="14"/>
      <c r="E19" s="14"/>
      <c r="F19" s="18"/>
      <c r="G19" s="16"/>
      <c r="H19" s="16"/>
      <c r="I19" s="16"/>
      <c r="J19" s="16"/>
      <c r="K19" s="16"/>
      <c r="L19" s="16"/>
      <c r="M19" s="16"/>
      <c r="N19" s="16"/>
      <c r="O19" s="16"/>
      <c r="P19" s="16"/>
      <c r="Q19" s="16"/>
      <c r="R19" s="16"/>
      <c r="S19" s="16"/>
      <c r="T19" s="16"/>
      <c r="U19" s="16"/>
      <c r="V19" s="16"/>
    </row>
    <row r="20" spans="1:22" x14ac:dyDescent="0.25">
      <c r="A20" s="13" t="s">
        <v>4</v>
      </c>
      <c r="B20" s="14" t="s">
        <v>11</v>
      </c>
      <c r="C20" s="14"/>
      <c r="D20" s="14"/>
      <c r="E20" s="14"/>
      <c r="F20" s="19" t="s">
        <v>6</v>
      </c>
      <c r="G20" s="16">
        <v>0</v>
      </c>
      <c r="H20" s="16">
        <v>0</v>
      </c>
      <c r="I20" s="16">
        <v>0</v>
      </c>
      <c r="J20" s="16">
        <v>0</v>
      </c>
      <c r="K20" s="16">
        <v>0</v>
      </c>
      <c r="L20" s="16">
        <v>0</v>
      </c>
      <c r="M20" s="16">
        <v>0</v>
      </c>
      <c r="N20" s="16">
        <v>0</v>
      </c>
      <c r="O20" s="16">
        <v>0</v>
      </c>
      <c r="P20" s="16">
        <v>0</v>
      </c>
      <c r="Q20" s="16">
        <v>0</v>
      </c>
      <c r="R20" s="16">
        <v>0</v>
      </c>
      <c r="S20" s="16">
        <v>0</v>
      </c>
      <c r="T20" s="16">
        <v>0</v>
      </c>
      <c r="U20" s="16">
        <v>0</v>
      </c>
      <c r="V20" s="16">
        <v>0</v>
      </c>
    </row>
    <row r="21" spans="1:22" x14ac:dyDescent="0.25">
      <c r="A21" s="13" t="s">
        <v>4</v>
      </c>
      <c r="B21" s="14"/>
      <c r="C21" s="14"/>
      <c r="D21" s="14"/>
      <c r="E21" s="14"/>
      <c r="F21" s="20" t="s">
        <v>7</v>
      </c>
      <c r="G21" s="12">
        <f t="shared" ref="G21:V21" si="3">SUM(G19:G20)</f>
        <v>0</v>
      </c>
      <c r="H21" s="12">
        <f t="shared" si="3"/>
        <v>0</v>
      </c>
      <c r="I21" s="12">
        <f t="shared" si="3"/>
        <v>0</v>
      </c>
      <c r="J21" s="12">
        <f t="shared" si="3"/>
        <v>0</v>
      </c>
      <c r="K21" s="12">
        <f t="shared" si="3"/>
        <v>0</v>
      </c>
      <c r="L21" s="12">
        <f t="shared" si="3"/>
        <v>0</v>
      </c>
      <c r="M21" s="12">
        <f t="shared" si="3"/>
        <v>0</v>
      </c>
      <c r="N21" s="12">
        <f t="shared" si="3"/>
        <v>0</v>
      </c>
      <c r="O21" s="12">
        <f t="shared" si="3"/>
        <v>0</v>
      </c>
      <c r="P21" s="12">
        <f t="shared" si="3"/>
        <v>0</v>
      </c>
      <c r="Q21" s="12">
        <f t="shared" si="3"/>
        <v>0</v>
      </c>
      <c r="R21" s="12">
        <f t="shared" si="3"/>
        <v>0</v>
      </c>
      <c r="S21" s="12">
        <f t="shared" si="3"/>
        <v>0</v>
      </c>
      <c r="T21" s="12">
        <f t="shared" si="3"/>
        <v>0</v>
      </c>
      <c r="U21" s="12">
        <f t="shared" si="3"/>
        <v>0</v>
      </c>
      <c r="V21" s="12">
        <f t="shared" si="3"/>
        <v>0</v>
      </c>
    </row>
    <row r="22" spans="1:22" x14ac:dyDescent="0.25">
      <c r="A22" s="13" t="s">
        <v>4</v>
      </c>
      <c r="B22" s="21" t="s">
        <v>122</v>
      </c>
      <c r="C22" s="21"/>
      <c r="D22" s="14"/>
      <c r="E22" s="21"/>
      <c r="F22" s="18"/>
      <c r="G22" s="16"/>
      <c r="H22" s="16"/>
      <c r="I22" s="16"/>
      <c r="J22" s="16"/>
      <c r="K22" s="16"/>
      <c r="L22" s="16"/>
      <c r="M22" s="16"/>
      <c r="N22" s="16"/>
      <c r="O22" s="16"/>
      <c r="P22" s="16"/>
      <c r="Q22" s="16"/>
      <c r="R22" s="16"/>
      <c r="S22" s="16"/>
      <c r="T22" s="16"/>
      <c r="U22" s="16"/>
      <c r="V22" s="16"/>
    </row>
    <row r="23" spans="1:22" x14ac:dyDescent="0.25">
      <c r="A23" s="13" t="s">
        <v>4</v>
      </c>
      <c r="B23" s="21" t="s">
        <v>122</v>
      </c>
      <c r="C23" s="21"/>
      <c r="D23" s="21"/>
      <c r="E23" s="21"/>
      <c r="F23" s="19" t="s">
        <v>6</v>
      </c>
      <c r="G23" s="16">
        <v>0</v>
      </c>
      <c r="H23" s="16">
        <v>0</v>
      </c>
      <c r="I23" s="16">
        <v>0</v>
      </c>
      <c r="J23" s="16">
        <v>0</v>
      </c>
      <c r="K23" s="16">
        <v>0</v>
      </c>
      <c r="L23" s="16">
        <v>0</v>
      </c>
      <c r="M23" s="16">
        <v>0</v>
      </c>
      <c r="N23" s="16">
        <v>0</v>
      </c>
      <c r="O23" s="16">
        <v>0</v>
      </c>
      <c r="P23" s="16">
        <v>0</v>
      </c>
      <c r="Q23" s="16">
        <v>0</v>
      </c>
      <c r="R23" s="16">
        <v>0</v>
      </c>
      <c r="S23" s="16">
        <v>0</v>
      </c>
      <c r="T23" s="16">
        <v>0</v>
      </c>
      <c r="U23" s="16">
        <v>0</v>
      </c>
      <c r="V23" s="16">
        <v>0</v>
      </c>
    </row>
    <row r="24" spans="1:22" x14ac:dyDescent="0.25">
      <c r="A24" s="13" t="s">
        <v>4</v>
      </c>
      <c r="B24" s="14"/>
      <c r="C24" s="14"/>
      <c r="D24" s="14"/>
      <c r="E24" s="14"/>
      <c r="F24" s="19" t="s">
        <v>7</v>
      </c>
      <c r="G24" s="12">
        <f t="shared" ref="G24:V24" si="4">SUM(G22:G23)</f>
        <v>0</v>
      </c>
      <c r="H24" s="12">
        <f t="shared" si="4"/>
        <v>0</v>
      </c>
      <c r="I24" s="12">
        <f t="shared" si="4"/>
        <v>0</v>
      </c>
      <c r="J24" s="12">
        <f t="shared" si="4"/>
        <v>0</v>
      </c>
      <c r="K24" s="12">
        <f t="shared" si="4"/>
        <v>0</v>
      </c>
      <c r="L24" s="12">
        <f t="shared" si="4"/>
        <v>0</v>
      </c>
      <c r="M24" s="12">
        <f t="shared" si="4"/>
        <v>0</v>
      </c>
      <c r="N24" s="12">
        <f t="shared" si="4"/>
        <v>0</v>
      </c>
      <c r="O24" s="12">
        <f t="shared" si="4"/>
        <v>0</v>
      </c>
      <c r="P24" s="12">
        <f t="shared" si="4"/>
        <v>0</v>
      </c>
      <c r="Q24" s="12">
        <f t="shared" si="4"/>
        <v>0</v>
      </c>
      <c r="R24" s="12">
        <f t="shared" si="4"/>
        <v>0</v>
      </c>
      <c r="S24" s="12">
        <f t="shared" si="4"/>
        <v>0</v>
      </c>
      <c r="T24" s="12">
        <f t="shared" si="4"/>
        <v>0</v>
      </c>
      <c r="U24" s="12">
        <f t="shared" si="4"/>
        <v>0</v>
      </c>
      <c r="V24" s="12">
        <f t="shared" si="4"/>
        <v>0</v>
      </c>
    </row>
    <row r="25" spans="1:22" x14ac:dyDescent="0.25">
      <c r="A25" s="13" t="s">
        <v>4</v>
      </c>
      <c r="B25" s="14" t="s">
        <v>13</v>
      </c>
      <c r="C25" s="6"/>
      <c r="D25" s="14"/>
      <c r="E25" s="14"/>
      <c r="F25" s="18"/>
      <c r="G25" s="16"/>
      <c r="H25" s="16"/>
      <c r="I25" s="16"/>
      <c r="J25" s="16"/>
      <c r="K25" s="16"/>
      <c r="L25" s="16"/>
      <c r="M25" s="16"/>
      <c r="N25" s="16"/>
      <c r="O25" s="16"/>
      <c r="P25" s="16"/>
      <c r="Q25" s="16"/>
      <c r="R25" s="16"/>
      <c r="S25" s="16"/>
      <c r="T25" s="16"/>
      <c r="U25" s="16"/>
      <c r="V25" s="16"/>
    </row>
    <row r="26" spans="1:22" x14ac:dyDescent="0.25">
      <c r="A26" s="13" t="s">
        <v>4</v>
      </c>
      <c r="B26" s="14" t="s">
        <v>13</v>
      </c>
      <c r="C26" s="14"/>
      <c r="D26" s="14"/>
      <c r="E26" s="14"/>
      <c r="F26" s="18"/>
      <c r="G26" s="16"/>
      <c r="H26" s="16"/>
      <c r="I26" s="16"/>
      <c r="J26" s="16"/>
      <c r="K26" s="16"/>
      <c r="L26" s="16"/>
      <c r="M26" s="16"/>
      <c r="N26" s="16"/>
      <c r="O26" s="16"/>
      <c r="P26" s="16"/>
      <c r="Q26" s="16"/>
      <c r="R26" s="16"/>
      <c r="S26" s="16"/>
      <c r="T26" s="16"/>
      <c r="U26" s="16"/>
      <c r="V26" s="16"/>
    </row>
    <row r="27" spans="1:22" x14ac:dyDescent="0.25">
      <c r="A27" s="13" t="s">
        <v>4</v>
      </c>
      <c r="B27" s="14" t="s">
        <v>13</v>
      </c>
      <c r="C27" s="6"/>
      <c r="D27" s="14"/>
      <c r="E27" s="14"/>
      <c r="F27" s="18"/>
      <c r="G27" s="16"/>
      <c r="H27" s="16"/>
      <c r="I27" s="16"/>
      <c r="J27" s="16"/>
      <c r="K27" s="16"/>
      <c r="L27" s="16"/>
      <c r="M27" s="16"/>
      <c r="N27" s="16"/>
      <c r="O27" s="16"/>
      <c r="P27" s="16"/>
      <c r="Q27" s="16"/>
      <c r="R27" s="16"/>
      <c r="S27" s="16"/>
      <c r="T27" s="16"/>
      <c r="U27" s="16"/>
      <c r="V27" s="16"/>
    </row>
    <row r="28" spans="1:22" x14ac:dyDescent="0.25">
      <c r="A28" s="13" t="s">
        <v>4</v>
      </c>
      <c r="B28" s="14" t="s">
        <v>13</v>
      </c>
      <c r="C28" s="14"/>
      <c r="D28" s="14"/>
      <c r="E28" s="14"/>
      <c r="F28" s="18"/>
      <c r="G28" s="16"/>
      <c r="H28" s="16"/>
      <c r="I28" s="16"/>
      <c r="J28" s="16"/>
      <c r="K28" s="16"/>
      <c r="L28" s="16"/>
      <c r="M28" s="16"/>
      <c r="N28" s="16"/>
      <c r="O28" s="16"/>
      <c r="P28" s="16"/>
      <c r="Q28" s="16"/>
      <c r="R28" s="16"/>
      <c r="S28" s="16"/>
      <c r="T28" s="16"/>
      <c r="U28" s="16"/>
      <c r="V28" s="16"/>
    </row>
    <row r="29" spans="1:22" x14ac:dyDescent="0.25">
      <c r="A29" s="13" t="s">
        <v>4</v>
      </c>
      <c r="B29" s="14" t="s">
        <v>13</v>
      </c>
      <c r="C29" s="14"/>
      <c r="D29" s="14"/>
      <c r="E29" s="14"/>
      <c r="F29" s="18"/>
      <c r="G29" s="16"/>
      <c r="H29" s="16"/>
      <c r="I29" s="16"/>
      <c r="J29" s="16"/>
      <c r="K29" s="16"/>
      <c r="L29" s="16"/>
      <c r="M29" s="16"/>
      <c r="N29" s="16"/>
      <c r="O29" s="16"/>
      <c r="P29" s="16"/>
      <c r="Q29" s="16"/>
      <c r="R29" s="16"/>
      <c r="S29" s="16"/>
      <c r="T29" s="16"/>
      <c r="U29" s="16"/>
      <c r="V29" s="16"/>
    </row>
    <row r="30" spans="1:22" x14ac:dyDescent="0.25">
      <c r="A30" s="13" t="s">
        <v>4</v>
      </c>
      <c r="B30" s="14"/>
      <c r="C30" s="14"/>
      <c r="D30" s="14"/>
      <c r="E30" s="14"/>
      <c r="F30" s="19" t="s">
        <v>6</v>
      </c>
      <c r="G30" s="16">
        <v>0</v>
      </c>
      <c r="H30" s="16">
        <v>0</v>
      </c>
      <c r="I30" s="16">
        <v>0</v>
      </c>
      <c r="J30" s="16">
        <v>0</v>
      </c>
      <c r="K30" s="16">
        <v>0</v>
      </c>
      <c r="L30" s="16">
        <v>0</v>
      </c>
      <c r="M30" s="16">
        <v>0</v>
      </c>
      <c r="N30" s="16">
        <v>0</v>
      </c>
      <c r="O30" s="16">
        <v>0</v>
      </c>
      <c r="P30" s="16">
        <v>0</v>
      </c>
      <c r="Q30" s="16">
        <v>0</v>
      </c>
      <c r="R30" s="16">
        <v>0</v>
      </c>
      <c r="S30" s="16">
        <v>0</v>
      </c>
      <c r="T30" s="16">
        <v>0</v>
      </c>
      <c r="U30" s="16">
        <v>0</v>
      </c>
      <c r="V30" s="16">
        <v>0</v>
      </c>
    </row>
    <row r="31" spans="1:22" x14ac:dyDescent="0.25">
      <c r="A31" s="13" t="s">
        <v>4</v>
      </c>
      <c r="B31" s="14"/>
      <c r="C31" s="14"/>
      <c r="D31" s="14"/>
      <c r="E31" s="14"/>
      <c r="F31" s="19" t="s">
        <v>7</v>
      </c>
      <c r="G31" s="22">
        <f>SUM(G25:G30)</f>
        <v>0</v>
      </c>
      <c r="H31" s="22">
        <f t="shared" ref="H31:V31" si="5">SUM(H25:H30)</f>
        <v>0</v>
      </c>
      <c r="I31" s="22">
        <f t="shared" si="5"/>
        <v>0</v>
      </c>
      <c r="J31" s="22">
        <f t="shared" si="5"/>
        <v>0</v>
      </c>
      <c r="K31" s="22">
        <f t="shared" si="5"/>
        <v>0</v>
      </c>
      <c r="L31" s="22">
        <f t="shared" si="5"/>
        <v>0</v>
      </c>
      <c r="M31" s="22">
        <f t="shared" si="5"/>
        <v>0</v>
      </c>
      <c r="N31" s="22">
        <f t="shared" si="5"/>
        <v>0</v>
      </c>
      <c r="O31" s="22">
        <f t="shared" si="5"/>
        <v>0</v>
      </c>
      <c r="P31" s="22">
        <f t="shared" si="5"/>
        <v>0</v>
      </c>
      <c r="Q31" s="22">
        <f t="shared" si="5"/>
        <v>0</v>
      </c>
      <c r="R31" s="22">
        <f t="shared" si="5"/>
        <v>0</v>
      </c>
      <c r="S31" s="22">
        <f t="shared" si="5"/>
        <v>0</v>
      </c>
      <c r="T31" s="22">
        <f t="shared" si="5"/>
        <v>0</v>
      </c>
      <c r="U31" s="22">
        <f t="shared" si="5"/>
        <v>0</v>
      </c>
      <c r="V31" s="22">
        <f t="shared" si="5"/>
        <v>0</v>
      </c>
    </row>
    <row r="32" spans="1:22" x14ac:dyDescent="0.25">
      <c r="A32" s="13" t="s">
        <v>4</v>
      </c>
      <c r="B32" s="21" t="s">
        <v>14</v>
      </c>
      <c r="C32" s="21"/>
      <c r="D32" s="21"/>
      <c r="E32" s="21"/>
      <c r="F32" s="23" t="s">
        <v>6</v>
      </c>
      <c r="G32" s="24"/>
      <c r="H32" s="24"/>
      <c r="I32" s="24"/>
      <c r="J32" s="24"/>
      <c r="K32" s="24"/>
      <c r="L32" s="24"/>
      <c r="M32" s="24"/>
      <c r="N32" s="24"/>
      <c r="O32" s="24"/>
      <c r="P32" s="24"/>
      <c r="Q32" s="24"/>
      <c r="R32" s="24"/>
      <c r="S32" s="24"/>
      <c r="T32" s="24"/>
      <c r="U32" s="24"/>
      <c r="V32" s="24"/>
    </row>
    <row r="33" spans="1:22" x14ac:dyDescent="0.25">
      <c r="A33" s="5" t="s">
        <v>4</v>
      </c>
      <c r="B33" s="6" t="s">
        <v>4</v>
      </c>
      <c r="C33" s="6"/>
      <c r="D33" s="6"/>
      <c r="E33" s="6"/>
      <c r="F33" s="20" t="s">
        <v>15</v>
      </c>
      <c r="G33" s="25">
        <f t="shared" ref="G33:V33" si="6">G5+G14+G18+G21+G24+G31+G32</f>
        <v>0</v>
      </c>
      <c r="H33" s="25">
        <f t="shared" si="6"/>
        <v>0</v>
      </c>
      <c r="I33" s="25">
        <f t="shared" si="6"/>
        <v>0</v>
      </c>
      <c r="J33" s="25">
        <f t="shared" si="6"/>
        <v>0</v>
      </c>
      <c r="K33" s="25">
        <f t="shared" si="6"/>
        <v>0</v>
      </c>
      <c r="L33" s="25">
        <f t="shared" si="6"/>
        <v>0</v>
      </c>
      <c r="M33" s="25">
        <f t="shared" si="6"/>
        <v>0</v>
      </c>
      <c r="N33" s="25">
        <f t="shared" si="6"/>
        <v>0</v>
      </c>
      <c r="O33" s="25">
        <f t="shared" si="6"/>
        <v>0</v>
      </c>
      <c r="P33" s="25">
        <f t="shared" si="6"/>
        <v>0</v>
      </c>
      <c r="Q33" s="25">
        <f t="shared" si="6"/>
        <v>0</v>
      </c>
      <c r="R33" s="25">
        <f t="shared" si="6"/>
        <v>0</v>
      </c>
      <c r="S33" s="25">
        <f t="shared" si="6"/>
        <v>0</v>
      </c>
      <c r="T33" s="25">
        <f t="shared" si="6"/>
        <v>0</v>
      </c>
      <c r="U33" s="25">
        <f t="shared" si="6"/>
        <v>0</v>
      </c>
      <c r="V33" s="25">
        <f t="shared" si="6"/>
        <v>0</v>
      </c>
    </row>
    <row r="34" spans="1:22" x14ac:dyDescent="0.25">
      <c r="A34" s="13" t="s">
        <v>16</v>
      </c>
      <c r="B34" s="14" t="s">
        <v>17</v>
      </c>
      <c r="C34" s="6"/>
      <c r="D34" s="14"/>
      <c r="E34" s="14"/>
      <c r="F34" s="26"/>
      <c r="G34" s="16"/>
      <c r="H34" s="16"/>
      <c r="I34" s="16"/>
      <c r="J34" s="16"/>
      <c r="K34" s="16"/>
      <c r="L34" s="16"/>
      <c r="M34" s="16"/>
      <c r="N34" s="16"/>
      <c r="O34" s="16"/>
      <c r="P34" s="16"/>
      <c r="Q34" s="16"/>
      <c r="R34" s="16"/>
      <c r="S34" s="16"/>
      <c r="T34" s="16"/>
      <c r="U34" s="16"/>
      <c r="V34" s="16"/>
    </row>
    <row r="35" spans="1:22" x14ac:dyDescent="0.25">
      <c r="A35" s="5" t="s">
        <v>16</v>
      </c>
      <c r="B35" s="6" t="s">
        <v>17</v>
      </c>
      <c r="C35" s="6"/>
      <c r="D35" s="6"/>
      <c r="E35" s="6"/>
      <c r="F35" s="9" t="s">
        <v>6</v>
      </c>
      <c r="G35" s="27">
        <v>0</v>
      </c>
      <c r="H35" s="27">
        <v>0</v>
      </c>
      <c r="I35" s="27">
        <v>0</v>
      </c>
      <c r="J35" s="27">
        <v>0</v>
      </c>
      <c r="K35" s="27">
        <v>0</v>
      </c>
      <c r="L35" s="27">
        <v>0</v>
      </c>
      <c r="M35" s="27">
        <v>0</v>
      </c>
      <c r="N35" s="27">
        <v>0</v>
      </c>
      <c r="O35" s="27">
        <v>0</v>
      </c>
      <c r="P35" s="27">
        <v>0</v>
      </c>
      <c r="Q35" s="27">
        <v>0</v>
      </c>
      <c r="R35" s="27">
        <v>0</v>
      </c>
      <c r="S35" s="27">
        <v>0</v>
      </c>
      <c r="T35" s="27">
        <v>0</v>
      </c>
      <c r="U35" s="27">
        <v>0</v>
      </c>
      <c r="V35" s="27">
        <v>0</v>
      </c>
    </row>
    <row r="36" spans="1:22" x14ac:dyDescent="0.25">
      <c r="A36" s="28" t="s">
        <v>16</v>
      </c>
      <c r="B36" s="29" t="s">
        <v>17</v>
      </c>
      <c r="C36" s="29"/>
      <c r="D36" s="29"/>
      <c r="E36" s="29"/>
      <c r="F36" s="20" t="s">
        <v>15</v>
      </c>
      <c r="G36" s="25">
        <f t="shared" ref="G36:V36" si="7">SUM(G34:G35)</f>
        <v>0</v>
      </c>
      <c r="H36" s="25">
        <f t="shared" si="7"/>
        <v>0</v>
      </c>
      <c r="I36" s="25">
        <f t="shared" si="7"/>
        <v>0</v>
      </c>
      <c r="J36" s="25">
        <f t="shared" si="7"/>
        <v>0</v>
      </c>
      <c r="K36" s="25">
        <f t="shared" si="7"/>
        <v>0</v>
      </c>
      <c r="L36" s="25">
        <f t="shared" si="7"/>
        <v>0</v>
      </c>
      <c r="M36" s="25">
        <f t="shared" si="7"/>
        <v>0</v>
      </c>
      <c r="N36" s="25">
        <f t="shared" si="7"/>
        <v>0</v>
      </c>
      <c r="O36" s="25">
        <f t="shared" si="7"/>
        <v>0</v>
      </c>
      <c r="P36" s="25">
        <f t="shared" si="7"/>
        <v>0</v>
      </c>
      <c r="Q36" s="25">
        <f t="shared" si="7"/>
        <v>0</v>
      </c>
      <c r="R36" s="25">
        <f t="shared" si="7"/>
        <v>0</v>
      </c>
      <c r="S36" s="25">
        <f t="shared" si="7"/>
        <v>0</v>
      </c>
      <c r="T36" s="25">
        <f t="shared" si="7"/>
        <v>0</v>
      </c>
      <c r="U36" s="25">
        <f t="shared" si="7"/>
        <v>0</v>
      </c>
      <c r="V36" s="25">
        <f t="shared" si="7"/>
        <v>0</v>
      </c>
    </row>
    <row r="37" spans="1:22" x14ac:dyDescent="0.25">
      <c r="A37" s="13" t="s">
        <v>16</v>
      </c>
      <c r="B37" s="14" t="s">
        <v>18</v>
      </c>
      <c r="C37" s="14"/>
      <c r="D37" s="14"/>
      <c r="E37" s="14"/>
      <c r="F37" s="26"/>
      <c r="G37" s="16"/>
      <c r="H37" s="16"/>
      <c r="I37" s="16"/>
      <c r="J37" s="16"/>
      <c r="K37" s="16"/>
      <c r="L37" s="16"/>
      <c r="M37" s="16"/>
      <c r="N37" s="16"/>
      <c r="O37" s="16"/>
      <c r="P37" s="16"/>
      <c r="Q37" s="16"/>
      <c r="R37" s="16"/>
      <c r="S37" s="16"/>
      <c r="T37" s="16"/>
      <c r="U37" s="16"/>
      <c r="V37" s="16"/>
    </row>
    <row r="38" spans="1:22" x14ac:dyDescent="0.25">
      <c r="A38" s="30" t="s">
        <v>16</v>
      </c>
      <c r="B38" s="31" t="s">
        <v>18</v>
      </c>
      <c r="C38" s="31"/>
      <c r="D38" s="31"/>
      <c r="E38" s="31"/>
      <c r="F38" s="32" t="s">
        <v>6</v>
      </c>
      <c r="G38" s="33">
        <v>0</v>
      </c>
      <c r="H38" s="33">
        <v>0</v>
      </c>
      <c r="I38" s="33">
        <v>0</v>
      </c>
      <c r="J38" s="33">
        <v>0</v>
      </c>
      <c r="K38" s="33">
        <v>0</v>
      </c>
      <c r="L38" s="33">
        <v>0</v>
      </c>
      <c r="M38" s="33">
        <v>0</v>
      </c>
      <c r="N38" s="33">
        <v>0</v>
      </c>
      <c r="O38" s="33">
        <v>0</v>
      </c>
      <c r="P38" s="33">
        <v>0</v>
      </c>
      <c r="Q38" s="33">
        <v>0</v>
      </c>
      <c r="R38" s="33">
        <v>0</v>
      </c>
      <c r="S38" s="33">
        <v>0</v>
      </c>
      <c r="T38" s="33">
        <v>0</v>
      </c>
      <c r="U38" s="33">
        <v>0</v>
      </c>
      <c r="V38" s="33">
        <v>0</v>
      </c>
    </row>
    <row r="39" spans="1:22" x14ac:dyDescent="0.25">
      <c r="A39" s="13" t="s">
        <v>16</v>
      </c>
      <c r="B39" s="6" t="s">
        <v>18</v>
      </c>
      <c r="C39" s="14"/>
      <c r="D39" s="14"/>
      <c r="E39" s="14"/>
      <c r="F39" s="23" t="s">
        <v>15</v>
      </c>
      <c r="G39" s="25">
        <f t="shared" ref="G39:V39" si="8">SUM(G37:G38)</f>
        <v>0</v>
      </c>
      <c r="H39" s="25">
        <f t="shared" si="8"/>
        <v>0</v>
      </c>
      <c r="I39" s="25">
        <f t="shared" si="8"/>
        <v>0</v>
      </c>
      <c r="J39" s="25">
        <f t="shared" si="8"/>
        <v>0</v>
      </c>
      <c r="K39" s="25">
        <f t="shared" si="8"/>
        <v>0</v>
      </c>
      <c r="L39" s="25">
        <f t="shared" si="8"/>
        <v>0</v>
      </c>
      <c r="M39" s="25">
        <f t="shared" si="8"/>
        <v>0</v>
      </c>
      <c r="N39" s="25">
        <f t="shared" si="8"/>
        <v>0</v>
      </c>
      <c r="O39" s="25">
        <f t="shared" si="8"/>
        <v>0</v>
      </c>
      <c r="P39" s="25">
        <f t="shared" si="8"/>
        <v>0</v>
      </c>
      <c r="Q39" s="25">
        <f t="shared" si="8"/>
        <v>0</v>
      </c>
      <c r="R39" s="25">
        <f t="shared" si="8"/>
        <v>0</v>
      </c>
      <c r="S39" s="25">
        <f t="shared" si="8"/>
        <v>0</v>
      </c>
      <c r="T39" s="25">
        <f t="shared" si="8"/>
        <v>0</v>
      </c>
      <c r="U39" s="25">
        <f t="shared" si="8"/>
        <v>0</v>
      </c>
      <c r="V39" s="25">
        <f t="shared" si="8"/>
        <v>0</v>
      </c>
    </row>
    <row r="40" spans="1:22" x14ac:dyDescent="0.25">
      <c r="A40" s="5" t="s">
        <v>16</v>
      </c>
      <c r="B40" s="6" t="s">
        <v>19</v>
      </c>
      <c r="C40" s="6"/>
      <c r="D40" s="14"/>
      <c r="E40" s="6"/>
      <c r="F40" s="34"/>
      <c r="G40" s="27"/>
      <c r="H40" s="27"/>
      <c r="I40" s="27"/>
      <c r="J40" s="27"/>
      <c r="K40" s="27"/>
      <c r="L40" s="27"/>
      <c r="M40" s="27"/>
      <c r="N40" s="27"/>
      <c r="O40" s="27"/>
      <c r="P40" s="27"/>
      <c r="Q40" s="27"/>
      <c r="R40" s="27"/>
      <c r="S40" s="27"/>
      <c r="T40" s="27"/>
      <c r="U40" s="27"/>
      <c r="V40" s="27"/>
    </row>
    <row r="41" spans="1:22" x14ac:dyDescent="0.25">
      <c r="A41" s="5" t="s">
        <v>16</v>
      </c>
      <c r="B41" s="6" t="s">
        <v>19</v>
      </c>
      <c r="C41" s="6"/>
      <c r="D41" s="6"/>
      <c r="E41" s="6"/>
      <c r="F41" s="20" t="s">
        <v>6</v>
      </c>
      <c r="G41" s="16">
        <v>0</v>
      </c>
      <c r="H41" s="16">
        <v>0</v>
      </c>
      <c r="I41" s="16">
        <v>0</v>
      </c>
      <c r="J41" s="16">
        <v>0</v>
      </c>
      <c r="K41" s="16">
        <v>0</v>
      </c>
      <c r="L41" s="16">
        <v>0</v>
      </c>
      <c r="M41" s="16">
        <v>0</v>
      </c>
      <c r="N41" s="16">
        <v>0</v>
      </c>
      <c r="O41" s="16">
        <v>0</v>
      </c>
      <c r="P41" s="16">
        <v>0</v>
      </c>
      <c r="Q41" s="16">
        <v>0</v>
      </c>
      <c r="R41" s="16">
        <v>0</v>
      </c>
      <c r="S41" s="16">
        <v>0</v>
      </c>
      <c r="T41" s="16">
        <v>0</v>
      </c>
      <c r="U41" s="16">
        <v>0</v>
      </c>
      <c r="V41" s="16">
        <v>0</v>
      </c>
    </row>
    <row r="42" spans="1:22" x14ac:dyDescent="0.25">
      <c r="A42" s="28" t="s">
        <v>16</v>
      </c>
      <c r="B42" s="35" t="s">
        <v>19</v>
      </c>
      <c r="C42" s="35"/>
      <c r="D42" s="35"/>
      <c r="E42" s="35"/>
      <c r="F42" s="23" t="s">
        <v>15</v>
      </c>
      <c r="G42" s="22">
        <f>SUM(G40:G41)</f>
        <v>0</v>
      </c>
      <c r="H42" s="22">
        <f t="shared" ref="H42:V42" si="9">SUM(H40:H41)</f>
        <v>0</v>
      </c>
      <c r="I42" s="22">
        <f t="shared" si="9"/>
        <v>0</v>
      </c>
      <c r="J42" s="22">
        <f t="shared" si="9"/>
        <v>0</v>
      </c>
      <c r="K42" s="22">
        <f t="shared" si="9"/>
        <v>0</v>
      </c>
      <c r="L42" s="22">
        <f t="shared" si="9"/>
        <v>0</v>
      </c>
      <c r="M42" s="22">
        <f t="shared" si="9"/>
        <v>0</v>
      </c>
      <c r="N42" s="22">
        <f t="shared" si="9"/>
        <v>0</v>
      </c>
      <c r="O42" s="22">
        <f t="shared" si="9"/>
        <v>0</v>
      </c>
      <c r="P42" s="22">
        <f t="shared" si="9"/>
        <v>0</v>
      </c>
      <c r="Q42" s="22">
        <f t="shared" si="9"/>
        <v>0</v>
      </c>
      <c r="R42" s="22">
        <f t="shared" si="9"/>
        <v>0</v>
      </c>
      <c r="S42" s="22">
        <f t="shared" si="9"/>
        <v>0</v>
      </c>
      <c r="T42" s="22">
        <f t="shared" si="9"/>
        <v>0</v>
      </c>
      <c r="U42" s="22">
        <f t="shared" si="9"/>
        <v>0</v>
      </c>
      <c r="V42" s="22">
        <f t="shared" si="9"/>
        <v>0</v>
      </c>
    </row>
    <row r="43" spans="1:22" x14ac:dyDescent="0.25">
      <c r="A43" s="5" t="s">
        <v>16</v>
      </c>
      <c r="B43" s="36" t="s">
        <v>20</v>
      </c>
      <c r="C43" s="6"/>
      <c r="D43" s="21"/>
      <c r="E43" s="21"/>
      <c r="F43" s="18"/>
      <c r="G43" s="27"/>
      <c r="H43" s="27"/>
      <c r="I43" s="27"/>
      <c r="J43" s="27"/>
      <c r="K43" s="27"/>
      <c r="L43" s="27"/>
      <c r="M43" s="27"/>
      <c r="N43" s="27"/>
      <c r="O43" s="27"/>
      <c r="P43" s="27"/>
      <c r="Q43" s="27"/>
      <c r="R43" s="27"/>
      <c r="S43" s="27"/>
      <c r="T43" s="27"/>
      <c r="U43" s="27"/>
      <c r="V43" s="27"/>
    </row>
    <row r="44" spans="1:22" x14ac:dyDescent="0.25">
      <c r="A44" s="5" t="s">
        <v>16</v>
      </c>
      <c r="B44" s="6" t="s">
        <v>20</v>
      </c>
      <c r="C44" s="6"/>
      <c r="D44" s="6"/>
      <c r="E44" s="6"/>
      <c r="F44" s="20" t="s">
        <v>6</v>
      </c>
      <c r="G44" s="27">
        <v>0</v>
      </c>
      <c r="H44" s="27">
        <v>0</v>
      </c>
      <c r="I44" s="27">
        <v>0</v>
      </c>
      <c r="J44" s="27">
        <v>0</v>
      </c>
      <c r="K44" s="27">
        <v>0</v>
      </c>
      <c r="L44" s="27">
        <v>0</v>
      </c>
      <c r="M44" s="27">
        <v>0</v>
      </c>
      <c r="N44" s="27">
        <v>0</v>
      </c>
      <c r="O44" s="27">
        <v>0</v>
      </c>
      <c r="P44" s="27">
        <v>0</v>
      </c>
      <c r="Q44" s="27">
        <v>0</v>
      </c>
      <c r="R44" s="27">
        <v>0</v>
      </c>
      <c r="S44" s="27">
        <v>0</v>
      </c>
      <c r="T44" s="27">
        <v>0</v>
      </c>
      <c r="U44" s="27">
        <v>0</v>
      </c>
      <c r="V44" s="27">
        <v>0</v>
      </c>
    </row>
    <row r="45" spans="1:22" x14ac:dyDescent="0.25">
      <c r="A45" s="28" t="s">
        <v>16</v>
      </c>
      <c r="B45" s="29" t="s">
        <v>20</v>
      </c>
      <c r="C45" s="35"/>
      <c r="D45" s="35"/>
      <c r="E45" s="35"/>
      <c r="F45" s="23" t="s">
        <v>15</v>
      </c>
      <c r="G45" s="22">
        <f>SUM(G43:G44)</f>
        <v>0</v>
      </c>
      <c r="H45" s="22">
        <f t="shared" ref="H45:V45" si="10">SUM(H43:H44)</f>
        <v>0</v>
      </c>
      <c r="I45" s="22">
        <f t="shared" si="10"/>
        <v>0</v>
      </c>
      <c r="J45" s="22">
        <f t="shared" si="10"/>
        <v>0</v>
      </c>
      <c r="K45" s="22">
        <f t="shared" si="10"/>
        <v>0</v>
      </c>
      <c r="L45" s="22">
        <f t="shared" si="10"/>
        <v>0</v>
      </c>
      <c r="M45" s="22">
        <f t="shared" si="10"/>
        <v>0</v>
      </c>
      <c r="N45" s="22">
        <f t="shared" si="10"/>
        <v>0</v>
      </c>
      <c r="O45" s="22">
        <f t="shared" si="10"/>
        <v>0</v>
      </c>
      <c r="P45" s="22">
        <f t="shared" si="10"/>
        <v>0</v>
      </c>
      <c r="Q45" s="22">
        <f t="shared" si="10"/>
        <v>0</v>
      </c>
      <c r="R45" s="22">
        <f t="shared" si="10"/>
        <v>0</v>
      </c>
      <c r="S45" s="22">
        <f t="shared" si="10"/>
        <v>0</v>
      </c>
      <c r="T45" s="22">
        <f t="shared" si="10"/>
        <v>0</v>
      </c>
      <c r="U45" s="22">
        <f t="shared" si="10"/>
        <v>0</v>
      </c>
      <c r="V45" s="22">
        <f t="shared" si="10"/>
        <v>0</v>
      </c>
    </row>
    <row r="46" spans="1:22" x14ac:dyDescent="0.25">
      <c r="A46" s="37" t="s">
        <v>16</v>
      </c>
      <c r="B46" s="38" t="s">
        <v>21</v>
      </c>
      <c r="C46" s="38"/>
      <c r="D46" s="14"/>
      <c r="E46" s="38"/>
      <c r="F46" s="26"/>
      <c r="G46" s="16"/>
      <c r="H46" s="16"/>
      <c r="I46" s="16"/>
      <c r="J46" s="16"/>
      <c r="K46" s="16"/>
      <c r="L46" s="16"/>
      <c r="M46" s="16"/>
      <c r="N46" s="16"/>
      <c r="O46" s="16"/>
      <c r="P46" s="16"/>
      <c r="Q46" s="16"/>
      <c r="R46" s="16"/>
      <c r="S46" s="16"/>
      <c r="T46" s="16"/>
      <c r="U46" s="16"/>
      <c r="V46" s="16"/>
    </row>
    <row r="47" spans="1:22" x14ac:dyDescent="0.25">
      <c r="A47" s="37" t="s">
        <v>16</v>
      </c>
      <c r="B47" s="38" t="s">
        <v>21</v>
      </c>
      <c r="C47" s="38"/>
      <c r="D47" s="38"/>
      <c r="E47" s="38"/>
      <c r="F47" s="20" t="s">
        <v>6</v>
      </c>
      <c r="G47" s="33">
        <v>0</v>
      </c>
      <c r="H47" s="33">
        <v>0</v>
      </c>
      <c r="I47" s="33">
        <v>0</v>
      </c>
      <c r="J47" s="33">
        <v>0</v>
      </c>
      <c r="K47" s="33">
        <v>0</v>
      </c>
      <c r="L47" s="33">
        <v>0</v>
      </c>
      <c r="M47" s="33">
        <v>0</v>
      </c>
      <c r="N47" s="33">
        <v>0</v>
      </c>
      <c r="O47" s="33">
        <v>0</v>
      </c>
      <c r="P47" s="33">
        <v>0</v>
      </c>
      <c r="Q47" s="33">
        <v>0</v>
      </c>
      <c r="R47" s="33">
        <v>0</v>
      </c>
      <c r="S47" s="33">
        <v>0</v>
      </c>
      <c r="T47" s="33">
        <v>0</v>
      </c>
      <c r="U47" s="33">
        <v>0</v>
      </c>
      <c r="V47" s="33">
        <v>0</v>
      </c>
    </row>
    <row r="48" spans="1:22" x14ac:dyDescent="0.25">
      <c r="A48" s="37" t="s">
        <v>16</v>
      </c>
      <c r="B48" s="35" t="s">
        <v>21</v>
      </c>
      <c r="C48" s="35"/>
      <c r="D48" s="35"/>
      <c r="E48" s="35"/>
      <c r="F48" s="20" t="s">
        <v>15</v>
      </c>
      <c r="G48" s="22">
        <f t="shared" ref="G48:V48" si="11">SUM(G46:G47)</f>
        <v>0</v>
      </c>
      <c r="H48" s="22">
        <f t="shared" si="11"/>
        <v>0</v>
      </c>
      <c r="I48" s="22">
        <f t="shared" si="11"/>
        <v>0</v>
      </c>
      <c r="J48" s="22">
        <f t="shared" si="11"/>
        <v>0</v>
      </c>
      <c r="K48" s="22">
        <f t="shared" si="11"/>
        <v>0</v>
      </c>
      <c r="L48" s="22">
        <f t="shared" si="11"/>
        <v>0</v>
      </c>
      <c r="M48" s="22">
        <f t="shared" si="11"/>
        <v>0</v>
      </c>
      <c r="N48" s="22">
        <f t="shared" si="11"/>
        <v>0</v>
      </c>
      <c r="O48" s="22">
        <f t="shared" si="11"/>
        <v>0</v>
      </c>
      <c r="P48" s="22">
        <f t="shared" si="11"/>
        <v>0</v>
      </c>
      <c r="Q48" s="22">
        <f t="shared" si="11"/>
        <v>0</v>
      </c>
      <c r="R48" s="22">
        <f t="shared" si="11"/>
        <v>0</v>
      </c>
      <c r="S48" s="22">
        <f t="shared" si="11"/>
        <v>0</v>
      </c>
      <c r="T48" s="22">
        <f t="shared" si="11"/>
        <v>0</v>
      </c>
      <c r="U48" s="22">
        <f t="shared" si="11"/>
        <v>0</v>
      </c>
      <c r="V48" s="22">
        <f t="shared" si="11"/>
        <v>0</v>
      </c>
    </row>
    <row r="49" spans="1:22" x14ac:dyDescent="0.25">
      <c r="A49" s="37" t="s">
        <v>16</v>
      </c>
      <c r="B49" s="38" t="s">
        <v>46</v>
      </c>
      <c r="C49" s="6"/>
      <c r="D49" s="14"/>
      <c r="E49" s="38"/>
      <c r="F49" s="26"/>
      <c r="G49" s="42">
        <f>'Capacity By Company '!D52</f>
        <v>20</v>
      </c>
      <c r="H49" s="42">
        <f>'Capacity By Company '!E52</f>
        <v>20</v>
      </c>
      <c r="I49" s="42">
        <f>'Capacity By Company '!F52</f>
        <v>20</v>
      </c>
      <c r="J49" s="42">
        <f>'Capacity By Company '!G52</f>
        <v>20</v>
      </c>
      <c r="K49" s="42">
        <f>'Capacity By Company '!H52</f>
        <v>20</v>
      </c>
      <c r="L49" s="42">
        <f>'Capacity By Company '!I52</f>
        <v>20</v>
      </c>
      <c r="M49" s="42">
        <f>'Capacity By Company '!J52</f>
        <v>20</v>
      </c>
      <c r="N49" s="42">
        <f>'Capacity By Company '!K52</f>
        <v>20</v>
      </c>
      <c r="O49" s="42">
        <f>'Capacity By Company '!L52</f>
        <v>20</v>
      </c>
      <c r="P49" s="42">
        <f>'Capacity By Company '!M52</f>
        <v>20</v>
      </c>
      <c r="Q49" s="42">
        <f>'Capacity By Company '!N52</f>
        <v>20</v>
      </c>
      <c r="R49" s="42">
        <f>'Capacity By Company '!O52</f>
        <v>20</v>
      </c>
      <c r="S49" s="42">
        <f>'Capacity By Company '!P52</f>
        <v>20</v>
      </c>
      <c r="T49" s="42">
        <f>'Capacity By Company '!Q52</f>
        <v>20</v>
      </c>
      <c r="U49" s="42">
        <f>'Capacity By Company '!R52</f>
        <v>20</v>
      </c>
      <c r="V49" s="42">
        <f>'Capacity By Company '!S52</f>
        <v>20</v>
      </c>
    </row>
    <row r="50" spans="1:22" x14ac:dyDescent="0.25">
      <c r="A50" s="37" t="s">
        <v>16</v>
      </c>
      <c r="B50" s="38" t="s">
        <v>46</v>
      </c>
      <c r="C50" s="6"/>
      <c r="D50" s="14"/>
      <c r="E50" s="38"/>
      <c r="F50" s="26"/>
      <c r="G50" s="42" t="e">
        <f>'Capacity By Company '!#REF!</f>
        <v>#REF!</v>
      </c>
      <c r="H50" s="42" t="e">
        <f>'Capacity By Company '!#REF!</f>
        <v>#REF!</v>
      </c>
      <c r="I50" s="42" t="e">
        <f>'Capacity By Company '!#REF!</f>
        <v>#REF!</v>
      </c>
      <c r="J50" s="42" t="e">
        <f>'Capacity By Company '!#REF!</f>
        <v>#REF!</v>
      </c>
      <c r="K50" s="42" t="e">
        <f>'Capacity By Company '!#REF!</f>
        <v>#REF!</v>
      </c>
      <c r="L50" s="42" t="e">
        <f>'Capacity By Company '!#REF!</f>
        <v>#REF!</v>
      </c>
      <c r="M50" s="42" t="e">
        <f>'Capacity By Company '!#REF!</f>
        <v>#REF!</v>
      </c>
      <c r="N50" s="42" t="e">
        <f>'Capacity By Company '!#REF!</f>
        <v>#REF!</v>
      </c>
      <c r="O50" s="42" t="e">
        <f>'Capacity By Company '!#REF!</f>
        <v>#REF!</v>
      </c>
      <c r="P50" s="42" t="e">
        <f>'Capacity By Company '!#REF!</f>
        <v>#REF!</v>
      </c>
      <c r="Q50" s="42" t="e">
        <f>'Capacity By Company '!#REF!</f>
        <v>#REF!</v>
      </c>
      <c r="R50" s="42" t="e">
        <f>'Capacity By Company '!#REF!</f>
        <v>#REF!</v>
      </c>
      <c r="S50" s="42" t="e">
        <f>'Capacity By Company '!#REF!</f>
        <v>#REF!</v>
      </c>
      <c r="T50" s="42" t="e">
        <f>'Capacity By Company '!#REF!</f>
        <v>#REF!</v>
      </c>
      <c r="U50" s="42" t="e">
        <f>'Capacity By Company '!#REF!</f>
        <v>#REF!</v>
      </c>
      <c r="V50" s="42" t="e">
        <f>'Capacity By Company '!#REF!</f>
        <v>#REF!</v>
      </c>
    </row>
    <row r="51" spans="1:22" x14ac:dyDescent="0.25">
      <c r="A51" s="37" t="s">
        <v>16</v>
      </c>
      <c r="B51" s="38" t="s">
        <v>46</v>
      </c>
      <c r="C51" s="38"/>
      <c r="D51" s="14"/>
      <c r="E51" s="38"/>
      <c r="F51" s="26"/>
      <c r="G51" s="16"/>
      <c r="H51" s="16"/>
      <c r="I51" s="16"/>
      <c r="J51" s="16"/>
      <c r="K51" s="16"/>
      <c r="L51" s="16"/>
      <c r="M51" s="16"/>
      <c r="N51" s="16"/>
      <c r="O51" s="16"/>
      <c r="P51" s="16"/>
      <c r="Q51" s="16"/>
      <c r="R51" s="16"/>
      <c r="S51" s="16"/>
      <c r="T51" s="16"/>
      <c r="U51" s="16"/>
      <c r="V51" s="16"/>
    </row>
    <row r="52" spans="1:22" x14ac:dyDescent="0.25">
      <c r="A52" s="37" t="s">
        <v>16</v>
      </c>
      <c r="B52" s="38" t="s">
        <v>46</v>
      </c>
      <c r="C52" s="38"/>
      <c r="D52" s="38"/>
      <c r="E52" s="38"/>
      <c r="F52" s="20" t="s">
        <v>6</v>
      </c>
      <c r="G52" s="16">
        <v>0</v>
      </c>
      <c r="H52" s="16">
        <v>0</v>
      </c>
      <c r="I52" s="16">
        <v>0</v>
      </c>
      <c r="J52" s="16">
        <v>0</v>
      </c>
      <c r="K52" s="16">
        <v>0</v>
      </c>
      <c r="L52" s="16">
        <v>0</v>
      </c>
      <c r="M52" s="16">
        <v>0</v>
      </c>
      <c r="N52" s="16">
        <v>0</v>
      </c>
      <c r="O52" s="16">
        <v>0</v>
      </c>
      <c r="P52" s="16">
        <v>0</v>
      </c>
      <c r="Q52" s="16">
        <v>0</v>
      </c>
      <c r="R52" s="16">
        <v>0</v>
      </c>
      <c r="S52" s="16">
        <v>0</v>
      </c>
      <c r="T52" s="16">
        <v>0</v>
      </c>
      <c r="U52" s="16">
        <v>0</v>
      </c>
      <c r="V52" s="16">
        <v>0</v>
      </c>
    </row>
    <row r="53" spans="1:22" x14ac:dyDescent="0.25">
      <c r="A53" s="37" t="s">
        <v>16</v>
      </c>
      <c r="B53" s="35" t="s">
        <v>46</v>
      </c>
      <c r="C53" s="35"/>
      <c r="D53" s="35"/>
      <c r="E53" s="35"/>
      <c r="F53" s="20" t="s">
        <v>15</v>
      </c>
      <c r="G53" s="22" t="e">
        <f>SUM(G49:G52)</f>
        <v>#REF!</v>
      </c>
      <c r="H53" s="22" t="e">
        <f t="shared" ref="H53:V53" si="12">SUM(H49:H52)</f>
        <v>#REF!</v>
      </c>
      <c r="I53" s="22" t="e">
        <f t="shared" si="12"/>
        <v>#REF!</v>
      </c>
      <c r="J53" s="22" t="e">
        <f t="shared" si="12"/>
        <v>#REF!</v>
      </c>
      <c r="K53" s="22" t="e">
        <f t="shared" si="12"/>
        <v>#REF!</v>
      </c>
      <c r="L53" s="22" t="e">
        <f t="shared" si="12"/>
        <v>#REF!</v>
      </c>
      <c r="M53" s="22" t="e">
        <f t="shared" si="12"/>
        <v>#REF!</v>
      </c>
      <c r="N53" s="22" t="e">
        <f t="shared" si="12"/>
        <v>#REF!</v>
      </c>
      <c r="O53" s="22" t="e">
        <f t="shared" si="12"/>
        <v>#REF!</v>
      </c>
      <c r="P53" s="22" t="e">
        <f t="shared" si="12"/>
        <v>#REF!</v>
      </c>
      <c r="Q53" s="22" t="e">
        <f t="shared" si="12"/>
        <v>#REF!</v>
      </c>
      <c r="R53" s="22" t="e">
        <f t="shared" si="12"/>
        <v>#REF!</v>
      </c>
      <c r="S53" s="22" t="e">
        <f t="shared" si="12"/>
        <v>#REF!</v>
      </c>
      <c r="T53" s="22" t="e">
        <f t="shared" si="12"/>
        <v>#REF!</v>
      </c>
      <c r="U53" s="22" t="e">
        <f t="shared" si="12"/>
        <v>#REF!</v>
      </c>
      <c r="V53" s="22" t="e">
        <f t="shared" si="12"/>
        <v>#REF!</v>
      </c>
    </row>
    <row r="54" spans="1:22" x14ac:dyDescent="0.25">
      <c r="A54" s="13" t="s">
        <v>16</v>
      </c>
      <c r="B54" s="21" t="s">
        <v>22</v>
      </c>
      <c r="C54" s="6"/>
      <c r="D54" s="14"/>
      <c r="E54" s="21"/>
      <c r="F54" s="26"/>
      <c r="G54" s="16"/>
      <c r="H54" s="16"/>
      <c r="I54" s="16"/>
      <c r="J54" s="16"/>
      <c r="K54" s="16"/>
      <c r="L54" s="16"/>
      <c r="M54" s="16"/>
      <c r="N54" s="16"/>
      <c r="O54" s="16"/>
      <c r="P54" s="16"/>
      <c r="Q54" s="16"/>
      <c r="R54" s="16"/>
      <c r="S54" s="16"/>
      <c r="T54" s="16"/>
      <c r="U54" s="16"/>
      <c r="V54" s="16"/>
    </row>
    <row r="55" spans="1:22" x14ac:dyDescent="0.25">
      <c r="A55" s="5" t="s">
        <v>16</v>
      </c>
      <c r="B55" s="14" t="s">
        <v>22</v>
      </c>
      <c r="C55" s="14"/>
      <c r="D55" s="14"/>
      <c r="E55" s="14"/>
      <c r="F55" s="20" t="s">
        <v>6</v>
      </c>
      <c r="G55" s="27">
        <v>0</v>
      </c>
      <c r="H55" s="27">
        <v>0</v>
      </c>
      <c r="I55" s="27">
        <v>0</v>
      </c>
      <c r="J55" s="27">
        <v>0</v>
      </c>
      <c r="K55" s="27">
        <v>0</v>
      </c>
      <c r="L55" s="27">
        <v>0</v>
      </c>
      <c r="M55" s="27">
        <v>0</v>
      </c>
      <c r="N55" s="27">
        <v>0</v>
      </c>
      <c r="O55" s="27">
        <v>0</v>
      </c>
      <c r="P55" s="27">
        <v>0</v>
      </c>
      <c r="Q55" s="27">
        <v>0</v>
      </c>
      <c r="R55" s="27">
        <v>0</v>
      </c>
      <c r="S55" s="27">
        <v>0</v>
      </c>
      <c r="T55" s="27">
        <v>0</v>
      </c>
      <c r="U55" s="27">
        <v>0</v>
      </c>
      <c r="V55" s="27">
        <v>0</v>
      </c>
    </row>
    <row r="56" spans="1:22" x14ac:dyDescent="0.25">
      <c r="A56" s="28" t="s">
        <v>16</v>
      </c>
      <c r="B56" s="35" t="s">
        <v>22</v>
      </c>
      <c r="C56" s="35"/>
      <c r="D56" s="35"/>
      <c r="E56" s="35"/>
      <c r="F56" s="20" t="s">
        <v>15</v>
      </c>
      <c r="G56" s="25">
        <f>SUM(G54:G55)</f>
        <v>0</v>
      </c>
      <c r="H56" s="25">
        <f t="shared" ref="H56:V56" si="13">SUM(H54:H55)</f>
        <v>0</v>
      </c>
      <c r="I56" s="25">
        <f t="shared" si="13"/>
        <v>0</v>
      </c>
      <c r="J56" s="25">
        <f t="shared" si="13"/>
        <v>0</v>
      </c>
      <c r="K56" s="25">
        <f t="shared" si="13"/>
        <v>0</v>
      </c>
      <c r="L56" s="25">
        <f t="shared" si="13"/>
        <v>0</v>
      </c>
      <c r="M56" s="25">
        <f t="shared" si="13"/>
        <v>0</v>
      </c>
      <c r="N56" s="25">
        <f t="shared" si="13"/>
        <v>0</v>
      </c>
      <c r="O56" s="25">
        <f t="shared" si="13"/>
        <v>0</v>
      </c>
      <c r="P56" s="25">
        <f t="shared" si="13"/>
        <v>0</v>
      </c>
      <c r="Q56" s="25">
        <f t="shared" si="13"/>
        <v>0</v>
      </c>
      <c r="R56" s="25">
        <f t="shared" si="13"/>
        <v>0</v>
      </c>
      <c r="S56" s="25">
        <f t="shared" si="13"/>
        <v>0</v>
      </c>
      <c r="T56" s="25">
        <f t="shared" si="13"/>
        <v>0</v>
      </c>
      <c r="U56" s="25">
        <f t="shared" si="13"/>
        <v>0</v>
      </c>
      <c r="V56" s="25">
        <f t="shared" si="13"/>
        <v>0</v>
      </c>
    </row>
    <row r="57" spans="1:22" x14ac:dyDescent="0.25">
      <c r="A57" s="5" t="s">
        <v>16</v>
      </c>
      <c r="B57" s="6" t="s">
        <v>23</v>
      </c>
      <c r="C57" s="6"/>
      <c r="D57" s="21"/>
      <c r="E57" s="6"/>
      <c r="F57" s="9"/>
      <c r="G57" s="27"/>
      <c r="H57" s="27"/>
      <c r="I57" s="27"/>
      <c r="J57" s="27"/>
      <c r="K57" s="27"/>
      <c r="L57" s="27"/>
      <c r="M57" s="27"/>
      <c r="N57" s="27"/>
      <c r="O57" s="27"/>
      <c r="P57" s="27"/>
      <c r="Q57" s="27"/>
      <c r="R57" s="27"/>
      <c r="S57" s="27"/>
      <c r="T57" s="27"/>
      <c r="U57" s="27"/>
      <c r="V57" s="27"/>
    </row>
    <row r="58" spans="1:22" x14ac:dyDescent="0.25">
      <c r="A58" s="5" t="s">
        <v>16</v>
      </c>
      <c r="B58" s="6" t="s">
        <v>23</v>
      </c>
      <c r="C58" s="6"/>
      <c r="D58" s="6"/>
      <c r="E58" s="6"/>
      <c r="F58" s="20" t="s">
        <v>6</v>
      </c>
      <c r="G58" s="27">
        <v>0</v>
      </c>
      <c r="H58" s="27">
        <v>0</v>
      </c>
      <c r="I58" s="27">
        <v>0</v>
      </c>
      <c r="J58" s="27">
        <v>0</v>
      </c>
      <c r="K58" s="27">
        <v>0</v>
      </c>
      <c r="L58" s="27">
        <v>0</v>
      </c>
      <c r="M58" s="27">
        <v>0</v>
      </c>
      <c r="N58" s="27">
        <v>0</v>
      </c>
      <c r="O58" s="27">
        <v>0</v>
      </c>
      <c r="P58" s="27">
        <v>0</v>
      </c>
      <c r="Q58" s="27">
        <v>0</v>
      </c>
      <c r="R58" s="27">
        <v>0</v>
      </c>
      <c r="S58" s="27">
        <v>0</v>
      </c>
      <c r="T58" s="27">
        <v>0</v>
      </c>
      <c r="U58" s="27">
        <v>0</v>
      </c>
      <c r="V58" s="27">
        <v>0</v>
      </c>
    </row>
    <row r="59" spans="1:22" x14ac:dyDescent="0.25">
      <c r="A59" s="5" t="s">
        <v>16</v>
      </c>
      <c r="B59" s="6" t="s">
        <v>23</v>
      </c>
      <c r="C59" s="6"/>
      <c r="D59" s="6"/>
      <c r="E59" s="6"/>
      <c r="F59" s="20" t="s">
        <v>15</v>
      </c>
      <c r="G59" s="25">
        <f>SUM(G57:G58)</f>
        <v>0</v>
      </c>
      <c r="H59" s="25">
        <f t="shared" ref="H59:V59" si="14">SUM(H57:H58)</f>
        <v>0</v>
      </c>
      <c r="I59" s="25">
        <f t="shared" si="14"/>
        <v>0</v>
      </c>
      <c r="J59" s="25">
        <f t="shared" si="14"/>
        <v>0</v>
      </c>
      <c r="K59" s="25">
        <f t="shared" si="14"/>
        <v>0</v>
      </c>
      <c r="L59" s="25">
        <f t="shared" si="14"/>
        <v>0</v>
      </c>
      <c r="M59" s="25">
        <f t="shared" si="14"/>
        <v>0</v>
      </c>
      <c r="N59" s="25">
        <f t="shared" si="14"/>
        <v>0</v>
      </c>
      <c r="O59" s="25">
        <f t="shared" si="14"/>
        <v>0</v>
      </c>
      <c r="P59" s="25">
        <f t="shared" si="14"/>
        <v>0</v>
      </c>
      <c r="Q59" s="25">
        <f t="shared" si="14"/>
        <v>0</v>
      </c>
      <c r="R59" s="25">
        <f t="shared" si="14"/>
        <v>0</v>
      </c>
      <c r="S59" s="25">
        <f t="shared" si="14"/>
        <v>0</v>
      </c>
      <c r="T59" s="25">
        <f t="shared" si="14"/>
        <v>0</v>
      </c>
      <c r="U59" s="25">
        <f t="shared" si="14"/>
        <v>0</v>
      </c>
      <c r="V59" s="25">
        <f t="shared" si="14"/>
        <v>0</v>
      </c>
    </row>
    <row r="60" spans="1:22" x14ac:dyDescent="0.25">
      <c r="A60" s="13" t="s">
        <v>16</v>
      </c>
      <c r="B60" s="14" t="s">
        <v>24</v>
      </c>
      <c r="C60" s="14"/>
      <c r="D60" s="14"/>
      <c r="E60" s="14"/>
      <c r="F60" s="23" t="s">
        <v>6</v>
      </c>
      <c r="G60" s="16"/>
      <c r="H60" s="16"/>
      <c r="I60" s="16"/>
      <c r="J60" s="16"/>
      <c r="K60" s="16"/>
      <c r="L60" s="16"/>
      <c r="M60" s="16"/>
      <c r="N60" s="16"/>
      <c r="O60" s="16"/>
      <c r="P60" s="16"/>
      <c r="Q60" s="16"/>
      <c r="R60" s="16"/>
      <c r="S60" s="16"/>
      <c r="T60" s="16"/>
      <c r="U60" s="16"/>
      <c r="V60" s="16"/>
    </row>
    <row r="61" spans="1:22" x14ac:dyDescent="0.25">
      <c r="A61" s="28" t="s">
        <v>16</v>
      </c>
      <c r="B61" s="29" t="s">
        <v>16</v>
      </c>
      <c r="C61" s="29"/>
      <c r="D61" s="29"/>
      <c r="E61" s="29"/>
      <c r="F61" s="20" t="s">
        <v>15</v>
      </c>
      <c r="G61" s="25" t="e">
        <f t="shared" ref="G61:V61" si="15">G36+G39+G42+G45+G48+G53+G56+G59+G60</f>
        <v>#REF!</v>
      </c>
      <c r="H61" s="25" t="e">
        <f>H36+H39+H42+H45+H48+H53+H56+H59+H60</f>
        <v>#REF!</v>
      </c>
      <c r="I61" s="25" t="e">
        <f t="shared" si="15"/>
        <v>#REF!</v>
      </c>
      <c r="J61" s="25" t="e">
        <f t="shared" si="15"/>
        <v>#REF!</v>
      </c>
      <c r="K61" s="25" t="e">
        <f t="shared" si="15"/>
        <v>#REF!</v>
      </c>
      <c r="L61" s="25" t="e">
        <f t="shared" si="15"/>
        <v>#REF!</v>
      </c>
      <c r="M61" s="25" t="e">
        <f t="shared" si="15"/>
        <v>#REF!</v>
      </c>
      <c r="N61" s="25" t="e">
        <f t="shared" si="15"/>
        <v>#REF!</v>
      </c>
      <c r="O61" s="25" t="e">
        <f t="shared" si="15"/>
        <v>#REF!</v>
      </c>
      <c r="P61" s="25" t="e">
        <f t="shared" si="15"/>
        <v>#REF!</v>
      </c>
      <c r="Q61" s="25" t="e">
        <f t="shared" si="15"/>
        <v>#REF!</v>
      </c>
      <c r="R61" s="25" t="e">
        <f t="shared" si="15"/>
        <v>#REF!</v>
      </c>
      <c r="S61" s="25" t="e">
        <f t="shared" si="15"/>
        <v>#REF!</v>
      </c>
      <c r="T61" s="25" t="e">
        <f t="shared" si="15"/>
        <v>#REF!</v>
      </c>
      <c r="U61" s="25" t="e">
        <f t="shared" si="15"/>
        <v>#REF!</v>
      </c>
      <c r="V61" s="25" t="e">
        <f t="shared" si="15"/>
        <v>#REF!</v>
      </c>
    </row>
    <row r="62" spans="1:22" x14ac:dyDescent="0.25">
      <c r="A62" s="13" t="s">
        <v>25</v>
      </c>
      <c r="B62" s="21" t="s">
        <v>26</v>
      </c>
      <c r="C62" s="21"/>
      <c r="D62" s="21"/>
      <c r="E62" s="21"/>
      <c r="F62" s="26"/>
      <c r="G62" s="16"/>
      <c r="H62" s="16"/>
      <c r="I62" s="16"/>
      <c r="J62" s="16"/>
      <c r="K62" s="16"/>
      <c r="L62" s="16"/>
      <c r="M62" s="16"/>
      <c r="N62" s="16"/>
      <c r="O62" s="16"/>
      <c r="P62" s="16"/>
      <c r="Q62" s="16"/>
      <c r="R62" s="16"/>
      <c r="S62" s="16"/>
      <c r="T62" s="16"/>
      <c r="U62" s="16"/>
      <c r="V62" s="16"/>
    </row>
    <row r="63" spans="1:22" x14ac:dyDescent="0.25">
      <c r="A63" s="5" t="s">
        <v>25</v>
      </c>
      <c r="B63" s="36" t="s">
        <v>26</v>
      </c>
      <c r="C63" s="36"/>
      <c r="D63" s="36"/>
      <c r="E63" s="36"/>
      <c r="F63" s="20" t="s">
        <v>6</v>
      </c>
      <c r="G63" s="27">
        <v>0</v>
      </c>
      <c r="H63" s="27">
        <v>0</v>
      </c>
      <c r="I63" s="27">
        <v>0</v>
      </c>
      <c r="J63" s="27">
        <v>0</v>
      </c>
      <c r="K63" s="27">
        <v>0</v>
      </c>
      <c r="L63" s="27">
        <v>0</v>
      </c>
      <c r="M63" s="27">
        <v>0</v>
      </c>
      <c r="N63" s="27">
        <v>0</v>
      </c>
      <c r="O63" s="27">
        <v>0</v>
      </c>
      <c r="P63" s="27">
        <v>0</v>
      </c>
      <c r="Q63" s="27">
        <v>0</v>
      </c>
      <c r="R63" s="27">
        <v>0</v>
      </c>
      <c r="S63" s="27">
        <v>0</v>
      </c>
      <c r="T63" s="27">
        <v>0</v>
      </c>
      <c r="U63" s="27">
        <v>0</v>
      </c>
      <c r="V63" s="27">
        <v>0</v>
      </c>
    </row>
    <row r="64" spans="1:22" x14ac:dyDescent="0.25">
      <c r="A64" s="28" t="s">
        <v>25</v>
      </c>
      <c r="B64" s="39" t="s">
        <v>26</v>
      </c>
      <c r="C64" s="39"/>
      <c r="D64" s="39"/>
      <c r="E64" s="39"/>
      <c r="F64" s="20" t="s">
        <v>15</v>
      </c>
      <c r="G64" s="25">
        <f>SUM(G62:G63)</f>
        <v>0</v>
      </c>
      <c r="H64" s="25">
        <f t="shared" ref="H64:V64" si="16">SUM(H62:H63)</f>
        <v>0</v>
      </c>
      <c r="I64" s="25">
        <f t="shared" si="16"/>
        <v>0</v>
      </c>
      <c r="J64" s="25">
        <f t="shared" si="16"/>
        <v>0</v>
      </c>
      <c r="K64" s="25">
        <f t="shared" si="16"/>
        <v>0</v>
      </c>
      <c r="L64" s="25">
        <f t="shared" si="16"/>
        <v>0</v>
      </c>
      <c r="M64" s="25">
        <f t="shared" si="16"/>
        <v>0</v>
      </c>
      <c r="N64" s="25">
        <f t="shared" si="16"/>
        <v>0</v>
      </c>
      <c r="O64" s="25">
        <f t="shared" si="16"/>
        <v>0</v>
      </c>
      <c r="P64" s="25">
        <f t="shared" si="16"/>
        <v>0</v>
      </c>
      <c r="Q64" s="25">
        <f t="shared" si="16"/>
        <v>0</v>
      </c>
      <c r="R64" s="25">
        <f t="shared" si="16"/>
        <v>0</v>
      </c>
      <c r="S64" s="25">
        <f t="shared" si="16"/>
        <v>0</v>
      </c>
      <c r="T64" s="25">
        <f t="shared" si="16"/>
        <v>0</v>
      </c>
      <c r="U64" s="25">
        <f t="shared" si="16"/>
        <v>0</v>
      </c>
      <c r="V64" s="25">
        <f t="shared" si="16"/>
        <v>0</v>
      </c>
    </row>
    <row r="65" spans="1:22" x14ac:dyDescent="0.25">
      <c r="A65" s="13" t="s">
        <v>25</v>
      </c>
      <c r="B65" s="21" t="s">
        <v>27</v>
      </c>
      <c r="C65" s="21"/>
      <c r="D65" s="21"/>
      <c r="E65" s="21"/>
      <c r="F65" s="26"/>
      <c r="G65" s="16"/>
      <c r="H65" s="16"/>
      <c r="I65" s="16"/>
      <c r="J65" s="16"/>
      <c r="K65" s="16"/>
      <c r="L65" s="16"/>
      <c r="M65" s="16"/>
      <c r="N65" s="16"/>
      <c r="O65" s="16"/>
      <c r="P65" s="16"/>
      <c r="Q65" s="16"/>
      <c r="R65" s="16"/>
      <c r="S65" s="16"/>
      <c r="T65" s="16"/>
      <c r="U65" s="16"/>
      <c r="V65" s="16"/>
    </row>
    <row r="66" spans="1:22" x14ac:dyDescent="0.25">
      <c r="A66" s="5" t="s">
        <v>25</v>
      </c>
      <c r="B66" s="36" t="s">
        <v>27</v>
      </c>
      <c r="C66" s="36"/>
      <c r="D66" s="36"/>
      <c r="E66" s="36"/>
      <c r="F66" s="20" t="s">
        <v>6</v>
      </c>
      <c r="G66" s="27">
        <v>0</v>
      </c>
      <c r="H66" s="27">
        <v>0</v>
      </c>
      <c r="I66" s="27">
        <v>0</v>
      </c>
      <c r="J66" s="27">
        <v>0</v>
      </c>
      <c r="K66" s="27">
        <v>0</v>
      </c>
      <c r="L66" s="27">
        <v>0</v>
      </c>
      <c r="M66" s="27">
        <v>0</v>
      </c>
      <c r="N66" s="27">
        <v>0</v>
      </c>
      <c r="O66" s="27">
        <v>0</v>
      </c>
      <c r="P66" s="27">
        <v>0</v>
      </c>
      <c r="Q66" s="27">
        <v>0</v>
      </c>
      <c r="R66" s="27">
        <v>0</v>
      </c>
      <c r="S66" s="27">
        <v>0</v>
      </c>
      <c r="T66" s="27">
        <v>0</v>
      </c>
      <c r="U66" s="27">
        <v>0</v>
      </c>
      <c r="V66" s="27">
        <v>0</v>
      </c>
    </row>
    <row r="67" spans="1:22" x14ac:dyDescent="0.25">
      <c r="A67" s="28" t="s">
        <v>25</v>
      </c>
      <c r="B67" s="39" t="s">
        <v>27</v>
      </c>
      <c r="C67" s="39"/>
      <c r="D67" s="39"/>
      <c r="E67" s="39"/>
      <c r="F67" s="20" t="s">
        <v>15</v>
      </c>
      <c r="G67" s="25">
        <f>SUM(G65:G66)</f>
        <v>0</v>
      </c>
      <c r="H67" s="25">
        <f t="shared" ref="H67:V67" si="17">SUM(H65:H66)</f>
        <v>0</v>
      </c>
      <c r="I67" s="25">
        <f t="shared" si="17"/>
        <v>0</v>
      </c>
      <c r="J67" s="25">
        <f t="shared" si="17"/>
        <v>0</v>
      </c>
      <c r="K67" s="25">
        <f t="shared" si="17"/>
        <v>0</v>
      </c>
      <c r="L67" s="25">
        <f t="shared" si="17"/>
        <v>0</v>
      </c>
      <c r="M67" s="25">
        <f t="shared" si="17"/>
        <v>0</v>
      </c>
      <c r="N67" s="25">
        <f t="shared" si="17"/>
        <v>0</v>
      </c>
      <c r="O67" s="25">
        <f t="shared" si="17"/>
        <v>0</v>
      </c>
      <c r="P67" s="25">
        <f t="shared" si="17"/>
        <v>0</v>
      </c>
      <c r="Q67" s="25">
        <f t="shared" si="17"/>
        <v>0</v>
      </c>
      <c r="R67" s="25">
        <f t="shared" si="17"/>
        <v>0</v>
      </c>
      <c r="S67" s="25">
        <f t="shared" si="17"/>
        <v>0</v>
      </c>
      <c r="T67" s="25">
        <f t="shared" si="17"/>
        <v>0</v>
      </c>
      <c r="U67" s="25">
        <f t="shared" si="17"/>
        <v>0</v>
      </c>
      <c r="V67" s="25">
        <f t="shared" si="17"/>
        <v>0</v>
      </c>
    </row>
    <row r="68" spans="1:22" x14ac:dyDescent="0.25">
      <c r="A68" s="5" t="s">
        <v>25</v>
      </c>
      <c r="B68" s="36" t="s">
        <v>28</v>
      </c>
      <c r="C68" s="21"/>
      <c r="D68" s="21"/>
      <c r="E68" s="14"/>
      <c r="F68" s="9" t="s">
        <v>285</v>
      </c>
      <c r="G68" s="27">
        <v>0</v>
      </c>
      <c r="H68" s="27">
        <v>0</v>
      </c>
      <c r="I68" s="27">
        <v>0</v>
      </c>
      <c r="J68" s="27">
        <v>0</v>
      </c>
      <c r="K68" s="27">
        <v>0</v>
      </c>
      <c r="L68" s="27">
        <v>0</v>
      </c>
      <c r="M68" s="27">
        <v>0</v>
      </c>
      <c r="N68" s="27">
        <v>0</v>
      </c>
      <c r="O68" s="27">
        <v>0</v>
      </c>
      <c r="P68" s="27">
        <v>0</v>
      </c>
      <c r="Q68" s="27">
        <v>0</v>
      </c>
      <c r="R68" s="27">
        <v>0</v>
      </c>
      <c r="S68" s="27">
        <v>0</v>
      </c>
      <c r="T68" s="27">
        <v>0</v>
      </c>
      <c r="U68" s="27">
        <v>0</v>
      </c>
      <c r="V68" s="27">
        <v>0</v>
      </c>
    </row>
    <row r="69" spans="1:22" x14ac:dyDescent="0.25">
      <c r="A69" s="28" t="s">
        <v>25</v>
      </c>
      <c r="B69" s="39" t="s">
        <v>28</v>
      </c>
      <c r="C69" s="39"/>
      <c r="D69" s="39"/>
      <c r="E69" s="39"/>
      <c r="F69" s="20" t="s">
        <v>6</v>
      </c>
      <c r="G69" s="25">
        <v>0</v>
      </c>
      <c r="H69" s="25">
        <v>0</v>
      </c>
      <c r="I69" s="25">
        <v>0</v>
      </c>
      <c r="J69" s="25">
        <v>0</v>
      </c>
      <c r="K69" s="25">
        <v>0</v>
      </c>
      <c r="L69" s="25">
        <v>0</v>
      </c>
      <c r="M69" s="25">
        <v>0</v>
      </c>
      <c r="N69" s="25">
        <v>0</v>
      </c>
      <c r="O69" s="25">
        <v>0</v>
      </c>
      <c r="P69" s="25">
        <v>0</v>
      </c>
      <c r="Q69" s="25">
        <v>0</v>
      </c>
      <c r="R69" s="25">
        <v>0</v>
      </c>
      <c r="S69" s="25">
        <v>0</v>
      </c>
      <c r="T69" s="25">
        <v>0</v>
      </c>
      <c r="U69" s="25">
        <v>0</v>
      </c>
      <c r="V69" s="25">
        <v>0</v>
      </c>
    </row>
    <row r="70" spans="1:22" x14ac:dyDescent="0.25">
      <c r="A70" s="5" t="s">
        <v>25</v>
      </c>
      <c r="B70" s="36" t="s">
        <v>28</v>
      </c>
      <c r="C70" s="36"/>
      <c r="D70" s="36"/>
      <c r="E70" s="36"/>
      <c r="F70" s="20" t="s">
        <v>15</v>
      </c>
      <c r="G70" s="27">
        <f>SUM(G68:G69)</f>
        <v>0</v>
      </c>
      <c r="H70" s="27">
        <f t="shared" ref="H70:V70" si="18">SUM(H68:H69)</f>
        <v>0</v>
      </c>
      <c r="I70" s="27">
        <f t="shared" si="18"/>
        <v>0</v>
      </c>
      <c r="J70" s="27">
        <f t="shared" si="18"/>
        <v>0</v>
      </c>
      <c r="K70" s="27">
        <f t="shared" si="18"/>
        <v>0</v>
      </c>
      <c r="L70" s="27">
        <f t="shared" si="18"/>
        <v>0</v>
      </c>
      <c r="M70" s="27">
        <f t="shared" si="18"/>
        <v>0</v>
      </c>
      <c r="N70" s="27">
        <f t="shared" si="18"/>
        <v>0</v>
      </c>
      <c r="O70" s="27">
        <f t="shared" si="18"/>
        <v>0</v>
      </c>
      <c r="P70" s="27">
        <f t="shared" si="18"/>
        <v>0</v>
      </c>
      <c r="Q70" s="27">
        <f t="shared" si="18"/>
        <v>0</v>
      </c>
      <c r="R70" s="27">
        <f t="shared" si="18"/>
        <v>0</v>
      </c>
      <c r="S70" s="27">
        <f t="shared" si="18"/>
        <v>0</v>
      </c>
      <c r="T70" s="27">
        <f t="shared" si="18"/>
        <v>0</v>
      </c>
      <c r="U70" s="27">
        <f t="shared" si="18"/>
        <v>0</v>
      </c>
      <c r="V70" s="27">
        <f t="shared" si="18"/>
        <v>0</v>
      </c>
    </row>
    <row r="71" spans="1:22" x14ac:dyDescent="0.25">
      <c r="A71" s="13" t="s">
        <v>25</v>
      </c>
      <c r="B71" s="21" t="s">
        <v>29</v>
      </c>
      <c r="C71" s="21"/>
      <c r="D71" s="21"/>
      <c r="E71" s="21"/>
      <c r="F71" s="26" t="s">
        <v>6</v>
      </c>
      <c r="G71" s="16"/>
      <c r="H71" s="16"/>
      <c r="I71" s="16"/>
      <c r="J71" s="16"/>
      <c r="K71" s="16"/>
      <c r="L71" s="16"/>
      <c r="M71" s="16"/>
      <c r="N71" s="16"/>
      <c r="O71" s="16"/>
      <c r="P71" s="16"/>
      <c r="Q71" s="16"/>
      <c r="R71" s="16"/>
      <c r="S71" s="16"/>
      <c r="T71" s="16"/>
      <c r="U71" s="16"/>
      <c r="V71" s="16"/>
    </row>
    <row r="72" spans="1:22" x14ac:dyDescent="0.25">
      <c r="A72" s="5" t="s">
        <v>25</v>
      </c>
      <c r="B72" s="39" t="s">
        <v>25</v>
      </c>
      <c r="C72" s="39"/>
      <c r="D72" s="39"/>
      <c r="E72" s="39"/>
      <c r="F72" s="20" t="s">
        <v>15</v>
      </c>
      <c r="G72" s="27"/>
      <c r="H72" s="27"/>
      <c r="I72" s="27"/>
      <c r="J72" s="27"/>
      <c r="K72" s="27"/>
      <c r="L72" s="27"/>
      <c r="M72" s="27"/>
      <c r="N72" s="27"/>
      <c r="O72" s="27"/>
      <c r="P72" s="27"/>
      <c r="Q72" s="27"/>
      <c r="R72" s="27"/>
      <c r="S72" s="27"/>
      <c r="T72" s="27"/>
      <c r="U72" s="27"/>
      <c r="V72" s="27"/>
    </row>
    <row r="73" spans="1:22" x14ac:dyDescent="0.25">
      <c r="A73" s="13" t="s">
        <v>30</v>
      </c>
      <c r="B73" s="40" t="s">
        <v>31</v>
      </c>
      <c r="C73" s="40"/>
      <c r="D73" s="14"/>
      <c r="E73" s="14"/>
      <c r="F73" s="18"/>
      <c r="G73" s="16"/>
      <c r="H73" s="16"/>
      <c r="I73" s="16"/>
      <c r="J73" s="16"/>
      <c r="K73" s="16"/>
      <c r="L73" s="16"/>
      <c r="M73" s="16"/>
      <c r="N73" s="16"/>
      <c r="O73" s="16"/>
      <c r="P73" s="16"/>
      <c r="Q73" s="16"/>
      <c r="R73" s="16"/>
      <c r="S73" s="16"/>
      <c r="T73" s="16"/>
      <c r="U73" s="16"/>
      <c r="V73" s="16"/>
    </row>
    <row r="74" spans="1:22" x14ac:dyDescent="0.25">
      <c r="A74" s="28" t="s">
        <v>30</v>
      </c>
      <c r="B74" s="41" t="s">
        <v>31</v>
      </c>
      <c r="C74" s="41"/>
      <c r="D74" s="14"/>
      <c r="E74" s="41"/>
      <c r="F74" s="20" t="s">
        <v>6</v>
      </c>
      <c r="G74" s="27">
        <v>0</v>
      </c>
      <c r="H74" s="27">
        <v>0</v>
      </c>
      <c r="I74" s="27">
        <v>0</v>
      </c>
      <c r="J74" s="27">
        <v>0</v>
      </c>
      <c r="K74" s="27">
        <v>0</v>
      </c>
      <c r="L74" s="27">
        <v>0</v>
      </c>
      <c r="M74" s="27">
        <v>0</v>
      </c>
      <c r="N74" s="27">
        <v>0</v>
      </c>
      <c r="O74" s="27">
        <v>0</v>
      </c>
      <c r="P74" s="27">
        <v>0</v>
      </c>
      <c r="Q74" s="27">
        <v>0</v>
      </c>
      <c r="R74" s="27">
        <v>0</v>
      </c>
      <c r="S74" s="27">
        <v>0</v>
      </c>
      <c r="T74" s="27">
        <v>0</v>
      </c>
      <c r="U74" s="27">
        <v>0</v>
      </c>
      <c r="V74" s="27">
        <v>0</v>
      </c>
    </row>
    <row r="75" spans="1:22" x14ac:dyDescent="0.25">
      <c r="A75" s="28" t="s">
        <v>30</v>
      </c>
      <c r="B75" s="29" t="s">
        <v>31</v>
      </c>
      <c r="C75" s="29"/>
      <c r="D75" s="29"/>
      <c r="E75" s="29"/>
      <c r="F75" s="20" t="s">
        <v>15</v>
      </c>
      <c r="G75" s="25">
        <f t="shared" ref="G75:V75" si="19">SUM(G73:G74)</f>
        <v>0</v>
      </c>
      <c r="H75" s="25">
        <f t="shared" si="19"/>
        <v>0</v>
      </c>
      <c r="I75" s="25">
        <f t="shared" si="19"/>
        <v>0</v>
      </c>
      <c r="J75" s="25">
        <f t="shared" si="19"/>
        <v>0</v>
      </c>
      <c r="K75" s="25">
        <f t="shared" si="19"/>
        <v>0</v>
      </c>
      <c r="L75" s="25">
        <f t="shared" si="19"/>
        <v>0</v>
      </c>
      <c r="M75" s="25">
        <f t="shared" si="19"/>
        <v>0</v>
      </c>
      <c r="N75" s="25">
        <f t="shared" si="19"/>
        <v>0</v>
      </c>
      <c r="O75" s="25">
        <f t="shared" si="19"/>
        <v>0</v>
      </c>
      <c r="P75" s="25">
        <f t="shared" si="19"/>
        <v>0</v>
      </c>
      <c r="Q75" s="25">
        <f t="shared" si="19"/>
        <v>0</v>
      </c>
      <c r="R75" s="25">
        <f t="shared" si="19"/>
        <v>0</v>
      </c>
      <c r="S75" s="25">
        <f t="shared" si="19"/>
        <v>0</v>
      </c>
      <c r="T75" s="25">
        <f t="shared" si="19"/>
        <v>0</v>
      </c>
      <c r="U75" s="25">
        <f t="shared" si="19"/>
        <v>0</v>
      </c>
      <c r="V75" s="25">
        <f t="shared" si="19"/>
        <v>0</v>
      </c>
    </row>
    <row r="76" spans="1:22" x14ac:dyDescent="0.25">
      <c r="A76" s="5" t="s">
        <v>30</v>
      </c>
      <c r="B76" s="6" t="s">
        <v>32</v>
      </c>
      <c r="C76" s="6"/>
      <c r="D76" s="14"/>
      <c r="E76" s="344"/>
      <c r="F76" s="9"/>
      <c r="G76" s="25"/>
      <c r="H76" s="25"/>
      <c r="I76" s="25"/>
      <c r="J76" s="25"/>
      <c r="K76" s="25"/>
      <c r="L76" s="25"/>
      <c r="M76" s="25"/>
      <c r="N76" s="25"/>
      <c r="O76" s="25"/>
      <c r="P76" s="25"/>
      <c r="Q76" s="25"/>
      <c r="R76" s="25"/>
      <c r="S76" s="25"/>
      <c r="T76" s="25"/>
      <c r="U76" s="25"/>
      <c r="V76" s="25"/>
    </row>
    <row r="77" spans="1:22" x14ac:dyDescent="0.25">
      <c r="A77" s="5" t="s">
        <v>30</v>
      </c>
      <c r="B77" s="6" t="s">
        <v>32</v>
      </c>
      <c r="C77" s="6"/>
      <c r="D77" s="14"/>
      <c r="E77" s="344"/>
      <c r="F77" s="9"/>
      <c r="G77" s="25"/>
      <c r="H77" s="25"/>
      <c r="I77" s="25"/>
      <c r="J77" s="25"/>
      <c r="K77" s="25"/>
      <c r="L77" s="25"/>
      <c r="M77" s="25"/>
      <c r="N77" s="25"/>
      <c r="O77" s="25"/>
      <c r="P77" s="25"/>
      <c r="Q77" s="25"/>
      <c r="R77" s="25"/>
      <c r="S77" s="25"/>
      <c r="T77" s="25"/>
      <c r="U77" s="25"/>
      <c r="V77" s="25"/>
    </row>
    <row r="78" spans="1:22" x14ac:dyDescent="0.25">
      <c r="A78" s="5" t="s">
        <v>30</v>
      </c>
      <c r="B78" s="6" t="s">
        <v>32</v>
      </c>
      <c r="C78" s="6"/>
      <c r="D78" s="14"/>
      <c r="E78" s="342"/>
      <c r="F78" s="9"/>
      <c r="G78" s="27"/>
      <c r="H78" s="27"/>
      <c r="I78" s="27"/>
      <c r="J78" s="27"/>
      <c r="K78" s="27"/>
      <c r="L78" s="27"/>
      <c r="M78" s="27"/>
      <c r="N78" s="27"/>
      <c r="O78" s="27"/>
      <c r="P78" s="27"/>
      <c r="Q78" s="27"/>
      <c r="R78" s="27"/>
      <c r="S78" s="27"/>
      <c r="T78" s="27"/>
      <c r="U78" s="27"/>
      <c r="V78" s="27"/>
    </row>
    <row r="79" spans="1:22" x14ac:dyDescent="0.25">
      <c r="A79" s="5" t="s">
        <v>30</v>
      </c>
      <c r="B79" s="6" t="s">
        <v>32</v>
      </c>
      <c r="C79" s="6"/>
      <c r="D79" s="14"/>
      <c r="E79" s="6"/>
      <c r="F79" s="9"/>
      <c r="G79" s="27"/>
      <c r="H79" s="27"/>
      <c r="I79" s="27"/>
      <c r="J79" s="27"/>
      <c r="K79" s="27"/>
      <c r="L79" s="27"/>
      <c r="M79" s="27"/>
      <c r="N79" s="27"/>
      <c r="O79" s="27"/>
      <c r="P79" s="27"/>
      <c r="Q79" s="27"/>
      <c r="R79" s="27"/>
      <c r="S79" s="27"/>
      <c r="T79" s="27"/>
      <c r="U79" s="27"/>
      <c r="V79" s="27"/>
    </row>
    <row r="80" spans="1:22" x14ac:dyDescent="0.25">
      <c r="A80" s="5" t="s">
        <v>30</v>
      </c>
      <c r="B80" s="6" t="s">
        <v>32</v>
      </c>
      <c r="C80" s="6"/>
      <c r="D80" s="14"/>
      <c r="E80" s="6"/>
      <c r="F80" s="9"/>
      <c r="G80" s="27"/>
      <c r="H80" s="27"/>
      <c r="I80" s="27"/>
      <c r="J80" s="27"/>
      <c r="K80" s="27"/>
      <c r="L80" s="27"/>
      <c r="M80" s="27"/>
      <c r="N80" s="27"/>
      <c r="O80" s="27"/>
      <c r="P80" s="27"/>
      <c r="Q80" s="27"/>
      <c r="R80" s="27"/>
      <c r="S80" s="27"/>
      <c r="T80" s="27"/>
      <c r="U80" s="27"/>
      <c r="V80" s="27"/>
    </row>
    <row r="81" spans="1:22" x14ac:dyDescent="0.25">
      <c r="A81" s="343" t="s">
        <v>30</v>
      </c>
      <c r="B81" s="6" t="s">
        <v>32</v>
      </c>
      <c r="C81" s="6"/>
      <c r="D81" s="14"/>
      <c r="E81" s="342"/>
      <c r="F81" s="9"/>
      <c r="G81" s="27"/>
      <c r="H81" s="27"/>
      <c r="I81" s="27"/>
      <c r="J81" s="27"/>
      <c r="K81" s="27"/>
      <c r="L81" s="27"/>
      <c r="M81" s="27"/>
      <c r="N81" s="27"/>
      <c r="O81" s="27"/>
      <c r="P81" s="27"/>
      <c r="Q81" s="27"/>
      <c r="R81" s="27"/>
      <c r="S81" s="27"/>
      <c r="T81" s="27"/>
      <c r="U81" s="27"/>
      <c r="V81" s="27"/>
    </row>
    <row r="82" spans="1:22" x14ac:dyDescent="0.25">
      <c r="A82" s="5" t="s">
        <v>30</v>
      </c>
      <c r="B82" s="6" t="s">
        <v>32</v>
      </c>
      <c r="C82" s="6"/>
      <c r="D82" s="14"/>
      <c r="E82" s="6"/>
      <c r="F82" s="9"/>
      <c r="G82" s="27"/>
      <c r="H82" s="27"/>
      <c r="I82" s="27"/>
      <c r="J82" s="27"/>
      <c r="K82" s="27"/>
      <c r="L82" s="27"/>
      <c r="M82" s="27"/>
      <c r="N82" s="27"/>
      <c r="O82" s="27"/>
      <c r="P82" s="27"/>
      <c r="Q82" s="27"/>
      <c r="R82" s="27"/>
      <c r="S82" s="27"/>
      <c r="T82" s="27"/>
      <c r="U82" s="27"/>
      <c r="V82" s="27"/>
    </row>
    <row r="83" spans="1:22" x14ac:dyDescent="0.25">
      <c r="A83" s="28" t="s">
        <v>30</v>
      </c>
      <c r="B83" s="29" t="s">
        <v>32</v>
      </c>
      <c r="C83" s="29"/>
      <c r="D83" s="29"/>
      <c r="E83" s="29"/>
      <c r="F83" s="20" t="s">
        <v>6</v>
      </c>
      <c r="G83" s="27">
        <v>0</v>
      </c>
      <c r="H83" s="27">
        <v>0</v>
      </c>
      <c r="I83" s="27">
        <v>0</v>
      </c>
      <c r="J83" s="27">
        <v>0</v>
      </c>
      <c r="K83" s="27">
        <v>0</v>
      </c>
      <c r="L83" s="27">
        <v>0</v>
      </c>
      <c r="M83" s="27">
        <v>0</v>
      </c>
      <c r="N83" s="27">
        <v>0</v>
      </c>
      <c r="O83" s="27">
        <v>0</v>
      </c>
      <c r="P83" s="27">
        <v>0</v>
      </c>
      <c r="Q83" s="27">
        <v>0</v>
      </c>
      <c r="R83" s="27">
        <v>0</v>
      </c>
      <c r="S83" s="27">
        <v>0</v>
      </c>
      <c r="T83" s="27">
        <v>0</v>
      </c>
      <c r="U83" s="27">
        <v>0</v>
      </c>
      <c r="V83" s="27">
        <v>0</v>
      </c>
    </row>
    <row r="84" spans="1:22" x14ac:dyDescent="0.25">
      <c r="A84" s="28" t="s">
        <v>30</v>
      </c>
      <c r="B84" s="29" t="s">
        <v>32</v>
      </c>
      <c r="C84" s="29"/>
      <c r="D84" s="29"/>
      <c r="E84" s="29"/>
      <c r="F84" s="20" t="s">
        <v>15</v>
      </c>
      <c r="G84" s="25">
        <f>SUM(G76:G83)</f>
        <v>0</v>
      </c>
      <c r="H84" s="25">
        <f t="shared" ref="H84:V84" si="20">SUM(H76:H83)</f>
        <v>0</v>
      </c>
      <c r="I84" s="25">
        <f t="shared" si="20"/>
        <v>0</v>
      </c>
      <c r="J84" s="25">
        <f t="shared" si="20"/>
        <v>0</v>
      </c>
      <c r="K84" s="25">
        <f t="shared" si="20"/>
        <v>0</v>
      </c>
      <c r="L84" s="25">
        <f t="shared" si="20"/>
        <v>0</v>
      </c>
      <c r="M84" s="25">
        <f t="shared" si="20"/>
        <v>0</v>
      </c>
      <c r="N84" s="25">
        <f t="shared" si="20"/>
        <v>0</v>
      </c>
      <c r="O84" s="25">
        <f t="shared" si="20"/>
        <v>0</v>
      </c>
      <c r="P84" s="25">
        <f t="shared" si="20"/>
        <v>0</v>
      </c>
      <c r="Q84" s="25">
        <f t="shared" si="20"/>
        <v>0</v>
      </c>
      <c r="R84" s="25">
        <f t="shared" si="20"/>
        <v>0</v>
      </c>
      <c r="S84" s="25">
        <f t="shared" si="20"/>
        <v>0</v>
      </c>
      <c r="T84" s="25">
        <f t="shared" si="20"/>
        <v>0</v>
      </c>
      <c r="U84" s="25">
        <f t="shared" si="20"/>
        <v>0</v>
      </c>
      <c r="V84" s="25">
        <f t="shared" si="20"/>
        <v>0</v>
      </c>
    </row>
    <row r="85" spans="1:22" x14ac:dyDescent="0.25">
      <c r="A85" s="28" t="s">
        <v>30</v>
      </c>
      <c r="B85" s="35" t="s">
        <v>62</v>
      </c>
      <c r="C85" s="35"/>
      <c r="D85" s="35"/>
      <c r="E85" s="35"/>
      <c r="F85" s="18"/>
      <c r="G85" s="42"/>
      <c r="H85" s="42"/>
      <c r="I85" s="42"/>
      <c r="J85" s="42"/>
      <c r="K85" s="42"/>
      <c r="L85" s="42"/>
      <c r="M85" s="42"/>
      <c r="N85" s="42"/>
      <c r="O85" s="42"/>
      <c r="P85" s="42"/>
      <c r="Q85" s="42"/>
      <c r="R85" s="42"/>
      <c r="S85" s="42"/>
      <c r="T85" s="42"/>
      <c r="U85" s="42"/>
      <c r="V85" s="42"/>
    </row>
    <row r="86" spans="1:22" x14ac:dyDescent="0.25">
      <c r="A86" s="28" t="s">
        <v>30</v>
      </c>
      <c r="B86" s="43" t="s">
        <v>33</v>
      </c>
      <c r="C86" s="43"/>
      <c r="D86" s="43"/>
      <c r="E86" s="43"/>
      <c r="F86" s="23" t="s">
        <v>6</v>
      </c>
      <c r="G86" s="16">
        <v>0</v>
      </c>
      <c r="H86" s="16">
        <v>0</v>
      </c>
      <c r="I86" s="16">
        <v>0</v>
      </c>
      <c r="J86" s="16">
        <v>0</v>
      </c>
      <c r="K86" s="16">
        <v>0</v>
      </c>
      <c r="L86" s="16">
        <v>0</v>
      </c>
      <c r="M86" s="16">
        <v>0</v>
      </c>
      <c r="N86" s="16">
        <v>0</v>
      </c>
      <c r="O86" s="16">
        <v>0</v>
      </c>
      <c r="P86" s="16">
        <v>0</v>
      </c>
      <c r="Q86" s="16">
        <v>0</v>
      </c>
      <c r="R86" s="16">
        <v>0</v>
      </c>
      <c r="S86" s="16">
        <v>0</v>
      </c>
      <c r="T86" s="16">
        <v>0</v>
      </c>
      <c r="U86" s="16">
        <v>0</v>
      </c>
      <c r="V86" s="16">
        <v>0</v>
      </c>
    </row>
    <row r="87" spans="1:22" x14ac:dyDescent="0.25">
      <c r="A87" s="28" t="s">
        <v>30</v>
      </c>
      <c r="B87" s="35" t="s">
        <v>33</v>
      </c>
      <c r="C87" s="35"/>
      <c r="D87" s="35"/>
      <c r="E87" s="35"/>
      <c r="F87" s="23" t="s">
        <v>15</v>
      </c>
      <c r="G87" s="22">
        <f>SUM(G85:G86)</f>
        <v>0</v>
      </c>
      <c r="H87" s="22">
        <f t="shared" ref="H87:V87" si="21">SUM(H85:H86)</f>
        <v>0</v>
      </c>
      <c r="I87" s="22">
        <f t="shared" si="21"/>
        <v>0</v>
      </c>
      <c r="J87" s="22">
        <f t="shared" si="21"/>
        <v>0</v>
      </c>
      <c r="K87" s="22">
        <f t="shared" si="21"/>
        <v>0</v>
      </c>
      <c r="L87" s="22">
        <f t="shared" si="21"/>
        <v>0</v>
      </c>
      <c r="M87" s="22">
        <f t="shared" si="21"/>
        <v>0</v>
      </c>
      <c r="N87" s="22">
        <f t="shared" si="21"/>
        <v>0</v>
      </c>
      <c r="O87" s="22">
        <f t="shared" si="21"/>
        <v>0</v>
      </c>
      <c r="P87" s="22">
        <f t="shared" si="21"/>
        <v>0</v>
      </c>
      <c r="Q87" s="22">
        <f t="shared" si="21"/>
        <v>0</v>
      </c>
      <c r="R87" s="22">
        <f t="shared" si="21"/>
        <v>0</v>
      </c>
      <c r="S87" s="22">
        <f t="shared" si="21"/>
        <v>0</v>
      </c>
      <c r="T87" s="22">
        <f t="shared" si="21"/>
        <v>0</v>
      </c>
      <c r="U87" s="22">
        <f t="shared" si="21"/>
        <v>0</v>
      </c>
      <c r="V87" s="22">
        <f t="shared" si="21"/>
        <v>0</v>
      </c>
    </row>
    <row r="88" spans="1:22" x14ac:dyDescent="0.25">
      <c r="A88" s="37" t="s">
        <v>30</v>
      </c>
      <c r="B88" s="35" t="s">
        <v>34</v>
      </c>
      <c r="C88" s="35"/>
      <c r="D88" s="35"/>
      <c r="E88" s="35"/>
      <c r="F88" s="44" t="s">
        <v>6</v>
      </c>
      <c r="G88" s="16"/>
      <c r="H88" s="16"/>
      <c r="I88" s="16"/>
      <c r="J88" s="16"/>
      <c r="K88" s="16"/>
      <c r="L88" s="16"/>
      <c r="M88" s="16"/>
      <c r="N88" s="16"/>
      <c r="O88" s="16"/>
      <c r="P88" s="16"/>
      <c r="Q88" s="16"/>
      <c r="R88" s="16"/>
      <c r="S88" s="16"/>
      <c r="T88" s="16"/>
      <c r="U88" s="16"/>
      <c r="V88" s="16"/>
    </row>
    <row r="89" spans="1:22" x14ac:dyDescent="0.25">
      <c r="A89" s="28" t="s">
        <v>30</v>
      </c>
      <c r="B89" s="29" t="s">
        <v>30</v>
      </c>
      <c r="C89" s="29"/>
      <c r="D89" s="29"/>
      <c r="E89" s="29"/>
      <c r="F89" s="11" t="s">
        <v>15</v>
      </c>
      <c r="G89" s="25">
        <f t="shared" ref="G89:V89" si="22">G75+G84+G87+G88</f>
        <v>0</v>
      </c>
      <c r="H89" s="25">
        <f t="shared" si="22"/>
        <v>0</v>
      </c>
      <c r="I89" s="25">
        <f t="shared" si="22"/>
        <v>0</v>
      </c>
      <c r="J89" s="25">
        <f t="shared" si="22"/>
        <v>0</v>
      </c>
      <c r="K89" s="25">
        <f t="shared" si="22"/>
        <v>0</v>
      </c>
      <c r="L89" s="25">
        <f t="shared" si="22"/>
        <v>0</v>
      </c>
      <c r="M89" s="25">
        <f t="shared" si="22"/>
        <v>0</v>
      </c>
      <c r="N89" s="25">
        <f t="shared" si="22"/>
        <v>0</v>
      </c>
      <c r="O89" s="25">
        <f t="shared" si="22"/>
        <v>0</v>
      </c>
      <c r="P89" s="25">
        <f t="shared" si="22"/>
        <v>0</v>
      </c>
      <c r="Q89" s="25">
        <f t="shared" si="22"/>
        <v>0</v>
      </c>
      <c r="R89" s="25">
        <f t="shared" si="22"/>
        <v>0</v>
      </c>
      <c r="S89" s="25">
        <f t="shared" si="22"/>
        <v>0</v>
      </c>
      <c r="T89" s="25">
        <f t="shared" si="22"/>
        <v>0</v>
      </c>
      <c r="U89" s="25">
        <f t="shared" si="22"/>
        <v>0</v>
      </c>
      <c r="V89" s="25">
        <f t="shared" si="22"/>
        <v>0</v>
      </c>
    </row>
    <row r="90" spans="1:22" x14ac:dyDescent="0.25">
      <c r="A90" s="13" t="s">
        <v>35</v>
      </c>
      <c r="B90" s="14" t="s">
        <v>36</v>
      </c>
      <c r="C90" s="14"/>
      <c r="D90" s="14"/>
      <c r="E90" s="14"/>
      <c r="F90" s="26" t="s">
        <v>63</v>
      </c>
      <c r="G90" s="16">
        <v>0</v>
      </c>
      <c r="H90" s="16">
        <v>0</v>
      </c>
      <c r="I90" s="16">
        <v>0</v>
      </c>
      <c r="J90" s="16">
        <v>0</v>
      </c>
      <c r="K90" s="16">
        <v>0</v>
      </c>
      <c r="L90" s="16">
        <v>0</v>
      </c>
      <c r="M90" s="16">
        <v>0</v>
      </c>
      <c r="N90" s="16">
        <v>0</v>
      </c>
      <c r="O90" s="16">
        <v>0</v>
      </c>
      <c r="P90" s="16">
        <v>0</v>
      </c>
      <c r="Q90" s="16">
        <v>0</v>
      </c>
      <c r="R90" s="16">
        <v>0</v>
      </c>
      <c r="S90" s="16">
        <v>0</v>
      </c>
      <c r="T90" s="16">
        <v>0</v>
      </c>
      <c r="U90" s="16">
        <v>0</v>
      </c>
      <c r="V90" s="16">
        <v>0</v>
      </c>
    </row>
    <row r="91" spans="1:22" x14ac:dyDescent="0.25">
      <c r="A91" s="13" t="s">
        <v>35</v>
      </c>
      <c r="B91" s="14" t="s">
        <v>36</v>
      </c>
      <c r="C91" s="14"/>
      <c r="D91" s="14"/>
      <c r="E91" s="14"/>
      <c r="F91" s="26" t="s">
        <v>15</v>
      </c>
      <c r="G91" s="16">
        <f t="shared" ref="G91:V91" si="23">SUM(G90:G90)</f>
        <v>0</v>
      </c>
      <c r="H91" s="16">
        <f t="shared" si="23"/>
        <v>0</v>
      </c>
      <c r="I91" s="16">
        <f t="shared" si="23"/>
        <v>0</v>
      </c>
      <c r="J91" s="16">
        <f t="shared" si="23"/>
        <v>0</v>
      </c>
      <c r="K91" s="16">
        <f t="shared" si="23"/>
        <v>0</v>
      </c>
      <c r="L91" s="16">
        <f t="shared" si="23"/>
        <v>0</v>
      </c>
      <c r="M91" s="16">
        <f t="shared" si="23"/>
        <v>0</v>
      </c>
      <c r="N91" s="16">
        <f t="shared" si="23"/>
        <v>0</v>
      </c>
      <c r="O91" s="16">
        <f t="shared" si="23"/>
        <v>0</v>
      </c>
      <c r="P91" s="16">
        <f t="shared" si="23"/>
        <v>0</v>
      </c>
      <c r="Q91" s="16">
        <f t="shared" si="23"/>
        <v>0</v>
      </c>
      <c r="R91" s="16">
        <f t="shared" si="23"/>
        <v>0</v>
      </c>
      <c r="S91" s="16">
        <f t="shared" si="23"/>
        <v>0</v>
      </c>
      <c r="T91" s="16">
        <f t="shared" si="23"/>
        <v>0</v>
      </c>
      <c r="U91" s="16">
        <f t="shared" si="23"/>
        <v>0</v>
      </c>
      <c r="V91" s="16">
        <f t="shared" si="23"/>
        <v>0</v>
      </c>
    </row>
    <row r="92" spans="1:22" x14ac:dyDescent="0.25">
      <c r="A92" s="28" t="s">
        <v>35</v>
      </c>
      <c r="B92" s="39" t="s">
        <v>37</v>
      </c>
      <c r="C92" s="43"/>
      <c r="D92" s="43"/>
      <c r="E92" s="14"/>
      <c r="F92" s="26" t="s">
        <v>6</v>
      </c>
      <c r="G92" s="27">
        <v>0</v>
      </c>
      <c r="H92" s="27">
        <v>0</v>
      </c>
      <c r="I92" s="27">
        <v>0</v>
      </c>
      <c r="J92" s="27">
        <v>0</v>
      </c>
      <c r="K92" s="27">
        <v>0</v>
      </c>
      <c r="L92" s="27">
        <v>0</v>
      </c>
      <c r="M92" s="27">
        <v>0</v>
      </c>
      <c r="N92" s="27">
        <v>0</v>
      </c>
      <c r="O92" s="27">
        <v>0</v>
      </c>
      <c r="P92" s="27">
        <v>0</v>
      </c>
      <c r="Q92" s="27">
        <v>0</v>
      </c>
      <c r="R92" s="27">
        <v>0</v>
      </c>
      <c r="S92" s="27">
        <v>0</v>
      </c>
      <c r="T92" s="27">
        <v>0</v>
      </c>
      <c r="U92" s="27">
        <v>0</v>
      </c>
      <c r="V92" s="27">
        <v>0</v>
      </c>
    </row>
    <row r="93" spans="1:22" x14ac:dyDescent="0.25">
      <c r="A93" s="28" t="s">
        <v>35</v>
      </c>
      <c r="B93" s="29" t="s">
        <v>37</v>
      </c>
      <c r="C93" s="35"/>
      <c r="D93" s="35"/>
      <c r="E93" s="35"/>
      <c r="F93" s="23" t="s">
        <v>15</v>
      </c>
      <c r="G93" s="25">
        <v>0</v>
      </c>
      <c r="H93" s="25">
        <v>0</v>
      </c>
      <c r="I93" s="25">
        <v>0</v>
      </c>
      <c r="J93" s="25">
        <v>0</v>
      </c>
      <c r="K93" s="25">
        <v>0</v>
      </c>
      <c r="L93" s="25">
        <v>0</v>
      </c>
      <c r="M93" s="25">
        <v>0</v>
      </c>
      <c r="N93" s="25">
        <v>0</v>
      </c>
      <c r="O93" s="25">
        <v>0</v>
      </c>
      <c r="P93" s="25">
        <v>0</v>
      </c>
      <c r="Q93" s="25">
        <v>0</v>
      </c>
      <c r="R93" s="25">
        <v>0</v>
      </c>
      <c r="S93" s="25">
        <v>0</v>
      </c>
      <c r="T93" s="25">
        <v>0</v>
      </c>
      <c r="U93" s="25">
        <v>0</v>
      </c>
      <c r="V93" s="25">
        <v>0</v>
      </c>
    </row>
    <row r="94" spans="1:22" x14ac:dyDescent="0.25">
      <c r="A94" s="37" t="s">
        <v>35</v>
      </c>
      <c r="B94" s="14" t="s">
        <v>38</v>
      </c>
      <c r="C94" s="14"/>
      <c r="D94" s="14"/>
      <c r="E94" s="14"/>
      <c r="F94" s="45" t="s">
        <v>6</v>
      </c>
      <c r="G94" s="16"/>
      <c r="H94" s="16"/>
      <c r="I94" s="16"/>
      <c r="J94" s="16"/>
      <c r="K94" s="16"/>
      <c r="L94" s="16"/>
      <c r="M94" s="16"/>
      <c r="N94" s="16"/>
      <c r="O94" s="16"/>
      <c r="P94" s="16"/>
      <c r="Q94" s="16"/>
      <c r="R94" s="16"/>
      <c r="S94" s="16"/>
      <c r="T94" s="16"/>
      <c r="U94" s="16"/>
      <c r="V94" s="16"/>
    </row>
    <row r="95" spans="1:22" x14ac:dyDescent="0.25">
      <c r="A95" s="28" t="s">
        <v>35</v>
      </c>
      <c r="B95" s="29" t="s">
        <v>35</v>
      </c>
      <c r="C95" s="29"/>
      <c r="D95" s="29"/>
      <c r="E95" s="29"/>
      <c r="F95" s="11" t="s">
        <v>15</v>
      </c>
      <c r="G95" s="25"/>
      <c r="H95" s="25"/>
      <c r="I95" s="25"/>
      <c r="J95" s="25"/>
      <c r="K95" s="25"/>
      <c r="L95" s="25"/>
      <c r="M95" s="25"/>
      <c r="N95" s="25"/>
      <c r="O95" s="25"/>
      <c r="P95" s="25"/>
      <c r="Q95" s="25"/>
      <c r="R95" s="25"/>
      <c r="S95" s="25"/>
      <c r="T95" s="25"/>
      <c r="U95" s="25"/>
      <c r="V95" s="25"/>
    </row>
    <row r="96" spans="1:22" x14ac:dyDescent="0.25">
      <c r="A96" s="46" t="s">
        <v>39</v>
      </c>
      <c r="B96" s="47"/>
      <c r="C96" s="47"/>
      <c r="D96" s="47"/>
      <c r="E96" s="47"/>
      <c r="F96" s="4" t="s">
        <v>15</v>
      </c>
      <c r="G96" s="48" t="e">
        <f t="shared" ref="G96:V96" si="24">G95+G89+G72+G61+G33</f>
        <v>#REF!</v>
      </c>
      <c r="H96" s="48" t="e">
        <f t="shared" si="24"/>
        <v>#REF!</v>
      </c>
      <c r="I96" s="48" t="e">
        <f t="shared" si="24"/>
        <v>#REF!</v>
      </c>
      <c r="J96" s="48" t="e">
        <f t="shared" si="24"/>
        <v>#REF!</v>
      </c>
      <c r="K96" s="48" t="e">
        <f t="shared" si="24"/>
        <v>#REF!</v>
      </c>
      <c r="L96" s="48" t="e">
        <f t="shared" si="24"/>
        <v>#REF!</v>
      </c>
      <c r="M96" s="48" t="e">
        <f t="shared" si="24"/>
        <v>#REF!</v>
      </c>
      <c r="N96" s="48" t="e">
        <f t="shared" si="24"/>
        <v>#REF!</v>
      </c>
      <c r="O96" s="48" t="e">
        <f t="shared" si="24"/>
        <v>#REF!</v>
      </c>
      <c r="P96" s="48" t="e">
        <f t="shared" si="24"/>
        <v>#REF!</v>
      </c>
      <c r="Q96" s="48" t="e">
        <f t="shared" si="24"/>
        <v>#REF!</v>
      </c>
      <c r="R96" s="48" t="e">
        <f t="shared" si="24"/>
        <v>#REF!</v>
      </c>
      <c r="S96" s="48" t="e">
        <f t="shared" si="24"/>
        <v>#REF!</v>
      </c>
      <c r="T96" s="48" t="e">
        <f t="shared" si="24"/>
        <v>#REF!</v>
      </c>
      <c r="U96" s="48" t="e">
        <f t="shared" si="24"/>
        <v>#REF!</v>
      </c>
      <c r="V96" s="48" t="e">
        <f t="shared" si="24"/>
        <v>#REF!</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61C54A-ADAE-4162-9B84-6046A460930E}">
  <dimension ref="A1:U105"/>
  <sheetViews>
    <sheetView workbookViewId="0">
      <selection activeCell="C82" sqref="C82"/>
    </sheetView>
  </sheetViews>
  <sheetFormatPr defaultRowHeight="15" x14ac:dyDescent="0.25"/>
  <cols>
    <col min="1" max="1" width="14" style="1" bestFit="1" customWidth="1"/>
    <col min="2" max="2" width="15.5703125" style="1" bestFit="1" customWidth="1"/>
    <col min="3" max="3" width="45.28515625" style="1" bestFit="1" customWidth="1"/>
    <col min="4" max="4" width="12" style="1" customWidth="1"/>
    <col min="5" max="5" width="15.5703125" style="1" bestFit="1" customWidth="1"/>
    <col min="6" max="6" width="11.5703125" style="1" bestFit="1" customWidth="1"/>
    <col min="7" max="9" width="12.85546875" style="1" bestFit="1" customWidth="1"/>
    <col min="10" max="13" width="15.5703125" style="1" bestFit="1" customWidth="1"/>
    <col min="14" max="19" width="9.7109375" style="1" bestFit="1" customWidth="1"/>
    <col min="20" max="16384" width="9.140625" style="1"/>
  </cols>
  <sheetData>
    <row r="1" spans="1:21" x14ac:dyDescent="0.25">
      <c r="A1" s="3" t="s">
        <v>0</v>
      </c>
      <c r="B1" s="3" t="s">
        <v>1</v>
      </c>
      <c r="C1" s="3" t="s">
        <v>2</v>
      </c>
      <c r="D1" s="3">
        <v>2015</v>
      </c>
      <c r="E1" s="3">
        <v>2016</v>
      </c>
      <c r="F1" s="3">
        <v>2017</v>
      </c>
      <c r="G1" s="3">
        <v>2018</v>
      </c>
      <c r="H1" s="3">
        <v>2019</v>
      </c>
      <c r="I1" s="3">
        <v>2020</v>
      </c>
      <c r="J1" s="3" t="s">
        <v>3</v>
      </c>
      <c r="K1" s="3" t="s">
        <v>171</v>
      </c>
      <c r="L1" s="3" t="s">
        <v>172</v>
      </c>
      <c r="M1" s="3" t="s">
        <v>173</v>
      </c>
      <c r="N1" s="3" t="s">
        <v>174</v>
      </c>
      <c r="O1" s="3" t="s">
        <v>175</v>
      </c>
      <c r="P1" s="3" t="s">
        <v>176</v>
      </c>
      <c r="Q1" s="3" t="s">
        <v>177</v>
      </c>
      <c r="R1" s="3" t="s">
        <v>178</v>
      </c>
      <c r="S1" s="3" t="s">
        <v>179</v>
      </c>
    </row>
    <row r="2" spans="1:21" x14ac:dyDescent="0.25">
      <c r="A2" s="5" t="s">
        <v>4</v>
      </c>
      <c r="B2" s="6" t="s">
        <v>5</v>
      </c>
      <c r="C2" s="7"/>
      <c r="D2" s="107"/>
      <c r="E2" s="107"/>
      <c r="F2" s="107"/>
      <c r="G2" s="107"/>
      <c r="H2" s="107"/>
      <c r="I2" s="107"/>
      <c r="J2" s="107"/>
      <c r="K2" s="107"/>
      <c r="L2" s="107"/>
      <c r="M2" s="107"/>
      <c r="N2" s="107"/>
      <c r="O2" s="107"/>
      <c r="P2" s="107"/>
      <c r="Q2" s="107"/>
      <c r="R2" s="107"/>
      <c r="S2" s="107"/>
    </row>
    <row r="3" spans="1:21" x14ac:dyDescent="0.25">
      <c r="A3" s="5" t="s">
        <v>4</v>
      </c>
      <c r="B3" s="6" t="s">
        <v>5</v>
      </c>
      <c r="C3" s="7"/>
      <c r="D3" s="107"/>
      <c r="E3" s="107"/>
      <c r="F3" s="107"/>
      <c r="G3" s="107"/>
      <c r="H3" s="107"/>
      <c r="I3" s="107"/>
      <c r="J3" s="107"/>
      <c r="K3" s="107"/>
      <c r="L3" s="107"/>
      <c r="M3" s="107"/>
      <c r="N3" s="107"/>
      <c r="O3" s="107"/>
      <c r="P3" s="107"/>
      <c r="Q3" s="107"/>
      <c r="R3" s="107"/>
      <c r="S3" s="107"/>
    </row>
    <row r="4" spans="1:21" x14ac:dyDescent="0.25">
      <c r="A4" s="5" t="s">
        <v>4</v>
      </c>
      <c r="B4" s="6" t="s">
        <v>5</v>
      </c>
      <c r="C4" s="9" t="s">
        <v>6</v>
      </c>
      <c r="D4" s="10">
        <v>0</v>
      </c>
      <c r="E4" s="10">
        <v>0</v>
      </c>
      <c r="F4" s="10">
        <v>0</v>
      </c>
      <c r="G4" s="10">
        <v>0</v>
      </c>
      <c r="H4" s="10">
        <v>0</v>
      </c>
      <c r="I4" s="10">
        <v>0</v>
      </c>
      <c r="J4" s="10">
        <v>0</v>
      </c>
      <c r="K4" s="10">
        <v>0</v>
      </c>
      <c r="L4" s="10">
        <v>0</v>
      </c>
      <c r="M4" s="10">
        <v>0</v>
      </c>
      <c r="N4" s="10">
        <v>0</v>
      </c>
      <c r="O4" s="10">
        <v>0</v>
      </c>
      <c r="P4" s="10">
        <v>0</v>
      </c>
      <c r="Q4" s="10">
        <v>0</v>
      </c>
      <c r="R4" s="10">
        <v>0</v>
      </c>
      <c r="S4" s="10">
        <v>0</v>
      </c>
    </row>
    <row r="5" spans="1:21" x14ac:dyDescent="0.25">
      <c r="A5" s="5" t="s">
        <v>4</v>
      </c>
      <c r="B5" s="6" t="s">
        <v>5</v>
      </c>
      <c r="C5" s="11" t="s">
        <v>7</v>
      </c>
      <c r="D5" s="119">
        <f>SUM(D2:D3)</f>
        <v>0</v>
      </c>
      <c r="E5" s="119">
        <f t="shared" ref="E5:S5" si="0">SUM(E2:E3)</f>
        <v>0</v>
      </c>
      <c r="F5" s="119">
        <f t="shared" si="0"/>
        <v>0</v>
      </c>
      <c r="G5" s="119">
        <f t="shared" si="0"/>
        <v>0</v>
      </c>
      <c r="H5" s="119">
        <f t="shared" si="0"/>
        <v>0</v>
      </c>
      <c r="I5" s="119">
        <f t="shared" si="0"/>
        <v>0</v>
      </c>
      <c r="J5" s="119">
        <f t="shared" si="0"/>
        <v>0</v>
      </c>
      <c r="K5" s="119">
        <f t="shared" si="0"/>
        <v>0</v>
      </c>
      <c r="L5" s="119">
        <f t="shared" si="0"/>
        <v>0</v>
      </c>
      <c r="M5" s="119">
        <f t="shared" si="0"/>
        <v>0</v>
      </c>
      <c r="N5" s="119">
        <f t="shared" si="0"/>
        <v>0</v>
      </c>
      <c r="O5" s="119">
        <f t="shared" si="0"/>
        <v>0</v>
      </c>
      <c r="P5" s="119">
        <f t="shared" si="0"/>
        <v>0</v>
      </c>
      <c r="Q5" s="119">
        <f t="shared" si="0"/>
        <v>0</v>
      </c>
      <c r="R5" s="119">
        <f t="shared" si="0"/>
        <v>0</v>
      </c>
      <c r="S5" s="119">
        <f t="shared" si="0"/>
        <v>0</v>
      </c>
    </row>
    <row r="6" spans="1:21" x14ac:dyDescent="0.25">
      <c r="A6" s="5" t="s">
        <v>4</v>
      </c>
      <c r="B6" s="6" t="s">
        <v>8</v>
      </c>
      <c r="C6" s="7"/>
      <c r="D6" s="107"/>
      <c r="E6" s="107"/>
      <c r="F6" s="107"/>
      <c r="G6" s="107"/>
      <c r="H6" s="107"/>
      <c r="I6" s="107"/>
      <c r="J6" s="107"/>
      <c r="K6" s="107"/>
      <c r="L6" s="107"/>
      <c r="M6" s="107"/>
      <c r="N6" s="107"/>
      <c r="O6" s="107"/>
      <c r="P6" s="107"/>
      <c r="Q6" s="107"/>
      <c r="R6" s="107"/>
      <c r="S6" s="107"/>
      <c r="U6" s="334"/>
    </row>
    <row r="7" spans="1:21" x14ac:dyDescent="0.25">
      <c r="A7" s="5" t="s">
        <v>4</v>
      </c>
      <c r="B7" s="6" t="s">
        <v>8</v>
      </c>
      <c r="C7" s="7"/>
      <c r="D7" s="107"/>
      <c r="E7" s="107"/>
      <c r="F7" s="107"/>
      <c r="G7" s="107"/>
      <c r="H7" s="107"/>
      <c r="I7" s="107"/>
      <c r="J7" s="107"/>
      <c r="K7" s="107"/>
      <c r="L7" s="107"/>
      <c r="M7" s="107"/>
      <c r="N7" s="107"/>
      <c r="O7" s="107"/>
      <c r="P7" s="107"/>
      <c r="Q7" s="107"/>
      <c r="R7" s="107"/>
      <c r="S7" s="107"/>
    </row>
    <row r="8" spans="1:21" x14ac:dyDescent="0.25">
      <c r="A8" s="5" t="s">
        <v>4</v>
      </c>
      <c r="B8" s="6" t="s">
        <v>8</v>
      </c>
      <c r="C8" s="7"/>
      <c r="D8" s="107"/>
      <c r="E8" s="107"/>
      <c r="F8" s="107"/>
      <c r="G8" s="107"/>
      <c r="H8" s="107"/>
      <c r="I8" s="107"/>
      <c r="J8" s="107"/>
      <c r="K8" s="107"/>
      <c r="L8" s="107"/>
      <c r="M8" s="107"/>
      <c r="N8" s="107"/>
      <c r="O8" s="107"/>
      <c r="P8" s="107"/>
      <c r="Q8" s="107"/>
      <c r="R8" s="107"/>
      <c r="S8" s="107"/>
    </row>
    <row r="9" spans="1:21" x14ac:dyDescent="0.25">
      <c r="A9" s="5" t="s">
        <v>4</v>
      </c>
      <c r="B9" s="6" t="s">
        <v>8</v>
      </c>
      <c r="C9" s="7"/>
      <c r="D9" s="107"/>
      <c r="E9" s="107"/>
      <c r="F9" s="107"/>
      <c r="G9" s="107"/>
      <c r="H9" s="107"/>
      <c r="I9" s="107"/>
      <c r="J9" s="107"/>
      <c r="K9" s="107"/>
      <c r="L9" s="107"/>
      <c r="M9" s="107"/>
      <c r="N9" s="107"/>
      <c r="O9" s="107"/>
      <c r="P9" s="107"/>
      <c r="Q9" s="107"/>
      <c r="R9" s="107"/>
      <c r="S9" s="107"/>
    </row>
    <row r="10" spans="1:21" x14ac:dyDescent="0.25">
      <c r="A10" s="5" t="s">
        <v>4</v>
      </c>
      <c r="B10" s="6" t="s">
        <v>8</v>
      </c>
      <c r="C10" s="7"/>
      <c r="D10" s="107"/>
      <c r="E10" s="107"/>
      <c r="F10" s="107"/>
      <c r="G10" s="107"/>
      <c r="H10" s="107"/>
      <c r="I10" s="107"/>
      <c r="J10" s="107"/>
      <c r="K10" s="107"/>
      <c r="L10" s="107"/>
      <c r="M10" s="107"/>
      <c r="N10" s="107"/>
      <c r="O10" s="107"/>
      <c r="P10" s="107"/>
      <c r="Q10" s="107"/>
      <c r="R10" s="107"/>
      <c r="S10" s="107"/>
    </row>
    <row r="11" spans="1:21" x14ac:dyDescent="0.25">
      <c r="A11" s="5" t="s">
        <v>4</v>
      </c>
      <c r="B11" s="6" t="s">
        <v>8</v>
      </c>
      <c r="C11" s="7"/>
      <c r="D11" s="107"/>
      <c r="E11" s="107"/>
      <c r="F11" s="107"/>
      <c r="G11" s="107"/>
      <c r="H11" s="107"/>
      <c r="I11" s="107"/>
      <c r="J11" s="107"/>
      <c r="K11" s="107"/>
      <c r="L11" s="107"/>
      <c r="M11" s="107"/>
      <c r="N11" s="107"/>
      <c r="O11" s="107"/>
      <c r="P11" s="107"/>
      <c r="Q11" s="107"/>
      <c r="R11" s="107"/>
      <c r="S11" s="107"/>
    </row>
    <row r="12" spans="1:21" x14ac:dyDescent="0.25">
      <c r="A12" s="5" t="s">
        <v>4</v>
      </c>
      <c r="B12" s="6" t="s">
        <v>8</v>
      </c>
      <c r="C12" s="7"/>
      <c r="D12" s="107"/>
      <c r="E12" s="107"/>
      <c r="F12" s="107"/>
      <c r="G12" s="107"/>
      <c r="H12" s="107"/>
      <c r="I12" s="107"/>
      <c r="J12" s="107"/>
      <c r="K12" s="107"/>
      <c r="L12" s="107"/>
      <c r="M12" s="107"/>
      <c r="N12" s="107"/>
      <c r="O12" s="107"/>
      <c r="P12" s="107"/>
      <c r="Q12" s="107"/>
      <c r="R12" s="107"/>
      <c r="S12" s="107"/>
    </row>
    <row r="13" spans="1:21" x14ac:dyDescent="0.25">
      <c r="A13" s="5" t="s">
        <v>4</v>
      </c>
      <c r="B13" s="6" t="s">
        <v>8</v>
      </c>
      <c r="C13" s="11" t="s">
        <v>6</v>
      </c>
      <c r="D13" s="10">
        <v>0</v>
      </c>
      <c r="E13" s="10">
        <v>0</v>
      </c>
      <c r="F13" s="10">
        <v>0</v>
      </c>
      <c r="G13" s="10">
        <v>0</v>
      </c>
      <c r="H13" s="10">
        <v>0</v>
      </c>
      <c r="I13" s="10">
        <v>0</v>
      </c>
      <c r="J13" s="10">
        <v>0</v>
      </c>
      <c r="K13" s="10">
        <v>0</v>
      </c>
      <c r="L13" s="10">
        <v>0</v>
      </c>
      <c r="M13" s="10">
        <v>0</v>
      </c>
      <c r="N13" s="10">
        <v>0</v>
      </c>
      <c r="O13" s="10">
        <v>0</v>
      </c>
      <c r="P13" s="10">
        <v>0</v>
      </c>
      <c r="Q13" s="10">
        <v>0</v>
      </c>
      <c r="R13" s="10">
        <v>0</v>
      </c>
      <c r="S13" s="10">
        <v>0</v>
      </c>
    </row>
    <row r="14" spans="1:21" x14ac:dyDescent="0.25">
      <c r="A14" s="5" t="s">
        <v>4</v>
      </c>
      <c r="B14" s="6" t="s">
        <v>8</v>
      </c>
      <c r="C14" s="11" t="s">
        <v>7</v>
      </c>
      <c r="D14" s="119">
        <f>SUM(D6:D12)</f>
        <v>0</v>
      </c>
      <c r="E14" s="119">
        <f t="shared" ref="E14:S14" si="1">SUM(E6:E12)</f>
        <v>0</v>
      </c>
      <c r="F14" s="119">
        <f t="shared" si="1"/>
        <v>0</v>
      </c>
      <c r="G14" s="119">
        <f t="shared" si="1"/>
        <v>0</v>
      </c>
      <c r="H14" s="119">
        <f t="shared" si="1"/>
        <v>0</v>
      </c>
      <c r="I14" s="119">
        <f t="shared" si="1"/>
        <v>0</v>
      </c>
      <c r="J14" s="119">
        <f t="shared" si="1"/>
        <v>0</v>
      </c>
      <c r="K14" s="119">
        <f t="shared" si="1"/>
        <v>0</v>
      </c>
      <c r="L14" s="119">
        <f t="shared" si="1"/>
        <v>0</v>
      </c>
      <c r="M14" s="119">
        <f t="shared" si="1"/>
        <v>0</v>
      </c>
      <c r="N14" s="119">
        <f>SUM(N6:N12)</f>
        <v>0</v>
      </c>
      <c r="O14" s="119">
        <f t="shared" si="1"/>
        <v>0</v>
      </c>
      <c r="P14" s="119">
        <f t="shared" si="1"/>
        <v>0</v>
      </c>
      <c r="Q14" s="119">
        <f t="shared" si="1"/>
        <v>0</v>
      </c>
      <c r="R14" s="119">
        <f t="shared" si="1"/>
        <v>0</v>
      </c>
      <c r="S14" s="119">
        <f t="shared" si="1"/>
        <v>0</v>
      </c>
    </row>
    <row r="15" spans="1:21" x14ac:dyDescent="0.25">
      <c r="A15" s="5" t="s">
        <v>4</v>
      </c>
      <c r="B15" s="6" t="s">
        <v>9</v>
      </c>
      <c r="C15" s="15"/>
      <c r="D15" s="2"/>
      <c r="E15" s="2"/>
      <c r="F15" s="2"/>
      <c r="G15" s="2"/>
      <c r="H15" s="2"/>
      <c r="I15" s="2"/>
      <c r="J15" s="2"/>
      <c r="K15" s="2"/>
      <c r="L15" s="2"/>
      <c r="M15" s="2"/>
      <c r="N15" s="2"/>
      <c r="O15" s="2"/>
      <c r="P15" s="2"/>
      <c r="Q15" s="2"/>
      <c r="R15" s="2"/>
      <c r="S15" s="2"/>
    </row>
    <row r="16" spans="1:21" x14ac:dyDescent="0.25">
      <c r="A16" s="5" t="s">
        <v>4</v>
      </c>
      <c r="B16" s="6" t="s">
        <v>9</v>
      </c>
      <c r="C16" s="15"/>
      <c r="D16" s="2"/>
      <c r="E16" s="2"/>
      <c r="F16" s="2"/>
      <c r="G16" s="2"/>
      <c r="H16" s="2"/>
      <c r="I16" s="2"/>
      <c r="J16" s="2"/>
      <c r="K16" s="2"/>
      <c r="L16" s="2"/>
      <c r="M16" s="2"/>
      <c r="N16" s="2"/>
      <c r="O16" s="2"/>
      <c r="P16" s="2"/>
      <c r="Q16" s="2"/>
      <c r="R16" s="2"/>
      <c r="S16" s="2"/>
    </row>
    <row r="17" spans="1:19" x14ac:dyDescent="0.25">
      <c r="A17" s="5" t="s">
        <v>4</v>
      </c>
      <c r="B17" s="6" t="s">
        <v>9</v>
      </c>
      <c r="C17" s="17" t="s">
        <v>6</v>
      </c>
      <c r="D17" s="27">
        <v>0</v>
      </c>
      <c r="E17" s="27">
        <v>0</v>
      </c>
      <c r="F17" s="27">
        <v>0</v>
      </c>
      <c r="G17" s="27">
        <v>0</v>
      </c>
      <c r="H17" s="27">
        <v>0</v>
      </c>
      <c r="I17" s="27">
        <v>0</v>
      </c>
      <c r="J17" s="27">
        <v>0</v>
      </c>
      <c r="K17" s="27">
        <v>0</v>
      </c>
      <c r="L17" s="27">
        <v>0</v>
      </c>
      <c r="M17" s="27">
        <v>0</v>
      </c>
      <c r="N17" s="27">
        <v>0</v>
      </c>
      <c r="O17" s="27">
        <v>0</v>
      </c>
      <c r="P17" s="27">
        <v>0</v>
      </c>
      <c r="Q17" s="27">
        <v>0</v>
      </c>
      <c r="R17" s="27">
        <v>0</v>
      </c>
      <c r="S17" s="27">
        <v>0</v>
      </c>
    </row>
    <row r="18" spans="1:19" x14ac:dyDescent="0.25">
      <c r="A18" s="5" t="s">
        <v>4</v>
      </c>
      <c r="B18" s="6" t="s">
        <v>10</v>
      </c>
      <c r="C18" s="17" t="s">
        <v>7</v>
      </c>
      <c r="D18" s="119">
        <f>SUM(D15:D17)</f>
        <v>0</v>
      </c>
      <c r="E18" s="119">
        <f t="shared" ref="E18:S18" si="2">SUM(E15:E17)</f>
        <v>0</v>
      </c>
      <c r="F18" s="119">
        <f t="shared" si="2"/>
        <v>0</v>
      </c>
      <c r="G18" s="119">
        <f t="shared" si="2"/>
        <v>0</v>
      </c>
      <c r="H18" s="119">
        <f t="shared" si="2"/>
        <v>0</v>
      </c>
      <c r="I18" s="119">
        <f t="shared" si="2"/>
        <v>0</v>
      </c>
      <c r="J18" s="119">
        <f t="shared" si="2"/>
        <v>0</v>
      </c>
      <c r="K18" s="119">
        <f t="shared" si="2"/>
        <v>0</v>
      </c>
      <c r="L18" s="119">
        <f t="shared" si="2"/>
        <v>0</v>
      </c>
      <c r="M18" s="119">
        <f t="shared" si="2"/>
        <v>0</v>
      </c>
      <c r="N18" s="119">
        <f t="shared" si="2"/>
        <v>0</v>
      </c>
      <c r="O18" s="119">
        <f t="shared" si="2"/>
        <v>0</v>
      </c>
      <c r="P18" s="119">
        <f t="shared" si="2"/>
        <v>0</v>
      </c>
      <c r="Q18" s="119">
        <f t="shared" si="2"/>
        <v>0</v>
      </c>
      <c r="R18" s="119">
        <f t="shared" si="2"/>
        <v>0</v>
      </c>
      <c r="S18" s="119">
        <f t="shared" si="2"/>
        <v>0</v>
      </c>
    </row>
    <row r="19" spans="1:19" x14ac:dyDescent="0.25">
      <c r="A19" s="5" t="s">
        <v>4</v>
      </c>
      <c r="B19" s="6" t="s">
        <v>11</v>
      </c>
      <c r="C19" s="15"/>
      <c r="D19" s="2"/>
      <c r="E19" s="2"/>
      <c r="F19" s="2"/>
      <c r="G19" s="2"/>
      <c r="H19" s="2"/>
      <c r="I19" s="2"/>
      <c r="J19" s="2"/>
      <c r="K19" s="2"/>
      <c r="L19" s="2"/>
      <c r="M19" s="2"/>
      <c r="N19" s="2"/>
      <c r="O19" s="2"/>
      <c r="P19" s="2"/>
      <c r="Q19" s="2"/>
      <c r="R19" s="2"/>
      <c r="S19" s="2"/>
    </row>
    <row r="20" spans="1:19" x14ac:dyDescent="0.25">
      <c r="A20" s="5" t="s">
        <v>4</v>
      </c>
      <c r="B20" s="6" t="s">
        <v>11</v>
      </c>
      <c r="C20" s="17" t="s">
        <v>6</v>
      </c>
      <c r="D20" s="60">
        <v>0</v>
      </c>
      <c r="E20" s="60">
        <v>0</v>
      </c>
      <c r="F20" s="60">
        <v>0</v>
      </c>
      <c r="G20" s="60">
        <v>0</v>
      </c>
      <c r="H20" s="60">
        <v>0</v>
      </c>
      <c r="I20" s="60">
        <v>0</v>
      </c>
      <c r="J20" s="60">
        <v>0</v>
      </c>
      <c r="K20" s="60">
        <v>0</v>
      </c>
      <c r="L20" s="60">
        <v>0</v>
      </c>
      <c r="M20" s="60">
        <v>0</v>
      </c>
      <c r="N20" s="60">
        <v>0</v>
      </c>
      <c r="O20" s="60">
        <v>0</v>
      </c>
      <c r="P20" s="60">
        <v>0</v>
      </c>
      <c r="Q20" s="60">
        <v>0</v>
      </c>
      <c r="R20" s="60">
        <v>0</v>
      </c>
      <c r="S20" s="60">
        <v>0</v>
      </c>
    </row>
    <row r="21" spans="1:19" x14ac:dyDescent="0.25">
      <c r="A21" s="5" t="s">
        <v>4</v>
      </c>
      <c r="B21" s="6"/>
      <c r="C21" s="20" t="s">
        <v>7</v>
      </c>
      <c r="D21" s="119">
        <f>SUM(D19:D20)</f>
        <v>0</v>
      </c>
      <c r="E21" s="119">
        <f t="shared" ref="E21:S21" si="3">SUM(E19:E20)</f>
        <v>0</v>
      </c>
      <c r="F21" s="119">
        <f t="shared" si="3"/>
        <v>0</v>
      </c>
      <c r="G21" s="119">
        <f t="shared" si="3"/>
        <v>0</v>
      </c>
      <c r="H21" s="119">
        <f t="shared" si="3"/>
        <v>0</v>
      </c>
      <c r="I21" s="119">
        <f t="shared" si="3"/>
        <v>0</v>
      </c>
      <c r="J21" s="119">
        <f t="shared" si="3"/>
        <v>0</v>
      </c>
      <c r="K21" s="119">
        <f t="shared" si="3"/>
        <v>0</v>
      </c>
      <c r="L21" s="119">
        <f t="shared" si="3"/>
        <v>0</v>
      </c>
      <c r="M21" s="119">
        <f t="shared" si="3"/>
        <v>0</v>
      </c>
      <c r="N21" s="119">
        <f t="shared" si="3"/>
        <v>0</v>
      </c>
      <c r="O21" s="119">
        <f t="shared" si="3"/>
        <v>0</v>
      </c>
      <c r="P21" s="119">
        <f t="shared" si="3"/>
        <v>0</v>
      </c>
      <c r="Q21" s="119">
        <f t="shared" si="3"/>
        <v>0</v>
      </c>
      <c r="R21" s="119">
        <f t="shared" si="3"/>
        <v>0</v>
      </c>
      <c r="S21" s="119">
        <f t="shared" si="3"/>
        <v>0</v>
      </c>
    </row>
    <row r="22" spans="1:19" x14ac:dyDescent="0.25">
      <c r="A22" s="5" t="s">
        <v>4</v>
      </c>
      <c r="B22" s="36" t="s">
        <v>122</v>
      </c>
      <c r="C22" s="15"/>
      <c r="D22" s="2"/>
      <c r="E22" s="2"/>
      <c r="F22" s="2"/>
      <c r="G22" s="2"/>
      <c r="H22" s="2"/>
      <c r="I22" s="2"/>
      <c r="J22" s="2"/>
      <c r="K22" s="2"/>
      <c r="L22" s="2"/>
      <c r="M22" s="2"/>
      <c r="N22" s="2"/>
      <c r="O22" s="2"/>
      <c r="P22" s="2"/>
      <c r="Q22" s="2"/>
      <c r="R22" s="2"/>
      <c r="S22" s="2"/>
    </row>
    <row r="23" spans="1:19" x14ac:dyDescent="0.25">
      <c r="A23" s="5" t="s">
        <v>4</v>
      </c>
      <c r="B23" s="36" t="s">
        <v>122</v>
      </c>
      <c r="C23" s="17" t="s">
        <v>6</v>
      </c>
      <c r="D23" s="27">
        <v>0</v>
      </c>
      <c r="E23" s="27">
        <v>0</v>
      </c>
      <c r="F23" s="27">
        <v>0</v>
      </c>
      <c r="G23" s="27">
        <v>0</v>
      </c>
      <c r="H23" s="27">
        <v>0</v>
      </c>
      <c r="I23" s="27">
        <v>0</v>
      </c>
      <c r="J23" s="27">
        <v>0</v>
      </c>
      <c r="K23" s="27">
        <v>0</v>
      </c>
      <c r="L23" s="27">
        <v>0</v>
      </c>
      <c r="M23" s="27">
        <v>0</v>
      </c>
      <c r="N23" s="27">
        <v>0</v>
      </c>
      <c r="O23" s="27">
        <v>0</v>
      </c>
      <c r="P23" s="27">
        <v>0</v>
      </c>
      <c r="Q23" s="27">
        <v>0</v>
      </c>
      <c r="R23" s="27">
        <v>0</v>
      </c>
      <c r="S23" s="27">
        <v>0</v>
      </c>
    </row>
    <row r="24" spans="1:19" x14ac:dyDescent="0.25">
      <c r="A24" s="5" t="s">
        <v>4</v>
      </c>
      <c r="B24" s="6"/>
      <c r="C24" s="17" t="s">
        <v>7</v>
      </c>
      <c r="D24" s="119">
        <f>SUM(D22:D23)</f>
        <v>0</v>
      </c>
      <c r="E24" s="119">
        <f t="shared" ref="E24:S24" si="4">SUM(E22:E23)</f>
        <v>0</v>
      </c>
      <c r="F24" s="119">
        <f t="shared" si="4"/>
        <v>0</v>
      </c>
      <c r="G24" s="119">
        <f t="shared" si="4"/>
        <v>0</v>
      </c>
      <c r="H24" s="119">
        <f t="shared" si="4"/>
        <v>0</v>
      </c>
      <c r="I24" s="119">
        <f t="shared" si="4"/>
        <v>0</v>
      </c>
      <c r="J24" s="119">
        <f t="shared" si="4"/>
        <v>0</v>
      </c>
      <c r="K24" s="119">
        <f t="shared" si="4"/>
        <v>0</v>
      </c>
      <c r="L24" s="119">
        <f t="shared" si="4"/>
        <v>0</v>
      </c>
      <c r="M24" s="119">
        <f t="shared" si="4"/>
        <v>0</v>
      </c>
      <c r="N24" s="119">
        <f t="shared" si="4"/>
        <v>0</v>
      </c>
      <c r="O24" s="119">
        <f t="shared" si="4"/>
        <v>0</v>
      </c>
      <c r="P24" s="119">
        <f t="shared" si="4"/>
        <v>0</v>
      </c>
      <c r="Q24" s="119">
        <f t="shared" si="4"/>
        <v>0</v>
      </c>
      <c r="R24" s="119">
        <f t="shared" si="4"/>
        <v>0</v>
      </c>
      <c r="S24" s="119">
        <f t="shared" si="4"/>
        <v>0</v>
      </c>
    </row>
    <row r="25" spans="1:19" x14ac:dyDescent="0.25">
      <c r="A25" s="5" t="s">
        <v>4</v>
      </c>
      <c r="B25" s="6" t="s">
        <v>13</v>
      </c>
      <c r="C25" s="15"/>
      <c r="D25" s="2"/>
      <c r="E25" s="2"/>
      <c r="F25" s="2"/>
      <c r="G25" s="2"/>
      <c r="H25" s="2"/>
      <c r="I25" s="2"/>
      <c r="J25" s="2"/>
      <c r="K25" s="2"/>
      <c r="L25" s="2"/>
      <c r="M25" s="2"/>
      <c r="N25" s="2"/>
      <c r="O25" s="2"/>
      <c r="P25" s="2"/>
      <c r="Q25" s="2"/>
      <c r="R25" s="2"/>
      <c r="S25" s="2"/>
    </row>
    <row r="26" spans="1:19" x14ac:dyDescent="0.25">
      <c r="A26" s="5" t="s">
        <v>4</v>
      </c>
      <c r="B26" s="6" t="s">
        <v>13</v>
      </c>
      <c r="C26" s="15"/>
      <c r="D26" s="2"/>
      <c r="E26" s="2"/>
      <c r="F26" s="2"/>
      <c r="G26" s="2"/>
      <c r="H26" s="2"/>
      <c r="I26" s="2"/>
      <c r="J26" s="2"/>
      <c r="K26" s="2"/>
      <c r="L26" s="2"/>
      <c r="M26" s="2"/>
      <c r="N26" s="2"/>
      <c r="O26" s="2"/>
      <c r="P26" s="2"/>
      <c r="Q26" s="2"/>
      <c r="R26" s="2"/>
      <c r="S26" s="2"/>
    </row>
    <row r="27" spans="1:19" x14ac:dyDescent="0.25">
      <c r="A27" s="5" t="s">
        <v>4</v>
      </c>
      <c r="B27" s="6" t="s">
        <v>13</v>
      </c>
      <c r="C27" s="15"/>
      <c r="D27" s="2"/>
      <c r="E27" s="2"/>
      <c r="F27" s="2"/>
      <c r="G27" s="2"/>
      <c r="H27" s="2"/>
      <c r="I27" s="2"/>
      <c r="J27" s="2"/>
      <c r="K27" s="2"/>
      <c r="L27" s="2"/>
      <c r="M27" s="2"/>
      <c r="N27" s="2"/>
      <c r="O27" s="2"/>
      <c r="P27" s="2"/>
      <c r="Q27" s="2"/>
      <c r="R27" s="2"/>
      <c r="S27" s="2"/>
    </row>
    <row r="28" spans="1:19" x14ac:dyDescent="0.25">
      <c r="A28" s="5" t="s">
        <v>4</v>
      </c>
      <c r="B28" s="6" t="s">
        <v>13</v>
      </c>
      <c r="C28" s="15"/>
      <c r="D28" s="2"/>
      <c r="E28" s="2"/>
      <c r="F28" s="2"/>
      <c r="G28" s="2"/>
      <c r="H28" s="2"/>
      <c r="I28" s="2"/>
      <c r="J28" s="2"/>
      <c r="K28" s="2"/>
      <c r="L28" s="2"/>
      <c r="M28" s="2"/>
      <c r="N28" s="2"/>
      <c r="O28" s="2"/>
      <c r="P28" s="2"/>
      <c r="Q28" s="2"/>
      <c r="R28" s="2"/>
      <c r="S28" s="2"/>
    </row>
    <row r="29" spans="1:19" x14ac:dyDescent="0.25">
      <c r="A29" s="5" t="s">
        <v>4</v>
      </c>
      <c r="B29" s="6" t="s">
        <v>13</v>
      </c>
      <c r="C29" s="15"/>
      <c r="D29" s="2"/>
      <c r="E29" s="2"/>
      <c r="F29" s="2"/>
      <c r="G29" s="2"/>
      <c r="H29" s="2"/>
      <c r="I29" s="2"/>
      <c r="J29" s="2"/>
      <c r="K29" s="2"/>
      <c r="L29" s="2"/>
      <c r="M29" s="2"/>
      <c r="N29" s="2"/>
      <c r="O29" s="2"/>
      <c r="P29" s="2"/>
      <c r="Q29" s="2"/>
      <c r="R29" s="2"/>
      <c r="S29" s="2"/>
    </row>
    <row r="30" spans="1:19" x14ac:dyDescent="0.25">
      <c r="A30" s="5" t="s">
        <v>4</v>
      </c>
      <c r="B30" s="6"/>
      <c r="C30" s="17" t="s">
        <v>6</v>
      </c>
      <c r="D30" s="27">
        <v>0</v>
      </c>
      <c r="E30" s="27">
        <v>0</v>
      </c>
      <c r="F30" s="27">
        <v>0</v>
      </c>
      <c r="G30" s="27">
        <v>0</v>
      </c>
      <c r="H30" s="27">
        <v>0</v>
      </c>
      <c r="I30" s="27">
        <v>0</v>
      </c>
      <c r="J30" s="27">
        <v>0</v>
      </c>
      <c r="K30" s="27">
        <v>0</v>
      </c>
      <c r="L30" s="27">
        <v>0</v>
      </c>
      <c r="M30" s="27">
        <v>0</v>
      </c>
      <c r="N30" s="27">
        <v>0</v>
      </c>
      <c r="O30" s="27">
        <v>0</v>
      </c>
      <c r="P30" s="27">
        <v>0</v>
      </c>
      <c r="Q30" s="27">
        <v>0</v>
      </c>
      <c r="R30" s="27">
        <v>0</v>
      </c>
      <c r="S30" s="27">
        <v>0</v>
      </c>
    </row>
    <row r="31" spans="1:19" x14ac:dyDescent="0.25">
      <c r="A31" s="5" t="s">
        <v>4</v>
      </c>
      <c r="B31" s="6"/>
      <c r="C31" s="17" t="s">
        <v>7</v>
      </c>
      <c r="D31" s="120">
        <f>SUM(D25:D29)</f>
        <v>0</v>
      </c>
      <c r="E31" s="120">
        <f t="shared" ref="E31:S31" si="5">SUM(E25:E29)</f>
        <v>0</v>
      </c>
      <c r="F31" s="120">
        <f t="shared" si="5"/>
        <v>0</v>
      </c>
      <c r="G31" s="120">
        <f t="shared" si="5"/>
        <v>0</v>
      </c>
      <c r="H31" s="120">
        <f t="shared" si="5"/>
        <v>0</v>
      </c>
      <c r="I31" s="120">
        <f t="shared" si="5"/>
        <v>0</v>
      </c>
      <c r="J31" s="120">
        <f t="shared" si="5"/>
        <v>0</v>
      </c>
      <c r="K31" s="120">
        <f t="shared" si="5"/>
        <v>0</v>
      </c>
      <c r="L31" s="120">
        <f t="shared" si="5"/>
        <v>0</v>
      </c>
      <c r="M31" s="120">
        <f t="shared" si="5"/>
        <v>0</v>
      </c>
      <c r="N31" s="120">
        <f t="shared" si="5"/>
        <v>0</v>
      </c>
      <c r="O31" s="120">
        <f t="shared" si="5"/>
        <v>0</v>
      </c>
      <c r="P31" s="120">
        <f t="shared" si="5"/>
        <v>0</v>
      </c>
      <c r="Q31" s="120">
        <f t="shared" si="5"/>
        <v>0</v>
      </c>
      <c r="R31" s="120">
        <f t="shared" si="5"/>
        <v>0</v>
      </c>
      <c r="S31" s="120">
        <f t="shared" si="5"/>
        <v>0</v>
      </c>
    </row>
    <row r="32" spans="1:19" x14ac:dyDescent="0.25">
      <c r="A32" s="5" t="s">
        <v>4</v>
      </c>
      <c r="B32" s="36" t="s">
        <v>14</v>
      </c>
      <c r="C32" s="20" t="s">
        <v>6</v>
      </c>
      <c r="D32" s="57"/>
      <c r="E32" s="57"/>
      <c r="F32" s="57"/>
      <c r="G32" s="57"/>
      <c r="H32" s="57"/>
      <c r="I32" s="57"/>
      <c r="J32" s="57"/>
      <c r="K32" s="57"/>
      <c r="L32" s="57"/>
      <c r="M32" s="57"/>
      <c r="N32" s="57"/>
      <c r="O32" s="57"/>
      <c r="P32" s="57"/>
      <c r="Q32" s="57"/>
      <c r="R32" s="57"/>
      <c r="S32" s="57"/>
    </row>
    <row r="33" spans="1:19" x14ac:dyDescent="0.25">
      <c r="A33" s="5" t="s">
        <v>4</v>
      </c>
      <c r="B33" s="6" t="s">
        <v>4</v>
      </c>
      <c r="C33" s="20" t="s">
        <v>15</v>
      </c>
      <c r="D33" s="120">
        <f>SUM(D32,D31,D24,D21,D18,D14,D5)</f>
        <v>0</v>
      </c>
      <c r="E33" s="120">
        <f t="shared" ref="E33:S33" si="6">SUM(E32,E31,E24,E21,E18,E14,E5)</f>
        <v>0</v>
      </c>
      <c r="F33" s="120">
        <f t="shared" si="6"/>
        <v>0</v>
      </c>
      <c r="G33" s="120">
        <f t="shared" si="6"/>
        <v>0</v>
      </c>
      <c r="H33" s="120">
        <f t="shared" si="6"/>
        <v>0</v>
      </c>
      <c r="I33" s="120">
        <f t="shared" si="6"/>
        <v>0</v>
      </c>
      <c r="J33" s="120">
        <f t="shared" si="6"/>
        <v>0</v>
      </c>
      <c r="K33" s="120">
        <f t="shared" si="6"/>
        <v>0</v>
      </c>
      <c r="L33" s="120">
        <f t="shared" si="6"/>
        <v>0</v>
      </c>
      <c r="M33" s="120">
        <f t="shared" si="6"/>
        <v>0</v>
      </c>
      <c r="N33" s="120">
        <f t="shared" si="6"/>
        <v>0</v>
      </c>
      <c r="O33" s="120">
        <f t="shared" si="6"/>
        <v>0</v>
      </c>
      <c r="P33" s="120">
        <f t="shared" si="6"/>
        <v>0</v>
      </c>
      <c r="Q33" s="120">
        <f t="shared" si="6"/>
        <v>0</v>
      </c>
      <c r="R33" s="120">
        <f t="shared" si="6"/>
        <v>0</v>
      </c>
      <c r="S33" s="120">
        <f t="shared" si="6"/>
        <v>0</v>
      </c>
    </row>
    <row r="34" spans="1:19" x14ac:dyDescent="0.25">
      <c r="A34" s="5" t="s">
        <v>16</v>
      </c>
      <c r="B34" s="6" t="s">
        <v>17</v>
      </c>
      <c r="C34" s="9"/>
      <c r="D34" s="2"/>
      <c r="E34" s="2"/>
      <c r="F34" s="2"/>
      <c r="G34" s="2"/>
      <c r="H34" s="2"/>
      <c r="I34" s="2"/>
      <c r="J34" s="2"/>
      <c r="K34" s="2"/>
      <c r="L34" s="2"/>
      <c r="M34" s="2"/>
      <c r="N34" s="2"/>
      <c r="O34" s="2"/>
      <c r="P34" s="2"/>
      <c r="Q34" s="2"/>
      <c r="R34" s="2"/>
      <c r="S34" s="2"/>
    </row>
    <row r="35" spans="1:19" x14ac:dyDescent="0.25">
      <c r="A35" s="5" t="s">
        <v>16</v>
      </c>
      <c r="B35" s="6" t="s">
        <v>17</v>
      </c>
      <c r="C35" s="9" t="s">
        <v>6</v>
      </c>
      <c r="D35" s="27">
        <v>0</v>
      </c>
      <c r="E35" s="27">
        <v>0</v>
      </c>
      <c r="F35" s="27">
        <v>0</v>
      </c>
      <c r="G35" s="27">
        <v>0</v>
      </c>
      <c r="H35" s="27">
        <v>0</v>
      </c>
      <c r="I35" s="27">
        <v>0</v>
      </c>
      <c r="J35" s="27">
        <v>0</v>
      </c>
      <c r="K35" s="27">
        <v>0</v>
      </c>
      <c r="L35" s="27">
        <v>0</v>
      </c>
      <c r="M35" s="27">
        <v>0</v>
      </c>
      <c r="N35" s="27">
        <v>0</v>
      </c>
      <c r="O35" s="27">
        <v>0</v>
      </c>
      <c r="P35" s="27">
        <v>0</v>
      </c>
      <c r="Q35" s="27">
        <v>0</v>
      </c>
      <c r="R35" s="27">
        <v>0</v>
      </c>
      <c r="S35" s="27">
        <v>0</v>
      </c>
    </row>
    <row r="36" spans="1:19" x14ac:dyDescent="0.25">
      <c r="A36" s="28" t="s">
        <v>16</v>
      </c>
      <c r="B36" s="29" t="s">
        <v>17</v>
      </c>
      <c r="C36" s="20" t="s">
        <v>15</v>
      </c>
      <c r="D36" s="119">
        <f>SUM(D34:D35)</f>
        <v>0</v>
      </c>
      <c r="E36" s="119">
        <f t="shared" ref="E36:S36" si="7">SUM(E34:E35)</f>
        <v>0</v>
      </c>
      <c r="F36" s="119">
        <f t="shared" si="7"/>
        <v>0</v>
      </c>
      <c r="G36" s="119">
        <f t="shared" si="7"/>
        <v>0</v>
      </c>
      <c r="H36" s="119">
        <f t="shared" si="7"/>
        <v>0</v>
      </c>
      <c r="I36" s="119">
        <f t="shared" si="7"/>
        <v>0</v>
      </c>
      <c r="J36" s="119">
        <f t="shared" si="7"/>
        <v>0</v>
      </c>
      <c r="K36" s="119">
        <f t="shared" si="7"/>
        <v>0</v>
      </c>
      <c r="L36" s="119">
        <f t="shared" si="7"/>
        <v>0</v>
      </c>
      <c r="M36" s="119">
        <f t="shared" si="7"/>
        <v>0</v>
      </c>
      <c r="N36" s="119">
        <f t="shared" si="7"/>
        <v>0</v>
      </c>
      <c r="O36" s="119">
        <f t="shared" si="7"/>
        <v>0</v>
      </c>
      <c r="P36" s="119">
        <f t="shared" si="7"/>
        <v>0</v>
      </c>
      <c r="Q36" s="119">
        <f t="shared" si="7"/>
        <v>0</v>
      </c>
      <c r="R36" s="119">
        <f t="shared" si="7"/>
        <v>0</v>
      </c>
      <c r="S36" s="119">
        <f t="shared" si="7"/>
        <v>0</v>
      </c>
    </row>
    <row r="37" spans="1:19" x14ac:dyDescent="0.25">
      <c r="A37" s="5" t="s">
        <v>16</v>
      </c>
      <c r="B37" s="6" t="s">
        <v>18</v>
      </c>
      <c r="C37" s="9"/>
      <c r="D37" s="2"/>
      <c r="E37" s="2"/>
      <c r="F37" s="2"/>
      <c r="G37" s="2"/>
      <c r="H37" s="2"/>
      <c r="I37" s="2"/>
      <c r="J37" s="2"/>
      <c r="K37" s="2"/>
      <c r="L37" s="2"/>
      <c r="M37" s="2"/>
      <c r="N37" s="2"/>
      <c r="O37" s="2"/>
      <c r="P37" s="2"/>
      <c r="Q37" s="2"/>
      <c r="R37" s="2"/>
      <c r="S37" s="2"/>
    </row>
    <row r="38" spans="1:19" x14ac:dyDescent="0.25">
      <c r="A38" s="30" t="s">
        <v>16</v>
      </c>
      <c r="B38" s="31" t="s">
        <v>18</v>
      </c>
      <c r="C38" s="32" t="s">
        <v>6</v>
      </c>
      <c r="D38" s="33">
        <v>0</v>
      </c>
      <c r="E38" s="33">
        <v>0</v>
      </c>
      <c r="F38" s="33">
        <v>0</v>
      </c>
      <c r="G38" s="33">
        <v>0</v>
      </c>
      <c r="H38" s="33">
        <v>0</v>
      </c>
      <c r="I38" s="33">
        <v>0</v>
      </c>
      <c r="J38" s="33">
        <v>0</v>
      </c>
      <c r="K38" s="33">
        <v>0</v>
      </c>
      <c r="L38" s="33">
        <v>0</v>
      </c>
      <c r="M38" s="33">
        <v>0</v>
      </c>
      <c r="N38" s="33">
        <v>0</v>
      </c>
      <c r="O38" s="33">
        <v>0</v>
      </c>
      <c r="P38" s="33">
        <v>0</v>
      </c>
      <c r="Q38" s="33">
        <v>0</v>
      </c>
      <c r="R38" s="33">
        <v>0</v>
      </c>
      <c r="S38" s="33">
        <v>0</v>
      </c>
    </row>
    <row r="39" spans="1:19" x14ac:dyDescent="0.25">
      <c r="A39" s="5" t="s">
        <v>16</v>
      </c>
      <c r="B39" s="6" t="s">
        <v>18</v>
      </c>
      <c r="C39" s="20" t="s">
        <v>15</v>
      </c>
      <c r="D39" s="120">
        <f>SUM(D37:D38)</f>
        <v>0</v>
      </c>
      <c r="E39" s="120">
        <f t="shared" ref="E39:S39" si="8">SUM(E37:E38)</f>
        <v>0</v>
      </c>
      <c r="F39" s="120">
        <f t="shared" si="8"/>
        <v>0</v>
      </c>
      <c r="G39" s="120">
        <f t="shared" si="8"/>
        <v>0</v>
      </c>
      <c r="H39" s="120">
        <f t="shared" si="8"/>
        <v>0</v>
      </c>
      <c r="I39" s="120">
        <f t="shared" si="8"/>
        <v>0</v>
      </c>
      <c r="J39" s="120">
        <f t="shared" si="8"/>
        <v>0</v>
      </c>
      <c r="K39" s="120">
        <f t="shared" si="8"/>
        <v>0</v>
      </c>
      <c r="L39" s="120">
        <f t="shared" si="8"/>
        <v>0</v>
      </c>
      <c r="M39" s="120">
        <f t="shared" si="8"/>
        <v>0</v>
      </c>
      <c r="N39" s="120">
        <f t="shared" si="8"/>
        <v>0</v>
      </c>
      <c r="O39" s="120">
        <f t="shared" si="8"/>
        <v>0</v>
      </c>
      <c r="P39" s="120">
        <f t="shared" si="8"/>
        <v>0</v>
      </c>
      <c r="Q39" s="120">
        <f t="shared" si="8"/>
        <v>0</v>
      </c>
      <c r="R39" s="120">
        <f t="shared" si="8"/>
        <v>0</v>
      </c>
      <c r="S39" s="120">
        <f t="shared" si="8"/>
        <v>0</v>
      </c>
    </row>
    <row r="40" spans="1:19" x14ac:dyDescent="0.25">
      <c r="A40" s="5" t="s">
        <v>16</v>
      </c>
      <c r="B40" s="6" t="s">
        <v>19</v>
      </c>
      <c r="C40" s="34"/>
      <c r="D40" s="2"/>
      <c r="E40" s="2"/>
      <c r="F40" s="2"/>
      <c r="G40" s="2"/>
      <c r="H40" s="2"/>
      <c r="I40" s="2"/>
      <c r="J40" s="2"/>
      <c r="K40" s="2"/>
      <c r="L40" s="2"/>
      <c r="M40" s="2"/>
      <c r="N40" s="2"/>
      <c r="O40" s="2"/>
      <c r="P40" s="2"/>
      <c r="Q40" s="2"/>
      <c r="R40" s="2"/>
      <c r="S40" s="2"/>
    </row>
    <row r="41" spans="1:19" x14ac:dyDescent="0.25">
      <c r="A41" s="5" t="s">
        <v>16</v>
      </c>
      <c r="B41" s="6" t="s">
        <v>19</v>
      </c>
      <c r="C41" s="20" t="s">
        <v>6</v>
      </c>
      <c r="D41" s="27">
        <v>0</v>
      </c>
      <c r="E41" s="27">
        <v>0</v>
      </c>
      <c r="F41" s="27">
        <v>0</v>
      </c>
      <c r="G41" s="27">
        <v>0</v>
      </c>
      <c r="H41" s="27">
        <v>0</v>
      </c>
      <c r="I41" s="27">
        <v>0</v>
      </c>
      <c r="J41" s="27">
        <v>0</v>
      </c>
      <c r="K41" s="27">
        <v>0</v>
      </c>
      <c r="L41" s="27">
        <v>0</v>
      </c>
      <c r="M41" s="27">
        <v>0</v>
      </c>
      <c r="N41" s="27">
        <v>0</v>
      </c>
      <c r="O41" s="27">
        <v>0</v>
      </c>
      <c r="P41" s="27">
        <v>0</v>
      </c>
      <c r="Q41" s="27">
        <v>0</v>
      </c>
      <c r="R41" s="27">
        <v>0</v>
      </c>
      <c r="S41" s="27">
        <v>0</v>
      </c>
    </row>
    <row r="42" spans="1:19" x14ac:dyDescent="0.25">
      <c r="A42" s="28" t="s">
        <v>16</v>
      </c>
      <c r="B42" s="29" t="s">
        <v>19</v>
      </c>
      <c r="C42" s="20" t="s">
        <v>15</v>
      </c>
      <c r="D42" s="120">
        <f>SUM(D40:D41)</f>
        <v>0</v>
      </c>
      <c r="E42" s="120">
        <f t="shared" ref="E42:S42" si="9">SUM(E40:E41)</f>
        <v>0</v>
      </c>
      <c r="F42" s="120">
        <f t="shared" si="9"/>
        <v>0</v>
      </c>
      <c r="G42" s="120">
        <f t="shared" si="9"/>
        <v>0</v>
      </c>
      <c r="H42" s="120">
        <f t="shared" si="9"/>
        <v>0</v>
      </c>
      <c r="I42" s="120">
        <f t="shared" si="9"/>
        <v>0</v>
      </c>
      <c r="J42" s="120">
        <f t="shared" si="9"/>
        <v>0</v>
      </c>
      <c r="K42" s="120">
        <f t="shared" si="9"/>
        <v>0</v>
      </c>
      <c r="L42" s="120">
        <f t="shared" si="9"/>
        <v>0</v>
      </c>
      <c r="M42" s="120">
        <f t="shared" si="9"/>
        <v>0</v>
      </c>
      <c r="N42" s="120">
        <f t="shared" si="9"/>
        <v>0</v>
      </c>
      <c r="O42" s="120">
        <f t="shared" si="9"/>
        <v>0</v>
      </c>
      <c r="P42" s="120">
        <f t="shared" si="9"/>
        <v>0</v>
      </c>
      <c r="Q42" s="120">
        <f t="shared" si="9"/>
        <v>0</v>
      </c>
      <c r="R42" s="120">
        <f t="shared" si="9"/>
        <v>0</v>
      </c>
      <c r="S42" s="120">
        <f t="shared" si="9"/>
        <v>0</v>
      </c>
    </row>
    <row r="43" spans="1:19" x14ac:dyDescent="0.25">
      <c r="A43" s="5" t="s">
        <v>16</v>
      </c>
      <c r="B43" s="36" t="s">
        <v>20</v>
      </c>
      <c r="C43" s="15"/>
      <c r="D43" s="2"/>
      <c r="E43" s="2"/>
      <c r="F43" s="2"/>
      <c r="G43" s="2"/>
      <c r="H43" s="2"/>
      <c r="I43" s="2"/>
      <c r="J43" s="2"/>
      <c r="K43" s="2"/>
      <c r="L43" s="2"/>
      <c r="M43" s="2"/>
      <c r="N43" s="2"/>
      <c r="O43" s="2"/>
      <c r="P43" s="2"/>
      <c r="Q43" s="2"/>
      <c r="R43" s="2"/>
      <c r="S43" s="2"/>
    </row>
    <row r="44" spans="1:19" x14ac:dyDescent="0.25">
      <c r="A44" s="5" t="s">
        <v>16</v>
      </c>
      <c r="B44" s="6" t="s">
        <v>20</v>
      </c>
      <c r="C44" s="20" t="s">
        <v>6</v>
      </c>
      <c r="D44" s="27">
        <v>0</v>
      </c>
      <c r="E44" s="27">
        <v>0</v>
      </c>
      <c r="F44" s="27">
        <v>0</v>
      </c>
      <c r="G44" s="27">
        <v>0</v>
      </c>
      <c r="H44" s="27">
        <v>0</v>
      </c>
      <c r="I44" s="27">
        <v>0</v>
      </c>
      <c r="J44" s="27">
        <v>0</v>
      </c>
      <c r="K44" s="27">
        <v>0</v>
      </c>
      <c r="L44" s="27">
        <v>0</v>
      </c>
      <c r="M44" s="27">
        <v>0</v>
      </c>
      <c r="N44" s="27">
        <v>0</v>
      </c>
      <c r="O44" s="27">
        <v>0</v>
      </c>
      <c r="P44" s="27">
        <v>0</v>
      </c>
      <c r="Q44" s="27">
        <v>0</v>
      </c>
      <c r="R44" s="27">
        <v>0</v>
      </c>
      <c r="S44" s="27">
        <v>0</v>
      </c>
    </row>
    <row r="45" spans="1:19" x14ac:dyDescent="0.25">
      <c r="A45" s="28" t="s">
        <v>16</v>
      </c>
      <c r="B45" s="29" t="s">
        <v>20</v>
      </c>
      <c r="C45" s="20" t="s">
        <v>15</v>
      </c>
      <c r="D45" s="120">
        <f>SUM(D43:D44)</f>
        <v>0</v>
      </c>
      <c r="E45" s="120">
        <f t="shared" ref="E45:S45" si="10">SUM(E43:E44)</f>
        <v>0</v>
      </c>
      <c r="F45" s="120">
        <f t="shared" si="10"/>
        <v>0</v>
      </c>
      <c r="G45" s="120">
        <f t="shared" si="10"/>
        <v>0</v>
      </c>
      <c r="H45" s="120">
        <f t="shared" si="10"/>
        <v>0</v>
      </c>
      <c r="I45" s="120">
        <f t="shared" si="10"/>
        <v>0</v>
      </c>
      <c r="J45" s="120">
        <f t="shared" si="10"/>
        <v>0</v>
      </c>
      <c r="K45" s="120">
        <f t="shared" si="10"/>
        <v>0</v>
      </c>
      <c r="L45" s="120">
        <f t="shared" si="10"/>
        <v>0</v>
      </c>
      <c r="M45" s="120">
        <f t="shared" si="10"/>
        <v>0</v>
      </c>
      <c r="N45" s="120">
        <f t="shared" si="10"/>
        <v>0</v>
      </c>
      <c r="O45" s="120">
        <f t="shared" si="10"/>
        <v>0</v>
      </c>
      <c r="P45" s="120">
        <f t="shared" si="10"/>
        <v>0</v>
      </c>
      <c r="Q45" s="120">
        <f t="shared" si="10"/>
        <v>0</v>
      </c>
      <c r="R45" s="120">
        <f t="shared" si="10"/>
        <v>0</v>
      </c>
      <c r="S45" s="120">
        <f t="shared" si="10"/>
        <v>0</v>
      </c>
    </row>
    <row r="46" spans="1:19" x14ac:dyDescent="0.25">
      <c r="A46" s="28" t="s">
        <v>16</v>
      </c>
      <c r="B46" s="335" t="s">
        <v>21</v>
      </c>
      <c r="C46" s="9"/>
      <c r="D46" s="2"/>
      <c r="E46" s="2"/>
      <c r="F46" s="2"/>
      <c r="G46" s="2"/>
      <c r="H46" s="2"/>
      <c r="I46" s="2"/>
      <c r="J46" s="2"/>
      <c r="K46" s="2"/>
      <c r="L46" s="2"/>
      <c r="M46" s="2"/>
      <c r="N46" s="2"/>
      <c r="O46" s="2"/>
      <c r="P46" s="2"/>
      <c r="Q46" s="2"/>
      <c r="R46" s="2"/>
      <c r="S46" s="2"/>
    </row>
    <row r="47" spans="1:19" x14ac:dyDescent="0.25">
      <c r="A47" s="28" t="s">
        <v>16</v>
      </c>
      <c r="B47" s="335" t="s">
        <v>21</v>
      </c>
      <c r="C47" s="20" t="s">
        <v>6</v>
      </c>
      <c r="D47" s="33">
        <v>0</v>
      </c>
      <c r="E47" s="33">
        <v>0</v>
      </c>
      <c r="F47" s="33">
        <v>0</v>
      </c>
      <c r="G47" s="33">
        <v>0</v>
      </c>
      <c r="H47" s="33">
        <v>0</v>
      </c>
      <c r="I47" s="33">
        <v>0</v>
      </c>
      <c r="J47" s="33">
        <v>0</v>
      </c>
      <c r="K47" s="33">
        <v>0</v>
      </c>
      <c r="L47" s="33">
        <v>0</v>
      </c>
      <c r="M47" s="33">
        <v>0</v>
      </c>
      <c r="N47" s="33">
        <v>0</v>
      </c>
      <c r="O47" s="33">
        <v>0</v>
      </c>
      <c r="P47" s="33">
        <v>0</v>
      </c>
      <c r="Q47" s="33">
        <v>0</v>
      </c>
      <c r="R47" s="33">
        <v>0</v>
      </c>
      <c r="S47" s="33">
        <v>0</v>
      </c>
    </row>
    <row r="48" spans="1:19" x14ac:dyDescent="0.25">
      <c r="A48" s="28" t="s">
        <v>16</v>
      </c>
      <c r="B48" s="29" t="s">
        <v>21</v>
      </c>
      <c r="C48" s="20" t="s">
        <v>15</v>
      </c>
      <c r="D48" s="120">
        <f>SUM(D46:D47)</f>
        <v>0</v>
      </c>
      <c r="E48" s="120">
        <f t="shared" ref="E48:S48" si="11">SUM(E46:E47)</f>
        <v>0</v>
      </c>
      <c r="F48" s="120">
        <f t="shared" si="11"/>
        <v>0</v>
      </c>
      <c r="G48" s="120">
        <f t="shared" si="11"/>
        <v>0</v>
      </c>
      <c r="H48" s="120">
        <f t="shared" si="11"/>
        <v>0</v>
      </c>
      <c r="I48" s="120">
        <f t="shared" si="11"/>
        <v>0</v>
      </c>
      <c r="J48" s="120">
        <f t="shared" si="11"/>
        <v>0</v>
      </c>
      <c r="K48" s="120">
        <f t="shared" si="11"/>
        <v>0</v>
      </c>
      <c r="L48" s="120">
        <f t="shared" si="11"/>
        <v>0</v>
      </c>
      <c r="M48" s="120">
        <f t="shared" si="11"/>
        <v>0</v>
      </c>
      <c r="N48" s="120">
        <f t="shared" si="11"/>
        <v>0</v>
      </c>
      <c r="O48" s="120">
        <f t="shared" si="11"/>
        <v>0</v>
      </c>
      <c r="P48" s="120">
        <f t="shared" si="11"/>
        <v>0</v>
      </c>
      <c r="Q48" s="120">
        <f t="shared" si="11"/>
        <v>0</v>
      </c>
      <c r="R48" s="120">
        <f t="shared" si="11"/>
        <v>0</v>
      </c>
      <c r="S48" s="120">
        <f t="shared" si="11"/>
        <v>0</v>
      </c>
    </row>
    <row r="49" spans="1:21" x14ac:dyDescent="0.25">
      <c r="A49" s="28" t="s">
        <v>16</v>
      </c>
      <c r="B49" s="335" t="s">
        <v>46</v>
      </c>
      <c r="C49" s="26"/>
      <c r="D49" s="336"/>
      <c r="E49" s="336"/>
      <c r="F49" s="336"/>
      <c r="G49" s="336"/>
      <c r="H49" s="336"/>
      <c r="I49" s="336"/>
      <c r="J49" s="336"/>
      <c r="K49" s="336"/>
      <c r="L49" s="336"/>
      <c r="M49" s="336"/>
      <c r="N49" s="336"/>
      <c r="O49" s="336"/>
      <c r="P49" s="336"/>
      <c r="Q49" s="336"/>
      <c r="R49" s="336"/>
      <c r="S49" s="336"/>
      <c r="T49" s="120"/>
      <c r="U49" s="120"/>
    </row>
    <row r="50" spans="1:21" x14ac:dyDescent="0.25">
      <c r="A50" s="28" t="s">
        <v>16</v>
      </c>
      <c r="B50" s="335" t="s">
        <v>46</v>
      </c>
      <c r="C50" s="26"/>
      <c r="D50" s="336"/>
      <c r="E50" s="336"/>
      <c r="F50" s="336"/>
      <c r="G50" s="336"/>
      <c r="H50" s="336"/>
      <c r="I50" s="336"/>
      <c r="J50" s="336"/>
      <c r="K50" s="336"/>
      <c r="L50" s="336"/>
      <c r="M50" s="336"/>
      <c r="N50" s="336"/>
      <c r="O50" s="336"/>
      <c r="P50" s="336"/>
      <c r="Q50" s="336"/>
      <c r="R50" s="336"/>
      <c r="S50" s="336"/>
    </row>
    <row r="51" spans="1:21" x14ac:dyDescent="0.25">
      <c r="A51" s="28" t="s">
        <v>16</v>
      </c>
      <c r="B51" s="335" t="s">
        <v>46</v>
      </c>
      <c r="C51" s="9"/>
      <c r="D51" s="2"/>
      <c r="E51" s="2"/>
      <c r="F51" s="2"/>
      <c r="G51" s="2"/>
      <c r="H51" s="2"/>
      <c r="I51" s="2"/>
      <c r="J51" s="2"/>
      <c r="K51" s="2"/>
      <c r="L51" s="2"/>
      <c r="M51" s="2"/>
      <c r="N51" s="2"/>
      <c r="O51" s="2"/>
      <c r="P51" s="2"/>
      <c r="Q51" s="2"/>
      <c r="R51" s="2"/>
      <c r="S51" s="2"/>
    </row>
    <row r="52" spans="1:21" x14ac:dyDescent="0.25">
      <c r="A52" s="28" t="s">
        <v>16</v>
      </c>
      <c r="B52" s="335" t="s">
        <v>46</v>
      </c>
      <c r="C52" s="20" t="s">
        <v>6</v>
      </c>
      <c r="D52" s="27">
        <v>0</v>
      </c>
      <c r="E52" s="27">
        <v>0</v>
      </c>
      <c r="F52" s="27">
        <v>0</v>
      </c>
      <c r="G52" s="27">
        <v>0</v>
      </c>
      <c r="H52" s="27">
        <v>0</v>
      </c>
      <c r="I52" s="27">
        <v>0</v>
      </c>
      <c r="J52" s="27">
        <v>0</v>
      </c>
      <c r="K52" s="27">
        <v>0</v>
      </c>
      <c r="L52" s="27">
        <v>0</v>
      </c>
      <c r="M52" s="27">
        <v>0</v>
      </c>
      <c r="N52" s="27">
        <v>0</v>
      </c>
      <c r="O52" s="27">
        <v>0</v>
      </c>
      <c r="P52" s="27">
        <v>0</v>
      </c>
      <c r="Q52" s="27">
        <v>0</v>
      </c>
      <c r="R52" s="27">
        <v>0</v>
      </c>
      <c r="S52" s="27">
        <v>0</v>
      </c>
    </row>
    <row r="53" spans="1:21" x14ac:dyDescent="0.25">
      <c r="A53" s="28" t="s">
        <v>16</v>
      </c>
      <c r="B53" s="29" t="s">
        <v>46</v>
      </c>
      <c r="C53" s="20" t="s">
        <v>15</v>
      </c>
      <c r="D53" s="120">
        <f>SUM(D49:D52)</f>
        <v>0</v>
      </c>
      <c r="E53" s="120">
        <f t="shared" ref="E53:S53" si="12">SUM(E49:E52)</f>
        <v>0</v>
      </c>
      <c r="F53" s="120">
        <f t="shared" si="12"/>
        <v>0</v>
      </c>
      <c r="G53" s="120">
        <f t="shared" si="12"/>
        <v>0</v>
      </c>
      <c r="H53" s="120">
        <f t="shared" si="12"/>
        <v>0</v>
      </c>
      <c r="I53" s="120">
        <f t="shared" si="12"/>
        <v>0</v>
      </c>
      <c r="J53" s="120">
        <f t="shared" si="12"/>
        <v>0</v>
      </c>
      <c r="K53" s="120">
        <f t="shared" si="12"/>
        <v>0</v>
      </c>
      <c r="L53" s="120">
        <f t="shared" si="12"/>
        <v>0</v>
      </c>
      <c r="M53" s="120">
        <f t="shared" si="12"/>
        <v>0</v>
      </c>
      <c r="N53" s="120">
        <f t="shared" si="12"/>
        <v>0</v>
      </c>
      <c r="O53" s="120">
        <f t="shared" si="12"/>
        <v>0</v>
      </c>
      <c r="P53" s="120">
        <f t="shared" si="12"/>
        <v>0</v>
      </c>
      <c r="Q53" s="120">
        <f t="shared" si="12"/>
        <v>0</v>
      </c>
      <c r="R53" s="120">
        <f t="shared" si="12"/>
        <v>0</v>
      </c>
      <c r="S53" s="120">
        <f t="shared" si="12"/>
        <v>0</v>
      </c>
    </row>
    <row r="54" spans="1:21" x14ac:dyDescent="0.25">
      <c r="A54" s="5" t="s">
        <v>16</v>
      </c>
      <c r="B54" s="36" t="s">
        <v>22</v>
      </c>
      <c r="C54" s="9"/>
      <c r="D54" s="2"/>
      <c r="E54" s="2"/>
      <c r="F54" s="2"/>
      <c r="G54" s="2"/>
      <c r="H54" s="2"/>
      <c r="I54" s="2"/>
      <c r="J54" s="2"/>
      <c r="K54" s="2"/>
      <c r="L54" s="2"/>
      <c r="M54" s="2"/>
      <c r="N54" s="2"/>
      <c r="O54" s="2"/>
      <c r="P54" s="2"/>
      <c r="Q54" s="2"/>
      <c r="R54" s="2"/>
      <c r="S54" s="2"/>
    </row>
    <row r="55" spans="1:21" x14ac:dyDescent="0.25">
      <c r="A55" s="5" t="s">
        <v>16</v>
      </c>
      <c r="B55" s="6" t="s">
        <v>22</v>
      </c>
      <c r="C55" s="20" t="s">
        <v>6</v>
      </c>
      <c r="D55" s="27">
        <v>0</v>
      </c>
      <c r="E55" s="27">
        <v>0</v>
      </c>
      <c r="F55" s="27">
        <v>0</v>
      </c>
      <c r="G55" s="27">
        <v>0</v>
      </c>
      <c r="H55" s="27">
        <v>0</v>
      </c>
      <c r="I55" s="27">
        <v>0</v>
      </c>
      <c r="J55" s="27">
        <v>0</v>
      </c>
      <c r="K55" s="27">
        <v>0</v>
      </c>
      <c r="L55" s="27">
        <v>0</v>
      </c>
      <c r="M55" s="27">
        <v>0</v>
      </c>
      <c r="N55" s="27">
        <v>0</v>
      </c>
      <c r="O55" s="27">
        <v>0</v>
      </c>
      <c r="P55" s="27">
        <v>0</v>
      </c>
      <c r="Q55" s="27">
        <v>0</v>
      </c>
      <c r="R55" s="27">
        <v>0</v>
      </c>
      <c r="S55" s="27">
        <v>0</v>
      </c>
    </row>
    <row r="56" spans="1:21" x14ac:dyDescent="0.25">
      <c r="A56" s="28" t="s">
        <v>16</v>
      </c>
      <c r="B56" s="29" t="s">
        <v>22</v>
      </c>
      <c r="C56" s="20" t="s">
        <v>15</v>
      </c>
      <c r="D56" s="120">
        <f>SUM(D54:D55)</f>
        <v>0</v>
      </c>
      <c r="E56" s="120">
        <f t="shared" ref="E56:S56" si="13">SUM(E54:E55)</f>
        <v>0</v>
      </c>
      <c r="F56" s="120">
        <f t="shared" si="13"/>
        <v>0</v>
      </c>
      <c r="G56" s="120">
        <f t="shared" si="13"/>
        <v>0</v>
      </c>
      <c r="H56" s="120">
        <f t="shared" si="13"/>
        <v>0</v>
      </c>
      <c r="I56" s="120">
        <f t="shared" si="13"/>
        <v>0</v>
      </c>
      <c r="J56" s="120">
        <f t="shared" si="13"/>
        <v>0</v>
      </c>
      <c r="K56" s="120">
        <f t="shared" si="13"/>
        <v>0</v>
      </c>
      <c r="L56" s="120">
        <f t="shared" si="13"/>
        <v>0</v>
      </c>
      <c r="M56" s="120">
        <f t="shared" si="13"/>
        <v>0</v>
      </c>
      <c r="N56" s="120">
        <f t="shared" si="13"/>
        <v>0</v>
      </c>
      <c r="O56" s="120">
        <f t="shared" si="13"/>
        <v>0</v>
      </c>
      <c r="P56" s="120">
        <f t="shared" si="13"/>
        <v>0</v>
      </c>
      <c r="Q56" s="120">
        <f t="shared" si="13"/>
        <v>0</v>
      </c>
      <c r="R56" s="120">
        <f t="shared" si="13"/>
        <v>0</v>
      </c>
      <c r="S56" s="120">
        <f t="shared" si="13"/>
        <v>0</v>
      </c>
    </row>
    <row r="57" spans="1:21" x14ac:dyDescent="0.25">
      <c r="A57" s="5" t="s">
        <v>16</v>
      </c>
      <c r="B57" s="6" t="s">
        <v>23</v>
      </c>
      <c r="C57" s="9"/>
      <c r="D57" s="2"/>
      <c r="E57" s="2"/>
      <c r="F57" s="2"/>
      <c r="G57" s="2"/>
      <c r="H57" s="2"/>
      <c r="I57" s="2"/>
      <c r="J57" s="2"/>
      <c r="K57" s="2"/>
      <c r="L57" s="2"/>
      <c r="M57" s="2"/>
      <c r="N57" s="2"/>
      <c r="O57" s="2"/>
      <c r="P57" s="2"/>
      <c r="Q57" s="2"/>
      <c r="R57" s="2"/>
      <c r="S57" s="2"/>
    </row>
    <row r="58" spans="1:21" x14ac:dyDescent="0.25">
      <c r="A58" s="5" t="s">
        <v>16</v>
      </c>
      <c r="B58" s="6" t="s">
        <v>23</v>
      </c>
      <c r="C58" s="20" t="s">
        <v>6</v>
      </c>
      <c r="D58" s="27">
        <v>0</v>
      </c>
      <c r="E58" s="27">
        <v>0</v>
      </c>
      <c r="F58" s="27">
        <v>0</v>
      </c>
      <c r="G58" s="27">
        <v>0</v>
      </c>
      <c r="H58" s="27">
        <v>0</v>
      </c>
      <c r="I58" s="27">
        <v>0</v>
      </c>
      <c r="J58" s="27">
        <v>0</v>
      </c>
      <c r="K58" s="27">
        <v>0</v>
      </c>
      <c r="L58" s="27">
        <v>0</v>
      </c>
      <c r="M58" s="27">
        <v>0</v>
      </c>
      <c r="N58" s="27">
        <v>0</v>
      </c>
      <c r="O58" s="27">
        <v>0</v>
      </c>
      <c r="P58" s="27">
        <v>0</v>
      </c>
      <c r="Q58" s="27">
        <v>0</v>
      </c>
      <c r="R58" s="27">
        <v>0</v>
      </c>
      <c r="S58" s="27">
        <v>0</v>
      </c>
    </row>
    <row r="59" spans="1:21" x14ac:dyDescent="0.25">
      <c r="A59" s="5" t="s">
        <v>16</v>
      </c>
      <c r="B59" s="6" t="s">
        <v>23</v>
      </c>
      <c r="C59" s="20" t="s">
        <v>15</v>
      </c>
      <c r="D59" s="120">
        <f>SUM(D57:D58)</f>
        <v>0</v>
      </c>
      <c r="E59" s="120">
        <f t="shared" ref="E59:S59" si="14">SUM(E57:E58)</f>
        <v>0</v>
      </c>
      <c r="F59" s="120">
        <f t="shared" si="14"/>
        <v>0</v>
      </c>
      <c r="G59" s="120">
        <f t="shared" si="14"/>
        <v>0</v>
      </c>
      <c r="H59" s="120">
        <f t="shared" si="14"/>
        <v>0</v>
      </c>
      <c r="I59" s="120">
        <f t="shared" si="14"/>
        <v>0</v>
      </c>
      <c r="J59" s="120">
        <f t="shared" si="14"/>
        <v>0</v>
      </c>
      <c r="K59" s="120">
        <f t="shared" si="14"/>
        <v>0</v>
      </c>
      <c r="L59" s="120">
        <f t="shared" si="14"/>
        <v>0</v>
      </c>
      <c r="M59" s="120">
        <f t="shared" si="14"/>
        <v>0</v>
      </c>
      <c r="N59" s="120">
        <f t="shared" si="14"/>
        <v>0</v>
      </c>
      <c r="O59" s="120">
        <f t="shared" si="14"/>
        <v>0</v>
      </c>
      <c r="P59" s="120">
        <f t="shared" si="14"/>
        <v>0</v>
      </c>
      <c r="Q59" s="120">
        <f t="shared" si="14"/>
        <v>0</v>
      </c>
      <c r="R59" s="120">
        <f t="shared" si="14"/>
        <v>0</v>
      </c>
      <c r="S59" s="120">
        <f t="shared" si="14"/>
        <v>0</v>
      </c>
    </row>
    <row r="60" spans="1:21" x14ac:dyDescent="0.25">
      <c r="A60" s="5" t="s">
        <v>16</v>
      </c>
      <c r="B60" s="6" t="s">
        <v>24</v>
      </c>
      <c r="C60" s="20" t="s">
        <v>6</v>
      </c>
      <c r="D60" s="2"/>
      <c r="E60" s="2"/>
      <c r="F60" s="2"/>
      <c r="G60" s="2"/>
      <c r="H60" s="2"/>
      <c r="I60" s="2"/>
      <c r="J60" s="2"/>
      <c r="K60" s="2"/>
      <c r="L60" s="2"/>
      <c r="M60" s="2"/>
      <c r="N60" s="2"/>
      <c r="O60" s="2"/>
      <c r="P60" s="2"/>
      <c r="Q60" s="2"/>
      <c r="R60" s="2"/>
      <c r="S60" s="2"/>
    </row>
    <row r="61" spans="1:21" x14ac:dyDescent="0.25">
      <c r="A61" s="28" t="s">
        <v>16</v>
      </c>
      <c r="B61" s="29" t="s">
        <v>16</v>
      </c>
      <c r="C61" s="20" t="s">
        <v>15</v>
      </c>
      <c r="D61" s="120">
        <f>SUM(D60,D59,D56,D53,D48,D45,D42,D39,D36)</f>
        <v>0</v>
      </c>
      <c r="E61" s="120">
        <f t="shared" ref="E61:S61" si="15">SUM(E60,E59,E56,E53,E48,E45,E42,E39,E36)</f>
        <v>0</v>
      </c>
      <c r="F61" s="120">
        <f t="shared" si="15"/>
        <v>0</v>
      </c>
      <c r="G61" s="120">
        <f t="shared" si="15"/>
        <v>0</v>
      </c>
      <c r="H61" s="120">
        <f t="shared" si="15"/>
        <v>0</v>
      </c>
      <c r="I61" s="120">
        <f t="shared" si="15"/>
        <v>0</v>
      </c>
      <c r="J61" s="120">
        <f t="shared" si="15"/>
        <v>0</v>
      </c>
      <c r="K61" s="120">
        <f t="shared" si="15"/>
        <v>0</v>
      </c>
      <c r="L61" s="120">
        <f t="shared" si="15"/>
        <v>0</v>
      </c>
      <c r="M61" s="120">
        <f t="shared" si="15"/>
        <v>0</v>
      </c>
      <c r="N61" s="120">
        <f t="shared" si="15"/>
        <v>0</v>
      </c>
      <c r="O61" s="120">
        <f t="shared" si="15"/>
        <v>0</v>
      </c>
      <c r="P61" s="120">
        <f t="shared" si="15"/>
        <v>0</v>
      </c>
      <c r="Q61" s="120">
        <f t="shared" si="15"/>
        <v>0</v>
      </c>
      <c r="R61" s="120">
        <f t="shared" si="15"/>
        <v>0</v>
      </c>
      <c r="S61" s="120">
        <f t="shared" si="15"/>
        <v>0</v>
      </c>
    </row>
    <row r="62" spans="1:21" x14ac:dyDescent="0.25">
      <c r="A62" s="5" t="s">
        <v>25</v>
      </c>
      <c r="B62" s="36" t="s">
        <v>26</v>
      </c>
      <c r="C62" s="9"/>
      <c r="D62" s="2"/>
      <c r="E62" s="2"/>
      <c r="F62" s="2"/>
      <c r="G62" s="2"/>
      <c r="H62" s="2"/>
      <c r="I62" s="2"/>
      <c r="J62" s="2"/>
      <c r="K62" s="2"/>
      <c r="L62" s="2"/>
      <c r="M62" s="2"/>
      <c r="N62" s="2"/>
      <c r="O62" s="2"/>
      <c r="P62" s="2"/>
      <c r="Q62" s="2"/>
      <c r="R62" s="2"/>
      <c r="S62" s="2"/>
    </row>
    <row r="63" spans="1:21" x14ac:dyDescent="0.25">
      <c r="A63" s="5" t="s">
        <v>25</v>
      </c>
      <c r="B63" s="36" t="s">
        <v>26</v>
      </c>
      <c r="C63" s="20" t="s">
        <v>6</v>
      </c>
      <c r="D63" s="27">
        <v>0</v>
      </c>
      <c r="E63" s="27">
        <v>0</v>
      </c>
      <c r="F63" s="27">
        <v>0</v>
      </c>
      <c r="G63" s="27">
        <v>0</v>
      </c>
      <c r="H63" s="27">
        <v>0</v>
      </c>
      <c r="I63" s="27">
        <v>0</v>
      </c>
      <c r="J63" s="27">
        <v>0</v>
      </c>
      <c r="K63" s="27">
        <v>0</v>
      </c>
      <c r="L63" s="27">
        <v>0</v>
      </c>
      <c r="M63" s="27">
        <v>0</v>
      </c>
      <c r="N63" s="27">
        <v>0</v>
      </c>
      <c r="O63" s="27">
        <v>0</v>
      </c>
      <c r="P63" s="27">
        <v>0</v>
      </c>
      <c r="Q63" s="27">
        <v>0</v>
      </c>
      <c r="R63" s="27">
        <v>0</v>
      </c>
      <c r="S63" s="27">
        <v>0</v>
      </c>
    </row>
    <row r="64" spans="1:21" x14ac:dyDescent="0.25">
      <c r="A64" s="28" t="s">
        <v>25</v>
      </c>
      <c r="B64" s="39" t="s">
        <v>26</v>
      </c>
      <c r="C64" s="20" t="s">
        <v>15</v>
      </c>
      <c r="D64" s="120">
        <f>SUM(D62:D63)</f>
        <v>0</v>
      </c>
      <c r="E64" s="120">
        <f t="shared" ref="E64:S64" si="16">SUM(E62:E63)</f>
        <v>0</v>
      </c>
      <c r="F64" s="120">
        <f t="shared" si="16"/>
        <v>0</v>
      </c>
      <c r="G64" s="120">
        <f t="shared" si="16"/>
        <v>0</v>
      </c>
      <c r="H64" s="120">
        <f t="shared" si="16"/>
        <v>0</v>
      </c>
      <c r="I64" s="120">
        <f t="shared" si="16"/>
        <v>0</v>
      </c>
      <c r="J64" s="120">
        <f t="shared" si="16"/>
        <v>0</v>
      </c>
      <c r="K64" s="120">
        <f t="shared" si="16"/>
        <v>0</v>
      </c>
      <c r="L64" s="120">
        <f t="shared" si="16"/>
        <v>0</v>
      </c>
      <c r="M64" s="120">
        <f t="shared" si="16"/>
        <v>0</v>
      </c>
      <c r="N64" s="120">
        <f t="shared" si="16"/>
        <v>0</v>
      </c>
      <c r="O64" s="120">
        <f t="shared" si="16"/>
        <v>0</v>
      </c>
      <c r="P64" s="120">
        <f t="shared" si="16"/>
        <v>0</v>
      </c>
      <c r="Q64" s="120">
        <f t="shared" si="16"/>
        <v>0</v>
      </c>
      <c r="R64" s="120">
        <f t="shared" si="16"/>
        <v>0</v>
      </c>
      <c r="S64" s="120">
        <f t="shared" si="16"/>
        <v>0</v>
      </c>
    </row>
    <row r="65" spans="1:19" x14ac:dyDescent="0.25">
      <c r="A65" s="5" t="s">
        <v>25</v>
      </c>
      <c r="B65" s="36" t="s">
        <v>27</v>
      </c>
      <c r="C65" s="9"/>
      <c r="D65" s="2"/>
      <c r="E65" s="2"/>
      <c r="F65" s="2"/>
      <c r="G65" s="2"/>
      <c r="H65" s="2"/>
      <c r="I65" s="2"/>
      <c r="J65" s="2"/>
      <c r="K65" s="2"/>
      <c r="L65" s="2"/>
      <c r="M65" s="2"/>
      <c r="N65" s="2"/>
      <c r="O65" s="2"/>
      <c r="P65" s="2"/>
      <c r="Q65" s="2"/>
      <c r="R65" s="2"/>
      <c r="S65" s="2"/>
    </row>
    <row r="66" spans="1:19" x14ac:dyDescent="0.25">
      <c r="A66" s="5" t="s">
        <v>25</v>
      </c>
      <c r="B66" s="36" t="s">
        <v>27</v>
      </c>
      <c r="C66" s="20" t="s">
        <v>6</v>
      </c>
      <c r="D66" s="27">
        <v>0</v>
      </c>
      <c r="E66" s="27">
        <v>0</v>
      </c>
      <c r="F66" s="27">
        <v>0</v>
      </c>
      <c r="G66" s="27">
        <v>0</v>
      </c>
      <c r="H66" s="27">
        <v>0</v>
      </c>
      <c r="I66" s="27">
        <v>0</v>
      </c>
      <c r="J66" s="27">
        <v>0</v>
      </c>
      <c r="K66" s="27">
        <v>0</v>
      </c>
      <c r="L66" s="27">
        <v>0</v>
      </c>
      <c r="M66" s="27">
        <v>0</v>
      </c>
      <c r="N66" s="27">
        <v>0</v>
      </c>
      <c r="O66" s="27">
        <v>0</v>
      </c>
      <c r="P66" s="27">
        <v>0</v>
      </c>
      <c r="Q66" s="27">
        <v>0</v>
      </c>
      <c r="R66" s="27">
        <v>0</v>
      </c>
      <c r="S66" s="27">
        <v>0</v>
      </c>
    </row>
    <row r="67" spans="1:19" x14ac:dyDescent="0.25">
      <c r="A67" s="28" t="s">
        <v>25</v>
      </c>
      <c r="B67" s="39" t="s">
        <v>27</v>
      </c>
      <c r="C67" s="20" t="s">
        <v>15</v>
      </c>
      <c r="D67" s="120">
        <f>SUM(D65:D66)</f>
        <v>0</v>
      </c>
      <c r="E67" s="120">
        <f t="shared" ref="E67:S67" si="17">SUM(E65:E66)</f>
        <v>0</v>
      </c>
      <c r="F67" s="120">
        <f t="shared" si="17"/>
        <v>0</v>
      </c>
      <c r="G67" s="120">
        <f t="shared" si="17"/>
        <v>0</v>
      </c>
      <c r="H67" s="120">
        <f t="shared" si="17"/>
        <v>0</v>
      </c>
      <c r="I67" s="120">
        <f t="shared" si="17"/>
        <v>0</v>
      </c>
      <c r="J67" s="120">
        <f t="shared" si="17"/>
        <v>0</v>
      </c>
      <c r="K67" s="120">
        <f t="shared" si="17"/>
        <v>0</v>
      </c>
      <c r="L67" s="120">
        <f t="shared" si="17"/>
        <v>0</v>
      </c>
      <c r="M67" s="120">
        <f t="shared" si="17"/>
        <v>0</v>
      </c>
      <c r="N67" s="120">
        <f t="shared" si="17"/>
        <v>0</v>
      </c>
      <c r="O67" s="120">
        <f t="shared" si="17"/>
        <v>0</v>
      </c>
      <c r="P67" s="120">
        <f t="shared" si="17"/>
        <v>0</v>
      </c>
      <c r="Q67" s="120">
        <f t="shared" si="17"/>
        <v>0</v>
      </c>
      <c r="R67" s="120">
        <f t="shared" si="17"/>
        <v>0</v>
      </c>
      <c r="S67" s="120">
        <f t="shared" si="17"/>
        <v>0</v>
      </c>
    </row>
    <row r="68" spans="1:19" x14ac:dyDescent="0.25">
      <c r="A68" s="5" t="s">
        <v>25</v>
      </c>
      <c r="B68" s="36" t="s">
        <v>28</v>
      </c>
      <c r="C68" s="9" t="s">
        <v>166</v>
      </c>
      <c r="D68" s="27">
        <v>0</v>
      </c>
      <c r="E68" s="27">
        <v>0</v>
      </c>
      <c r="F68" s="27">
        <v>0</v>
      </c>
      <c r="G68" s="27">
        <v>0</v>
      </c>
      <c r="H68" s="27">
        <v>0</v>
      </c>
      <c r="I68" s="27">
        <v>0</v>
      </c>
      <c r="J68" s="27">
        <v>0</v>
      </c>
      <c r="K68" s="27">
        <v>0</v>
      </c>
      <c r="L68" s="27">
        <v>0</v>
      </c>
      <c r="M68" s="27">
        <v>0</v>
      </c>
      <c r="N68" s="27">
        <v>0</v>
      </c>
      <c r="O68" s="27">
        <v>0</v>
      </c>
      <c r="P68" s="27">
        <v>0</v>
      </c>
      <c r="Q68" s="27">
        <v>0</v>
      </c>
      <c r="R68" s="27">
        <v>0</v>
      </c>
      <c r="S68" s="27">
        <v>0</v>
      </c>
    </row>
    <row r="69" spans="1:19" x14ac:dyDescent="0.25">
      <c r="A69" s="28" t="s">
        <v>25</v>
      </c>
      <c r="B69" s="39" t="s">
        <v>28</v>
      </c>
      <c r="C69" s="20" t="s">
        <v>6</v>
      </c>
      <c r="D69" s="27">
        <v>0</v>
      </c>
      <c r="E69" s="27">
        <v>0</v>
      </c>
      <c r="F69" s="27">
        <v>0</v>
      </c>
      <c r="G69" s="27">
        <v>0</v>
      </c>
      <c r="H69" s="27">
        <v>0</v>
      </c>
      <c r="I69" s="27">
        <v>0</v>
      </c>
      <c r="J69" s="27">
        <v>0</v>
      </c>
      <c r="K69" s="27">
        <v>0</v>
      </c>
      <c r="L69" s="27">
        <v>0</v>
      </c>
      <c r="M69" s="27">
        <v>0</v>
      </c>
      <c r="N69" s="27">
        <v>0</v>
      </c>
      <c r="O69" s="27">
        <v>0</v>
      </c>
      <c r="P69" s="27">
        <v>0</v>
      </c>
      <c r="Q69" s="27">
        <v>0</v>
      </c>
      <c r="R69" s="27">
        <v>0</v>
      </c>
      <c r="S69" s="27">
        <v>0</v>
      </c>
    </row>
    <row r="70" spans="1:19" x14ac:dyDescent="0.25">
      <c r="A70" s="5" t="s">
        <v>25</v>
      </c>
      <c r="B70" s="36" t="s">
        <v>28</v>
      </c>
      <c r="C70" s="20" t="s">
        <v>15</v>
      </c>
      <c r="D70" s="27">
        <v>0</v>
      </c>
      <c r="E70" s="27">
        <v>0</v>
      </c>
      <c r="F70" s="27">
        <v>0</v>
      </c>
      <c r="G70" s="27">
        <v>0</v>
      </c>
      <c r="H70" s="27">
        <v>0</v>
      </c>
      <c r="I70" s="27">
        <v>0</v>
      </c>
      <c r="J70" s="27">
        <v>0</v>
      </c>
      <c r="K70" s="27">
        <v>0</v>
      </c>
      <c r="L70" s="27">
        <v>0</v>
      </c>
      <c r="M70" s="27">
        <v>0</v>
      </c>
      <c r="N70" s="27">
        <v>0</v>
      </c>
      <c r="O70" s="27">
        <v>0</v>
      </c>
      <c r="P70" s="27">
        <v>0</v>
      </c>
      <c r="Q70" s="27">
        <v>0</v>
      </c>
      <c r="R70" s="27">
        <v>0</v>
      </c>
      <c r="S70" s="27">
        <v>0</v>
      </c>
    </row>
    <row r="71" spans="1:19" x14ac:dyDescent="0.25">
      <c r="A71" s="5" t="s">
        <v>25</v>
      </c>
      <c r="B71" s="36" t="s">
        <v>29</v>
      </c>
      <c r="C71" s="9" t="s">
        <v>6</v>
      </c>
      <c r="D71" s="2"/>
      <c r="E71" s="2"/>
      <c r="F71" s="2"/>
      <c r="G71" s="2"/>
      <c r="H71" s="2"/>
      <c r="I71" s="2"/>
      <c r="J71" s="2"/>
      <c r="K71" s="2"/>
      <c r="L71" s="2"/>
      <c r="M71" s="2"/>
      <c r="N71" s="2"/>
      <c r="O71" s="2"/>
      <c r="P71" s="2"/>
      <c r="Q71" s="2"/>
      <c r="R71" s="2"/>
      <c r="S71" s="2"/>
    </row>
    <row r="72" spans="1:19" x14ac:dyDescent="0.25">
      <c r="A72" s="5" t="s">
        <v>25</v>
      </c>
      <c r="B72" s="39" t="s">
        <v>25</v>
      </c>
      <c r="C72" s="20" t="s">
        <v>15</v>
      </c>
      <c r="D72" s="2">
        <f>SUM(D70,D67,D64,D71)</f>
        <v>0</v>
      </c>
      <c r="E72" s="2">
        <f t="shared" ref="E72:S72" si="18">SUM(E70,E67,E64,E71)</f>
        <v>0</v>
      </c>
      <c r="F72" s="2">
        <f t="shared" si="18"/>
        <v>0</v>
      </c>
      <c r="G72" s="2">
        <f t="shared" si="18"/>
        <v>0</v>
      </c>
      <c r="H72" s="2">
        <f t="shared" si="18"/>
        <v>0</v>
      </c>
      <c r="I72" s="2">
        <f t="shared" si="18"/>
        <v>0</v>
      </c>
      <c r="J72" s="2">
        <f t="shared" si="18"/>
        <v>0</v>
      </c>
      <c r="K72" s="2">
        <f t="shared" si="18"/>
        <v>0</v>
      </c>
      <c r="L72" s="2">
        <f t="shared" si="18"/>
        <v>0</v>
      </c>
      <c r="M72" s="2">
        <f t="shared" si="18"/>
        <v>0</v>
      </c>
      <c r="N72" s="2">
        <f t="shared" si="18"/>
        <v>0</v>
      </c>
      <c r="O72" s="2">
        <f t="shared" si="18"/>
        <v>0</v>
      </c>
      <c r="P72" s="2">
        <f t="shared" si="18"/>
        <v>0</v>
      </c>
      <c r="Q72" s="2">
        <f t="shared" si="18"/>
        <v>0</v>
      </c>
      <c r="R72" s="2">
        <f t="shared" si="18"/>
        <v>0</v>
      </c>
      <c r="S72" s="2">
        <f t="shared" si="18"/>
        <v>0</v>
      </c>
    </row>
    <row r="73" spans="1:19" x14ac:dyDescent="0.25">
      <c r="A73" s="5" t="s">
        <v>30</v>
      </c>
      <c r="B73" s="41" t="s">
        <v>31</v>
      </c>
      <c r="C73" s="15"/>
      <c r="D73" s="2"/>
      <c r="E73" s="2"/>
      <c r="F73" s="2"/>
      <c r="G73" s="2"/>
      <c r="H73" s="2"/>
      <c r="I73" s="2"/>
      <c r="J73" s="2"/>
      <c r="K73" s="2"/>
      <c r="L73" s="2"/>
      <c r="M73" s="2"/>
      <c r="N73" s="2"/>
      <c r="O73" s="2"/>
      <c r="P73" s="2"/>
      <c r="Q73" s="2"/>
      <c r="R73" s="2"/>
      <c r="S73" s="2"/>
    </row>
    <row r="74" spans="1:19" x14ac:dyDescent="0.25">
      <c r="A74" s="28" t="s">
        <v>30</v>
      </c>
      <c r="B74" s="41" t="s">
        <v>31</v>
      </c>
      <c r="C74" s="20" t="s">
        <v>6</v>
      </c>
      <c r="D74" s="27">
        <v>0</v>
      </c>
      <c r="E74" s="27">
        <v>0</v>
      </c>
      <c r="F74" s="27">
        <v>0</v>
      </c>
      <c r="G74" s="27">
        <v>0</v>
      </c>
      <c r="H74" s="27">
        <v>0</v>
      </c>
      <c r="I74" s="27">
        <v>0</v>
      </c>
      <c r="J74" s="27">
        <v>0</v>
      </c>
      <c r="K74" s="27">
        <v>0</v>
      </c>
      <c r="L74" s="27">
        <v>0</v>
      </c>
      <c r="M74" s="27">
        <v>0</v>
      </c>
      <c r="N74" s="27">
        <v>0</v>
      </c>
      <c r="O74" s="27">
        <v>0</v>
      </c>
      <c r="P74" s="27">
        <v>0</v>
      </c>
      <c r="Q74" s="27">
        <v>0</v>
      </c>
      <c r="R74" s="27">
        <v>0</v>
      </c>
      <c r="S74" s="27">
        <v>0</v>
      </c>
    </row>
    <row r="75" spans="1:19" x14ac:dyDescent="0.25">
      <c r="A75" s="28" t="s">
        <v>30</v>
      </c>
      <c r="B75" s="29" t="s">
        <v>31</v>
      </c>
      <c r="C75" s="20" t="s">
        <v>15</v>
      </c>
      <c r="D75" s="120">
        <f>SUM(D73:D74)</f>
        <v>0</v>
      </c>
      <c r="E75" s="120">
        <f t="shared" ref="E75:S75" si="19">SUM(E73:E74)</f>
        <v>0</v>
      </c>
      <c r="F75" s="120">
        <f t="shared" si="19"/>
        <v>0</v>
      </c>
      <c r="G75" s="120">
        <f t="shared" si="19"/>
        <v>0</v>
      </c>
      <c r="H75" s="120">
        <f t="shared" si="19"/>
        <v>0</v>
      </c>
      <c r="I75" s="120">
        <f t="shared" si="19"/>
        <v>0</v>
      </c>
      <c r="J75" s="120">
        <f t="shared" si="19"/>
        <v>0</v>
      </c>
      <c r="K75" s="120">
        <f t="shared" si="19"/>
        <v>0</v>
      </c>
      <c r="L75" s="120">
        <f t="shared" si="19"/>
        <v>0</v>
      </c>
      <c r="M75" s="120">
        <f t="shared" si="19"/>
        <v>0</v>
      </c>
      <c r="N75" s="120">
        <f t="shared" si="19"/>
        <v>0</v>
      </c>
      <c r="O75" s="120">
        <f t="shared" si="19"/>
        <v>0</v>
      </c>
      <c r="P75" s="120">
        <f t="shared" si="19"/>
        <v>0</v>
      </c>
      <c r="Q75" s="120">
        <f t="shared" si="19"/>
        <v>0</v>
      </c>
      <c r="R75" s="120">
        <f t="shared" si="19"/>
        <v>0</v>
      </c>
      <c r="S75" s="120">
        <f t="shared" si="19"/>
        <v>0</v>
      </c>
    </row>
    <row r="76" spans="1:19" x14ac:dyDescent="0.25">
      <c r="A76" s="5" t="s">
        <v>30</v>
      </c>
      <c r="B76" s="6" t="s">
        <v>32</v>
      </c>
      <c r="C76" s="9"/>
      <c r="D76" s="2"/>
      <c r="E76" s="2"/>
      <c r="F76" s="2"/>
      <c r="G76" s="2"/>
      <c r="H76" s="2"/>
      <c r="I76" s="2"/>
      <c r="J76" s="2"/>
      <c r="K76" s="2"/>
      <c r="L76" s="2"/>
      <c r="M76" s="2"/>
      <c r="N76" s="2"/>
      <c r="O76" s="2"/>
      <c r="P76" s="2"/>
      <c r="Q76" s="2"/>
      <c r="R76" s="2"/>
      <c r="S76" s="2"/>
    </row>
    <row r="77" spans="1:19" x14ac:dyDescent="0.25">
      <c r="A77" s="5" t="s">
        <v>30</v>
      </c>
      <c r="B77" s="6" t="s">
        <v>32</v>
      </c>
      <c r="C77" s="9"/>
      <c r="D77" s="2"/>
      <c r="E77" s="2"/>
      <c r="F77" s="2"/>
      <c r="G77" s="2"/>
      <c r="H77" s="2"/>
      <c r="I77" s="2"/>
      <c r="J77" s="2"/>
      <c r="K77" s="2"/>
      <c r="L77" s="2"/>
      <c r="M77" s="2"/>
      <c r="N77" s="2"/>
      <c r="O77" s="2"/>
      <c r="P77" s="2"/>
      <c r="Q77" s="2"/>
      <c r="R77" s="2"/>
      <c r="S77" s="2"/>
    </row>
    <row r="78" spans="1:19" x14ac:dyDescent="0.25">
      <c r="A78" s="5" t="s">
        <v>30</v>
      </c>
      <c r="B78" s="6" t="s">
        <v>32</v>
      </c>
      <c r="C78" s="9"/>
      <c r="D78" s="2"/>
      <c r="E78" s="2"/>
      <c r="F78" s="2"/>
      <c r="G78" s="2"/>
      <c r="H78" s="2"/>
      <c r="I78" s="2"/>
      <c r="J78" s="2"/>
      <c r="K78" s="2"/>
      <c r="L78" s="2"/>
      <c r="M78" s="2"/>
      <c r="N78" s="2"/>
      <c r="O78" s="2"/>
      <c r="P78" s="2"/>
      <c r="Q78" s="2"/>
      <c r="R78" s="2"/>
      <c r="S78" s="2"/>
    </row>
    <row r="79" spans="1:19" x14ac:dyDescent="0.25">
      <c r="A79" s="5" t="s">
        <v>30</v>
      </c>
      <c r="B79" s="6" t="s">
        <v>32</v>
      </c>
      <c r="C79" s="9"/>
      <c r="D79" s="2"/>
      <c r="E79" s="2"/>
      <c r="F79" s="2"/>
      <c r="G79" s="2"/>
      <c r="H79" s="2"/>
      <c r="I79" s="2"/>
      <c r="J79" s="2"/>
      <c r="K79" s="2"/>
      <c r="L79" s="2"/>
      <c r="M79" s="2"/>
      <c r="N79" s="2"/>
      <c r="O79" s="2"/>
      <c r="P79" s="2"/>
      <c r="Q79" s="2"/>
      <c r="R79" s="2"/>
      <c r="S79" s="2"/>
    </row>
    <row r="80" spans="1:19" x14ac:dyDescent="0.25">
      <c r="A80" s="28" t="s">
        <v>30</v>
      </c>
      <c r="B80" s="29" t="s">
        <v>32</v>
      </c>
      <c r="C80" s="20" t="s">
        <v>6</v>
      </c>
      <c r="D80" s="2">
        <v>0</v>
      </c>
      <c r="E80" s="2">
        <v>0</v>
      </c>
      <c r="F80" s="2">
        <v>0</v>
      </c>
      <c r="G80" s="2">
        <v>0</v>
      </c>
      <c r="H80" s="2">
        <v>0</v>
      </c>
      <c r="I80" s="2">
        <v>0</v>
      </c>
      <c r="J80" s="2">
        <v>0</v>
      </c>
      <c r="K80" s="2">
        <v>0</v>
      </c>
      <c r="L80" s="2">
        <v>0</v>
      </c>
      <c r="M80" s="2">
        <v>0</v>
      </c>
      <c r="N80" s="2">
        <v>0</v>
      </c>
      <c r="O80" s="2">
        <v>0</v>
      </c>
      <c r="P80" s="2">
        <v>0</v>
      </c>
      <c r="Q80" s="2">
        <v>0</v>
      </c>
      <c r="R80" s="2">
        <v>0</v>
      </c>
      <c r="S80" s="2">
        <v>0</v>
      </c>
    </row>
    <row r="81" spans="1:19" x14ac:dyDescent="0.25">
      <c r="A81" s="28" t="s">
        <v>30</v>
      </c>
      <c r="B81" s="29" t="s">
        <v>32</v>
      </c>
      <c r="C81" s="20" t="s">
        <v>15</v>
      </c>
      <c r="D81" s="120">
        <f>SUM(D76:D79)</f>
        <v>0</v>
      </c>
      <c r="E81" s="120">
        <f t="shared" ref="E81:S81" si="20">SUM(E76:E79)</f>
        <v>0</v>
      </c>
      <c r="F81" s="120">
        <f t="shared" si="20"/>
        <v>0</v>
      </c>
      <c r="G81" s="120">
        <f t="shared" si="20"/>
        <v>0</v>
      </c>
      <c r="H81" s="120">
        <f t="shared" si="20"/>
        <v>0</v>
      </c>
      <c r="I81" s="120">
        <f t="shared" si="20"/>
        <v>0</v>
      </c>
      <c r="J81" s="120">
        <f t="shared" si="20"/>
        <v>0</v>
      </c>
      <c r="K81" s="120">
        <f t="shared" si="20"/>
        <v>0</v>
      </c>
      <c r="L81" s="120">
        <f t="shared" si="20"/>
        <v>0</v>
      </c>
      <c r="M81" s="120">
        <f t="shared" si="20"/>
        <v>0</v>
      </c>
      <c r="N81" s="120">
        <f t="shared" si="20"/>
        <v>0</v>
      </c>
      <c r="O81" s="120">
        <f t="shared" si="20"/>
        <v>0</v>
      </c>
      <c r="P81" s="120">
        <f t="shared" si="20"/>
        <v>0</v>
      </c>
      <c r="Q81" s="120">
        <f t="shared" si="20"/>
        <v>0</v>
      </c>
      <c r="R81" s="120">
        <f t="shared" si="20"/>
        <v>0</v>
      </c>
      <c r="S81" s="120">
        <f t="shared" si="20"/>
        <v>0</v>
      </c>
    </row>
    <row r="82" spans="1:19" x14ac:dyDescent="0.25">
      <c r="A82" s="28" t="s">
        <v>30</v>
      </c>
      <c r="B82" s="29" t="s">
        <v>62</v>
      </c>
      <c r="C82" s="15"/>
      <c r="D82" s="336"/>
      <c r="E82" s="336"/>
      <c r="F82" s="336"/>
      <c r="G82" s="336"/>
      <c r="H82" s="336"/>
      <c r="I82" s="336"/>
      <c r="J82" s="336"/>
      <c r="K82" s="336"/>
      <c r="L82" s="336"/>
      <c r="M82" s="336"/>
      <c r="N82" s="336"/>
      <c r="O82" s="336"/>
      <c r="P82" s="336"/>
      <c r="Q82" s="336"/>
      <c r="R82" s="336"/>
      <c r="S82" s="336"/>
    </row>
    <row r="83" spans="1:19" x14ac:dyDescent="0.25">
      <c r="A83" s="28" t="s">
        <v>30</v>
      </c>
      <c r="B83" s="39" t="s">
        <v>33</v>
      </c>
      <c r="C83" s="20" t="s">
        <v>6</v>
      </c>
      <c r="D83" s="27">
        <v>0</v>
      </c>
      <c r="E83" s="27">
        <v>0</v>
      </c>
      <c r="F83" s="27">
        <v>0</v>
      </c>
      <c r="G83" s="27">
        <v>0</v>
      </c>
      <c r="H83" s="27">
        <v>0</v>
      </c>
      <c r="I83" s="27">
        <v>0</v>
      </c>
      <c r="J83" s="27">
        <v>0</v>
      </c>
      <c r="K83" s="27">
        <v>0</v>
      </c>
      <c r="L83" s="27">
        <v>0</v>
      </c>
      <c r="M83" s="27">
        <v>0</v>
      </c>
      <c r="N83" s="27">
        <v>0</v>
      </c>
      <c r="O83" s="27">
        <v>0</v>
      </c>
      <c r="P83" s="27">
        <v>0</v>
      </c>
      <c r="Q83" s="27">
        <v>0</v>
      </c>
      <c r="R83" s="27">
        <v>0</v>
      </c>
      <c r="S83" s="27">
        <v>0</v>
      </c>
    </row>
    <row r="84" spans="1:19" x14ac:dyDescent="0.25">
      <c r="A84" s="28" t="s">
        <v>30</v>
      </c>
      <c r="B84" s="29" t="s">
        <v>33</v>
      </c>
      <c r="C84" s="20" t="s">
        <v>15</v>
      </c>
      <c r="D84" s="120">
        <f>SUM(D82:D83)</f>
        <v>0</v>
      </c>
      <c r="E84" s="120">
        <f t="shared" ref="E84:S84" si="21">SUM(E82:E83)</f>
        <v>0</v>
      </c>
      <c r="F84" s="120">
        <f t="shared" si="21"/>
        <v>0</v>
      </c>
      <c r="G84" s="120">
        <f t="shared" si="21"/>
        <v>0</v>
      </c>
      <c r="H84" s="120">
        <f t="shared" si="21"/>
        <v>0</v>
      </c>
      <c r="I84" s="120">
        <f t="shared" si="21"/>
        <v>0</v>
      </c>
      <c r="J84" s="120">
        <f t="shared" si="21"/>
        <v>0</v>
      </c>
      <c r="K84" s="120">
        <f t="shared" si="21"/>
        <v>0</v>
      </c>
      <c r="L84" s="120">
        <f t="shared" si="21"/>
        <v>0</v>
      </c>
      <c r="M84" s="120">
        <f t="shared" si="21"/>
        <v>0</v>
      </c>
      <c r="N84" s="120">
        <f t="shared" si="21"/>
        <v>0</v>
      </c>
      <c r="O84" s="120">
        <f t="shared" si="21"/>
        <v>0</v>
      </c>
      <c r="P84" s="120">
        <f t="shared" si="21"/>
        <v>0</v>
      </c>
      <c r="Q84" s="120">
        <f t="shared" si="21"/>
        <v>0</v>
      </c>
      <c r="R84" s="120">
        <f t="shared" si="21"/>
        <v>0</v>
      </c>
      <c r="S84" s="120">
        <f t="shared" si="21"/>
        <v>0</v>
      </c>
    </row>
    <row r="85" spans="1:19" x14ac:dyDescent="0.25">
      <c r="A85" s="28" t="s">
        <v>30</v>
      </c>
      <c r="B85" s="29" t="s">
        <v>34</v>
      </c>
      <c r="C85" s="11" t="s">
        <v>6</v>
      </c>
      <c r="D85" s="2"/>
      <c r="E85" s="2"/>
      <c r="F85" s="2"/>
      <c r="G85" s="2"/>
      <c r="H85" s="2"/>
      <c r="I85" s="2"/>
      <c r="J85" s="2"/>
      <c r="K85" s="2"/>
      <c r="L85" s="2"/>
      <c r="M85" s="2"/>
      <c r="N85" s="2"/>
      <c r="O85" s="2"/>
      <c r="P85" s="2"/>
      <c r="Q85" s="2"/>
      <c r="R85" s="2"/>
      <c r="S85" s="2"/>
    </row>
    <row r="86" spans="1:19" x14ac:dyDescent="0.25">
      <c r="A86" s="28" t="s">
        <v>30</v>
      </c>
      <c r="B86" s="29" t="s">
        <v>30</v>
      </c>
      <c r="C86" s="11" t="s">
        <v>15</v>
      </c>
      <c r="D86" s="120">
        <f>SUM(D84,D81,D75,D85)</f>
        <v>0</v>
      </c>
      <c r="E86" s="120">
        <f t="shared" ref="E86:S86" si="22">SUM(E84,E81,E75,E85)</f>
        <v>0</v>
      </c>
      <c r="F86" s="120">
        <f t="shared" si="22"/>
        <v>0</v>
      </c>
      <c r="G86" s="120">
        <f t="shared" si="22"/>
        <v>0</v>
      </c>
      <c r="H86" s="120">
        <f t="shared" si="22"/>
        <v>0</v>
      </c>
      <c r="I86" s="120">
        <f t="shared" si="22"/>
        <v>0</v>
      </c>
      <c r="J86" s="120">
        <f t="shared" si="22"/>
        <v>0</v>
      </c>
      <c r="K86" s="120">
        <f t="shared" si="22"/>
        <v>0</v>
      </c>
      <c r="L86" s="120">
        <f t="shared" si="22"/>
        <v>0</v>
      </c>
      <c r="M86" s="120">
        <f t="shared" si="22"/>
        <v>0</v>
      </c>
      <c r="N86" s="120">
        <f t="shared" si="22"/>
        <v>0</v>
      </c>
      <c r="O86" s="120">
        <f t="shared" si="22"/>
        <v>0</v>
      </c>
      <c r="P86" s="120">
        <f t="shared" si="22"/>
        <v>0</v>
      </c>
      <c r="Q86" s="120">
        <f t="shared" si="22"/>
        <v>0</v>
      </c>
      <c r="R86" s="120">
        <f t="shared" si="22"/>
        <v>0</v>
      </c>
      <c r="S86" s="120">
        <f t="shared" si="22"/>
        <v>0</v>
      </c>
    </row>
    <row r="87" spans="1:19" x14ac:dyDescent="0.25">
      <c r="A87" s="5" t="s">
        <v>35</v>
      </c>
      <c r="B87" s="6" t="s">
        <v>36</v>
      </c>
      <c r="C87" s="9" t="s">
        <v>63</v>
      </c>
      <c r="D87" s="27">
        <v>0</v>
      </c>
      <c r="E87" s="27">
        <v>0</v>
      </c>
      <c r="F87" s="27">
        <v>0</v>
      </c>
      <c r="G87" s="27">
        <v>0</v>
      </c>
      <c r="H87" s="27">
        <v>0</v>
      </c>
      <c r="I87" s="27">
        <v>0</v>
      </c>
      <c r="J87" s="27">
        <v>0</v>
      </c>
      <c r="K87" s="27">
        <v>0</v>
      </c>
      <c r="L87" s="27">
        <v>0</v>
      </c>
      <c r="M87" s="27">
        <v>0</v>
      </c>
      <c r="N87" s="27">
        <v>0</v>
      </c>
      <c r="O87" s="27">
        <v>0</v>
      </c>
      <c r="P87" s="27">
        <v>0</v>
      </c>
      <c r="Q87" s="27">
        <v>0</v>
      </c>
      <c r="R87" s="27">
        <v>0</v>
      </c>
      <c r="S87" s="27">
        <v>0</v>
      </c>
    </row>
    <row r="88" spans="1:19" x14ac:dyDescent="0.25">
      <c r="A88" s="5" t="s">
        <v>35</v>
      </c>
      <c r="B88" s="6" t="s">
        <v>36</v>
      </c>
      <c r="C88" s="9" t="s">
        <v>15</v>
      </c>
      <c r="D88" s="27">
        <v>0</v>
      </c>
      <c r="E88" s="27">
        <v>0</v>
      </c>
      <c r="F88" s="27">
        <v>0</v>
      </c>
      <c r="G88" s="27">
        <v>0</v>
      </c>
      <c r="H88" s="27">
        <v>0</v>
      </c>
      <c r="I88" s="27">
        <v>0</v>
      </c>
      <c r="J88" s="27">
        <v>0</v>
      </c>
      <c r="K88" s="27">
        <v>0</v>
      </c>
      <c r="L88" s="27">
        <v>0</v>
      </c>
      <c r="M88" s="27">
        <v>0</v>
      </c>
      <c r="N88" s="27">
        <v>0</v>
      </c>
      <c r="O88" s="27">
        <v>0</v>
      </c>
      <c r="P88" s="27">
        <v>0</v>
      </c>
      <c r="Q88" s="27">
        <v>0</v>
      </c>
      <c r="R88" s="27">
        <v>0</v>
      </c>
      <c r="S88" s="27">
        <v>0</v>
      </c>
    </row>
    <row r="89" spans="1:19" x14ac:dyDescent="0.25">
      <c r="A89" s="28" t="s">
        <v>35</v>
      </c>
      <c r="B89" s="39" t="s">
        <v>37</v>
      </c>
      <c r="C89" s="9" t="s">
        <v>6</v>
      </c>
      <c r="D89" s="27">
        <v>0</v>
      </c>
      <c r="E89" s="27">
        <v>0</v>
      </c>
      <c r="F89" s="27">
        <v>0</v>
      </c>
      <c r="G89" s="27">
        <v>0</v>
      </c>
      <c r="H89" s="27">
        <v>0</v>
      </c>
      <c r="I89" s="27">
        <v>0</v>
      </c>
      <c r="J89" s="27">
        <v>0</v>
      </c>
      <c r="K89" s="27">
        <v>0</v>
      </c>
      <c r="L89" s="27">
        <v>0</v>
      </c>
      <c r="M89" s="27">
        <v>0</v>
      </c>
      <c r="N89" s="27">
        <v>0</v>
      </c>
      <c r="O89" s="27">
        <v>0</v>
      </c>
      <c r="P89" s="27">
        <v>0</v>
      </c>
      <c r="Q89" s="27">
        <v>0</v>
      </c>
      <c r="R89" s="27">
        <v>0</v>
      </c>
      <c r="S89" s="27">
        <v>0</v>
      </c>
    </row>
    <row r="90" spans="1:19" x14ac:dyDescent="0.25">
      <c r="A90" s="28" t="s">
        <v>35</v>
      </c>
      <c r="B90" s="29" t="s">
        <v>37</v>
      </c>
      <c r="C90" s="20" t="s">
        <v>15</v>
      </c>
      <c r="D90" s="27">
        <v>0</v>
      </c>
      <c r="E90" s="27">
        <v>0</v>
      </c>
      <c r="F90" s="27">
        <v>0</v>
      </c>
      <c r="G90" s="27">
        <v>0</v>
      </c>
      <c r="H90" s="27">
        <v>0</v>
      </c>
      <c r="I90" s="27">
        <v>0</v>
      </c>
      <c r="J90" s="27">
        <v>0</v>
      </c>
      <c r="K90" s="27">
        <v>0</v>
      </c>
      <c r="L90" s="27">
        <v>0</v>
      </c>
      <c r="M90" s="27">
        <v>0</v>
      </c>
      <c r="N90" s="27">
        <v>0</v>
      </c>
      <c r="O90" s="27">
        <v>0</v>
      </c>
      <c r="P90" s="27">
        <v>0</v>
      </c>
      <c r="Q90" s="27">
        <v>0</v>
      </c>
      <c r="R90" s="27">
        <v>0</v>
      </c>
      <c r="S90" s="27">
        <v>0</v>
      </c>
    </row>
    <row r="91" spans="1:19" x14ac:dyDescent="0.25">
      <c r="A91" s="28" t="s">
        <v>35</v>
      </c>
      <c r="B91" s="6" t="s">
        <v>38</v>
      </c>
      <c r="C91" s="337" t="s">
        <v>6</v>
      </c>
      <c r="D91" s="27">
        <v>0</v>
      </c>
      <c r="E91" s="27">
        <v>0</v>
      </c>
      <c r="F91" s="27">
        <v>0</v>
      </c>
      <c r="G91" s="27">
        <v>0</v>
      </c>
      <c r="H91" s="27">
        <v>0</v>
      </c>
      <c r="I91" s="27">
        <v>0</v>
      </c>
      <c r="J91" s="27">
        <v>0</v>
      </c>
      <c r="K91" s="27">
        <v>0</v>
      </c>
      <c r="L91" s="27">
        <v>0</v>
      </c>
      <c r="M91" s="27">
        <v>0</v>
      </c>
      <c r="N91" s="27">
        <v>0</v>
      </c>
      <c r="O91" s="27">
        <v>0</v>
      </c>
      <c r="P91" s="27">
        <v>0</v>
      </c>
      <c r="Q91" s="27">
        <v>0</v>
      </c>
      <c r="R91" s="27">
        <v>0</v>
      </c>
      <c r="S91" s="27">
        <v>0</v>
      </c>
    </row>
    <row r="92" spans="1:19" x14ac:dyDescent="0.25">
      <c r="A92" s="28" t="s">
        <v>35</v>
      </c>
      <c r="B92" s="29" t="s">
        <v>35</v>
      </c>
      <c r="C92" s="11" t="s">
        <v>15</v>
      </c>
      <c r="D92" s="27">
        <f>SUM(D91,D90,D88)</f>
        <v>0</v>
      </c>
      <c r="E92" s="27">
        <f t="shared" ref="E92:S92" si="23">SUM(E91,E90,E88)</f>
        <v>0</v>
      </c>
      <c r="F92" s="27">
        <f t="shared" si="23"/>
        <v>0</v>
      </c>
      <c r="G92" s="27">
        <f t="shared" si="23"/>
        <v>0</v>
      </c>
      <c r="H92" s="27">
        <f t="shared" si="23"/>
        <v>0</v>
      </c>
      <c r="I92" s="27">
        <f t="shared" si="23"/>
        <v>0</v>
      </c>
      <c r="J92" s="27">
        <f t="shared" si="23"/>
        <v>0</v>
      </c>
      <c r="K92" s="27">
        <f t="shared" si="23"/>
        <v>0</v>
      </c>
      <c r="L92" s="27">
        <f t="shared" si="23"/>
        <v>0</v>
      </c>
      <c r="M92" s="27">
        <f t="shared" si="23"/>
        <v>0</v>
      </c>
      <c r="N92" s="27">
        <f t="shared" si="23"/>
        <v>0</v>
      </c>
      <c r="O92" s="27">
        <f t="shared" si="23"/>
        <v>0</v>
      </c>
      <c r="P92" s="27">
        <f t="shared" si="23"/>
        <v>0</v>
      </c>
      <c r="Q92" s="27">
        <f t="shared" si="23"/>
        <v>0</v>
      </c>
      <c r="R92" s="27">
        <f t="shared" si="23"/>
        <v>0</v>
      </c>
      <c r="S92" s="27">
        <f t="shared" si="23"/>
        <v>0</v>
      </c>
    </row>
    <row r="93" spans="1:19" x14ac:dyDescent="0.25">
      <c r="A93" s="46" t="s">
        <v>39</v>
      </c>
      <c r="B93" s="47"/>
      <c r="C93" s="4" t="s">
        <v>15</v>
      </c>
      <c r="D93" s="338">
        <f>SUM(D92,D86,D72,D61,D33)</f>
        <v>0</v>
      </c>
      <c r="E93" s="338">
        <f t="shared" ref="E93:S93" si="24">SUM(E92,E86,E72,E61,E33)</f>
        <v>0</v>
      </c>
      <c r="F93" s="338">
        <f t="shared" si="24"/>
        <v>0</v>
      </c>
      <c r="G93" s="338">
        <f t="shared" si="24"/>
        <v>0</v>
      </c>
      <c r="H93" s="338">
        <f t="shared" si="24"/>
        <v>0</v>
      </c>
      <c r="I93" s="338">
        <f t="shared" si="24"/>
        <v>0</v>
      </c>
      <c r="J93" s="338">
        <f t="shared" si="24"/>
        <v>0</v>
      </c>
      <c r="K93" s="338">
        <f t="shared" si="24"/>
        <v>0</v>
      </c>
      <c r="L93" s="338">
        <f t="shared" si="24"/>
        <v>0</v>
      </c>
      <c r="M93" s="338">
        <f t="shared" si="24"/>
        <v>0</v>
      </c>
      <c r="N93" s="338">
        <f t="shared" si="24"/>
        <v>0</v>
      </c>
      <c r="O93" s="338">
        <f t="shared" si="24"/>
        <v>0</v>
      </c>
      <c r="P93" s="338">
        <f t="shared" si="24"/>
        <v>0</v>
      </c>
      <c r="Q93" s="338">
        <f t="shared" si="24"/>
        <v>0</v>
      </c>
      <c r="R93" s="338">
        <f t="shared" si="24"/>
        <v>0</v>
      </c>
      <c r="S93" s="338">
        <f t="shared" si="24"/>
        <v>0</v>
      </c>
    </row>
    <row r="99" spans="5:8" x14ac:dyDescent="0.25">
      <c r="E99" s="99"/>
      <c r="H99" s="99"/>
    </row>
    <row r="100" spans="5:8" x14ac:dyDescent="0.25">
      <c r="E100" s="99"/>
    </row>
    <row r="101" spans="5:8" x14ac:dyDescent="0.25">
      <c r="E101" s="99"/>
    </row>
    <row r="102" spans="5:8" x14ac:dyDescent="0.25">
      <c r="E102" s="99"/>
    </row>
    <row r="103" spans="5:8" x14ac:dyDescent="0.25">
      <c r="E103" s="99"/>
    </row>
    <row r="104" spans="5:8" x14ac:dyDescent="0.25">
      <c r="E104" s="99"/>
    </row>
    <row r="105" spans="5:8" x14ac:dyDescent="0.25">
      <c r="E105" s="99"/>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F02F37-62E7-4D3B-B84C-2A86D8E0F73E}">
  <dimension ref="A1:AJ193"/>
  <sheetViews>
    <sheetView workbookViewId="0">
      <pane xSplit="3" topLeftCell="D1" activePane="topRight" state="frozen"/>
      <selection pane="topRight" activeCell="G22" sqref="G22"/>
    </sheetView>
  </sheetViews>
  <sheetFormatPr defaultRowHeight="15" x14ac:dyDescent="0.25"/>
  <cols>
    <col min="1" max="1" width="16.5703125" bestFit="1" customWidth="1"/>
    <col min="2" max="2" width="24.5703125" bestFit="1" customWidth="1"/>
    <col min="3" max="3" width="36" bestFit="1" customWidth="1"/>
    <col min="4" max="19" width="11" bestFit="1" customWidth="1"/>
    <col min="21" max="36" width="9.5703125" bestFit="1" customWidth="1"/>
  </cols>
  <sheetData>
    <row r="1" spans="1:36" ht="15.75" thickBot="1" x14ac:dyDescent="0.3">
      <c r="A1" s="144" t="s">
        <v>0</v>
      </c>
      <c r="B1" s="144" t="s">
        <v>1</v>
      </c>
      <c r="C1" s="145" t="s">
        <v>170</v>
      </c>
      <c r="D1" s="3">
        <v>2015</v>
      </c>
      <c r="E1" s="3">
        <v>2016</v>
      </c>
      <c r="F1" s="3">
        <v>2017</v>
      </c>
      <c r="G1" s="3">
        <v>2018</v>
      </c>
      <c r="H1" s="3">
        <v>2019</v>
      </c>
      <c r="I1" s="3">
        <v>2020</v>
      </c>
      <c r="J1" s="3" t="s">
        <v>3</v>
      </c>
      <c r="K1" s="3" t="s">
        <v>171</v>
      </c>
      <c r="L1" s="3" t="s">
        <v>172</v>
      </c>
      <c r="M1" s="3" t="s">
        <v>173</v>
      </c>
      <c r="N1" s="3" t="s">
        <v>174</v>
      </c>
      <c r="O1" s="3" t="s">
        <v>175</v>
      </c>
      <c r="P1" s="3" t="s">
        <v>176</v>
      </c>
      <c r="Q1" s="3" t="s">
        <v>177</v>
      </c>
      <c r="R1" s="3" t="s">
        <v>178</v>
      </c>
      <c r="S1" s="3" t="s">
        <v>179</v>
      </c>
      <c r="T1" s="147"/>
      <c r="U1" s="3">
        <v>2015</v>
      </c>
      <c r="V1" s="3">
        <v>2016</v>
      </c>
      <c r="W1" s="3">
        <v>2017</v>
      </c>
      <c r="X1" s="3">
        <v>2018</v>
      </c>
      <c r="Y1" s="3">
        <v>2019</v>
      </c>
      <c r="Z1" s="3">
        <v>2020</v>
      </c>
      <c r="AA1" s="3" t="s">
        <v>3</v>
      </c>
      <c r="AB1" s="3" t="s">
        <v>171</v>
      </c>
      <c r="AC1" s="3" t="s">
        <v>172</v>
      </c>
      <c r="AD1" s="3" t="s">
        <v>173</v>
      </c>
      <c r="AE1" s="3" t="s">
        <v>174</v>
      </c>
      <c r="AF1" s="3" t="s">
        <v>175</v>
      </c>
      <c r="AG1" s="3" t="s">
        <v>176</v>
      </c>
      <c r="AH1" s="3" t="s">
        <v>177</v>
      </c>
      <c r="AI1" s="3" t="s">
        <v>178</v>
      </c>
      <c r="AJ1" s="3" t="s">
        <v>179</v>
      </c>
    </row>
    <row r="2" spans="1:36" ht="15.75" thickBot="1" x14ac:dyDescent="0.3">
      <c r="A2" s="148" t="s">
        <v>4</v>
      </c>
      <c r="B2" s="149" t="s">
        <v>5</v>
      </c>
      <c r="C2" s="150" t="s">
        <v>182</v>
      </c>
      <c r="D2" s="151">
        <f>U2*'Demand Supply Gap '!D8</f>
        <v>75.629075370035991</v>
      </c>
      <c r="E2" s="151">
        <f>V2*'Demand Supply Gap '!E8</f>
        <v>81.340850850005339</v>
      </c>
      <c r="F2" s="151">
        <f>W2*'Demand Supply Gap '!F8</f>
        <v>87.972981365186556</v>
      </c>
      <c r="G2" s="151">
        <f>X2*'Demand Supply Gap '!G8</f>
        <v>94.138635181244751</v>
      </c>
      <c r="H2" s="151">
        <f>Y2*'Demand Supply Gap '!H8</f>
        <v>100.27815321998823</v>
      </c>
      <c r="I2" s="151">
        <f>Z2*'Demand Supply Gap '!I8</f>
        <v>107.96779984664998</v>
      </c>
      <c r="J2" s="151">
        <f>AA2*'Demand Supply Gap '!J8</f>
        <v>116.28235712778523</v>
      </c>
      <c r="K2" s="151">
        <f>AB2*'Demand Supply Gap '!K8</f>
        <v>125.39012606981849</v>
      </c>
      <c r="L2" s="151">
        <f>AC2*'Demand Supply Gap '!L8</f>
        <v>135.12561549808026</v>
      </c>
      <c r="M2" s="151">
        <f>AD2*'Demand Supply Gap '!M8</f>
        <v>145.66016118866946</v>
      </c>
      <c r="N2" s="151">
        <f>AE2*'Demand Supply Gap '!N8</f>
        <v>157.03333517069555</v>
      </c>
      <c r="O2" s="151">
        <f>AF2*'Demand Supply Gap '!O8</f>
        <v>169.34471580732861</v>
      </c>
      <c r="P2" s="151">
        <f>AG2*'Demand Supply Gap '!P8</f>
        <v>182.76229691883614</v>
      </c>
      <c r="Q2" s="151">
        <f>AH2*'Demand Supply Gap '!Q8</f>
        <v>197.30149330337454</v>
      </c>
      <c r="R2" s="151">
        <f>AI2*'Demand Supply Gap '!R8</f>
        <v>213.01842900756523</v>
      </c>
      <c r="S2" s="151">
        <f>AJ2*'Demand Supply Gap '!S8</f>
        <v>230.03411704617739</v>
      </c>
      <c r="T2" s="147"/>
      <c r="U2" s="152">
        <v>0.39264759999999999</v>
      </c>
      <c r="V2" s="152">
        <v>0.39364755999999995</v>
      </c>
      <c r="W2" s="152">
        <v>0.39464751999999997</v>
      </c>
      <c r="X2" s="152">
        <v>0.39564747999999994</v>
      </c>
      <c r="Y2" s="152">
        <v>0.39664743999999996</v>
      </c>
      <c r="Z2" s="152">
        <v>0.39764739999999998</v>
      </c>
      <c r="AA2" s="152">
        <v>0.39864735999999995</v>
      </c>
      <c r="AB2" s="152">
        <v>0.39964731999999997</v>
      </c>
      <c r="AC2" s="152">
        <v>0.40064727999999994</v>
      </c>
      <c r="AD2" s="152">
        <v>0.40164723999999996</v>
      </c>
      <c r="AE2" s="152">
        <v>0.40264719999999998</v>
      </c>
      <c r="AF2" s="152">
        <v>0.40364715999999995</v>
      </c>
      <c r="AG2" s="152">
        <v>0.40464711999999997</v>
      </c>
      <c r="AH2" s="152">
        <v>0.40564707999999994</v>
      </c>
      <c r="AI2" s="152">
        <v>0.40664703999999996</v>
      </c>
      <c r="AJ2" s="152">
        <v>0.40764699999999998</v>
      </c>
    </row>
    <row r="3" spans="1:36" ht="15.75" thickBot="1" x14ac:dyDescent="0.3">
      <c r="A3" s="153" t="s">
        <v>4</v>
      </c>
      <c r="B3" s="62" t="s">
        <v>5</v>
      </c>
      <c r="C3" s="154" t="s">
        <v>183</v>
      </c>
      <c r="D3" s="151">
        <f>U3*'Demand Supply Gap '!D8</f>
        <v>60.720512475059998</v>
      </c>
      <c r="E3" s="151">
        <f>V3*'Demand Supply Gap '!E8</f>
        <v>65.309886246361572</v>
      </c>
      <c r="F3" s="151">
        <f>W3*'Demand Supply Gap '!F8</f>
        <v>70.638746628608004</v>
      </c>
      <c r="G3" s="151">
        <f>X3*'Demand Supply Gap '!G8</f>
        <v>75.593579488722014</v>
      </c>
      <c r="H3" s="151">
        <f>Y3*'Demand Supply Gap '!H8</f>
        <v>80.527934410846015</v>
      </c>
      <c r="I3" s="151">
        <f>Z3*'Demand Supply Gap '!I8</f>
        <v>86.707683766644237</v>
      </c>
      <c r="J3" s="151">
        <f>AA3*'Demand Supply Gap '!J8</f>
        <v>93.389950336494124</v>
      </c>
      <c r="K3" s="151">
        <f>AB3*'Demand Supply Gap '!K8</f>
        <v>100.70998350907688</v>
      </c>
      <c r="L3" s="151">
        <f>AC3*'Demand Supply Gap '!L8</f>
        <v>108.53495329102255</v>
      </c>
      <c r="M3" s="151">
        <f>AD3*'Demand Supply Gap '!M8</f>
        <v>117.00255966816971</v>
      </c>
      <c r="N3" s="151">
        <f>AE3*'Demand Supply Gap '!N8</f>
        <v>126.14468479507818</v>
      </c>
      <c r="O3" s="151">
        <f>AF3*'Demand Supply Gap '!O8</f>
        <v>136.04142195867109</v>
      </c>
      <c r="P3" s="151">
        <f>AG3*'Demand Supply Gap '!P8</f>
        <v>146.82784361879746</v>
      </c>
      <c r="Q3" s="151">
        <f>AH3*'Demand Supply Gap '!Q8</f>
        <v>158.51646331715145</v>
      </c>
      <c r="R3" s="151">
        <f>AI3*'Demand Supply Gap '!R8</f>
        <v>171.15250423543171</v>
      </c>
      <c r="S3" s="151">
        <f>AJ3*'Demand Supply Gap '!S8</f>
        <v>184.83333595490026</v>
      </c>
      <c r="T3" s="147"/>
      <c r="U3" s="155">
        <v>0.31524600000000003</v>
      </c>
      <c r="V3" s="155">
        <v>0.31606600000000001</v>
      </c>
      <c r="W3" s="155">
        <v>0.31688600000000006</v>
      </c>
      <c r="X3" s="155">
        <v>0.31770600000000004</v>
      </c>
      <c r="Y3" s="155">
        <v>0.31852600000000003</v>
      </c>
      <c r="Z3" s="155">
        <v>0.31934600000000002</v>
      </c>
      <c r="AA3" s="155">
        <v>0.32016600000000001</v>
      </c>
      <c r="AB3" s="155">
        <v>0.32098600000000005</v>
      </c>
      <c r="AC3" s="155">
        <v>0.32180600000000004</v>
      </c>
      <c r="AD3" s="155">
        <v>0.32262600000000002</v>
      </c>
      <c r="AE3" s="155">
        <v>0.32344600000000001</v>
      </c>
      <c r="AF3" s="155">
        <v>0.324266</v>
      </c>
      <c r="AG3" s="155">
        <v>0.32508599999999999</v>
      </c>
      <c r="AH3" s="155">
        <v>0.32590600000000003</v>
      </c>
      <c r="AI3" s="155">
        <v>0.32672600000000002</v>
      </c>
      <c r="AJ3" s="155">
        <v>0.327546</v>
      </c>
    </row>
    <row r="4" spans="1:36" ht="15.75" thickBot="1" x14ac:dyDescent="0.3">
      <c r="A4" s="153" t="s">
        <v>4</v>
      </c>
      <c r="B4" s="62" t="s">
        <v>5</v>
      </c>
      <c r="C4" s="154" t="s">
        <v>184</v>
      </c>
      <c r="D4" s="151">
        <f>U4*'Demand Supply Gap '!D8</f>
        <v>24.705462770217</v>
      </c>
      <c r="E4" s="151">
        <f>V4*'Demand Supply Gap '!E8</f>
        <v>26.607128498002123</v>
      </c>
      <c r="F4" s="151">
        <f>W4*'Demand Supply Gap '!F8</f>
        <v>28.815088230401297</v>
      </c>
      <c r="G4" s="151">
        <f>X4*'Demand Supply Gap '!G8</f>
        <v>30.875654929948325</v>
      </c>
      <c r="H4" s="151">
        <f>Y4*'Demand Supply Gap '!H8</f>
        <v>32.932793546187504</v>
      </c>
      <c r="I4" s="151">
        <f>Z4*'Demand Supply Gap '!I8</f>
        <v>35.504779587941869</v>
      </c>
      <c r="J4" s="151">
        <f>AA4*'Demand Supply Gap '!J8</f>
        <v>38.288920087040175</v>
      </c>
      <c r="K4" s="151">
        <f>AB4*'Demand Supply Gap '!K8</f>
        <v>41.341457371116206</v>
      </c>
      <c r="L4" s="151">
        <f>AC4*'Demand Supply Gap '!L8</f>
        <v>44.608718371830825</v>
      </c>
      <c r="M4" s="151">
        <f>AD4*'Demand Supply Gap '!M8</f>
        <v>48.148078856158378</v>
      </c>
      <c r="N4" s="151">
        <f>AE4*'Demand Supply Gap '!N8</f>
        <v>51.973585627236091</v>
      </c>
      <c r="O4" s="151">
        <f>AF4*'Demand Supply Gap '!O8</f>
        <v>56.119227900205118</v>
      </c>
      <c r="P4" s="151">
        <f>AG4*'Demand Supply Gap '!P8</f>
        <v>60.64185184377407</v>
      </c>
      <c r="Q4" s="151">
        <f>AH4*'Demand Supply Gap '!Q8</f>
        <v>65.547881300256691</v>
      </c>
      <c r="R4" s="151">
        <f>AI4*'Demand Supply Gap '!R8</f>
        <v>70.857294045486924</v>
      </c>
      <c r="S4" s="151">
        <f>AJ4*'Demand Supply Gap '!S8</f>
        <v>76.611758154834362</v>
      </c>
      <c r="T4" s="147"/>
      <c r="U4" s="155">
        <v>0.12826470000000001</v>
      </c>
      <c r="V4" s="155">
        <v>0.12876471173333334</v>
      </c>
      <c r="W4" s="155">
        <v>0.12926472346666668</v>
      </c>
      <c r="X4" s="155">
        <v>0.12976473520000001</v>
      </c>
      <c r="Y4" s="155">
        <v>0.13026474693333334</v>
      </c>
      <c r="Z4" s="155">
        <v>0.13076475866666668</v>
      </c>
      <c r="AA4" s="155">
        <v>0.13126477040000001</v>
      </c>
      <c r="AB4" s="155">
        <v>0.13176478213333334</v>
      </c>
      <c r="AC4" s="155">
        <v>0.13226479386666667</v>
      </c>
      <c r="AD4" s="155">
        <v>0.13276480560000001</v>
      </c>
      <c r="AE4" s="155">
        <v>0.13326481733333334</v>
      </c>
      <c r="AF4" s="155">
        <v>0.13376482906666667</v>
      </c>
      <c r="AG4" s="155">
        <v>0.13426484080000001</v>
      </c>
      <c r="AH4" s="155">
        <v>0.13476485253333334</v>
      </c>
      <c r="AI4" s="155">
        <v>0.13526486426666667</v>
      </c>
      <c r="AJ4" s="155">
        <v>0.13576487600000001</v>
      </c>
    </row>
    <row r="5" spans="1:36" ht="15.75" thickBot="1" x14ac:dyDescent="0.3">
      <c r="A5" s="153" t="s">
        <v>4</v>
      </c>
      <c r="B5" s="62" t="s">
        <v>5</v>
      </c>
      <c r="C5" s="156" t="s">
        <v>185</v>
      </c>
      <c r="D5" s="151">
        <f>U5*'Demand Supply Gap '!D8</f>
        <v>19.891155869699997</v>
      </c>
      <c r="E5" s="151">
        <f>V5*'Demand Supply Gap '!E8</f>
        <v>21.482052463549515</v>
      </c>
      <c r="F5" s="151">
        <f>W5*'Demand Supply Gap '!F8</f>
        <v>23.328980736511998</v>
      </c>
      <c r="G5" s="151">
        <f>X5*'Demand Supply Gap '!G8</f>
        <v>25.065567615401999</v>
      </c>
      <c r="H5" s="151">
        <f>Y5*'Demand Supply Gap '!H8</f>
        <v>26.807924970198002</v>
      </c>
      <c r="I5" s="151">
        <f>Z5*'Demand Supply Gap '!I8</f>
        <v>28.978947876015166</v>
      </c>
      <c r="J5" s="151">
        <f>AA5*'Demand Supply Gap '!J8</f>
        <v>31.334168041100153</v>
      </c>
      <c r="K5" s="151">
        <f>AB5*'Demand Supply Gap '!K8</f>
        <v>33.920978351393316</v>
      </c>
      <c r="L5" s="151">
        <f>AC5*'Demand Supply Gap '!L8</f>
        <v>36.696811519309762</v>
      </c>
      <c r="M5" s="151">
        <f>AD5*'Demand Supply Gap '!M8</f>
        <v>39.710210207935027</v>
      </c>
      <c r="N5" s="151">
        <f>AE5*'Demand Supply Gap '!N8</f>
        <v>42.974353733141427</v>
      </c>
      <c r="O5" s="151">
        <f>AF5*'Demand Supply Gap '!O8</f>
        <v>46.519045936426792</v>
      </c>
      <c r="P5" s="151">
        <f>AG5*'Demand Supply Gap '!P8</f>
        <v>50.393341527853273</v>
      </c>
      <c r="Q5" s="151">
        <f>AH5*'Demand Supply Gap '!Q8</f>
        <v>54.604730415406046</v>
      </c>
      <c r="R5" s="151">
        <f>AI5*'Demand Supply Gap '!R8</f>
        <v>59.17204193552363</v>
      </c>
      <c r="S5" s="151">
        <f>AJ5*'Demand Supply Gap '!S8</f>
        <v>64.132392492274107</v>
      </c>
      <c r="T5" s="147"/>
      <c r="U5" s="157">
        <v>0.10327</v>
      </c>
      <c r="V5" s="157">
        <v>0.103962</v>
      </c>
      <c r="W5" s="157">
        <v>0.104654</v>
      </c>
      <c r="X5" s="157">
        <v>0.105346</v>
      </c>
      <c r="Y5" s="157">
        <v>0.10603800000000001</v>
      </c>
      <c r="Z5" s="157">
        <v>0.10673000000000001</v>
      </c>
      <c r="AA5" s="157">
        <v>0.107422</v>
      </c>
      <c r="AB5" s="157">
        <v>0.108114</v>
      </c>
      <c r="AC5" s="157">
        <v>0.108806</v>
      </c>
      <c r="AD5" s="157">
        <v>0.109498</v>
      </c>
      <c r="AE5" s="157">
        <v>0.11019</v>
      </c>
      <c r="AF5" s="157">
        <v>0.11088200000000001</v>
      </c>
      <c r="AG5" s="157">
        <v>0.11157400000000001</v>
      </c>
      <c r="AH5" s="157">
        <v>0.112266</v>
      </c>
      <c r="AI5" s="157">
        <v>0.112958</v>
      </c>
      <c r="AJ5" s="157">
        <v>0.11365</v>
      </c>
    </row>
    <row r="6" spans="1:36" ht="15.75" thickBot="1" x14ac:dyDescent="0.3">
      <c r="A6" s="153" t="s">
        <v>4</v>
      </c>
      <c r="B6" s="62" t="s">
        <v>5</v>
      </c>
      <c r="C6" s="158" t="s">
        <v>6</v>
      </c>
      <c r="D6" s="151">
        <f>'Demand Supply Gap '!D8-SUM('Demand By End Use '!D2:D5)</f>
        <v>11.666903514987013</v>
      </c>
      <c r="E6" s="151">
        <f>'Demand Supply Gap '!E8-SUM('Demand By End Use '!E2:E5)</f>
        <v>11.893779481081424</v>
      </c>
      <c r="F6" s="151">
        <f>'Demand Supply Gap '!F8-SUM('Demand By End Use '!F2:F5)</f>
        <v>12.159531039292148</v>
      </c>
      <c r="G6" s="151">
        <f>'Demand Supply Gap '!G8-SUM('Demand By End Use '!G2:G5)</f>
        <v>12.262199784682934</v>
      </c>
      <c r="H6" s="151">
        <f>'Demand Supply Gap '!H8-SUM('Demand By End Use '!H2:H5)</f>
        <v>12.267514852780266</v>
      </c>
      <c r="I6" s="151">
        <f>'Demand Supply Gap '!I8-SUM('Demand By End Use '!I2:I5)</f>
        <v>12.357212383960814</v>
      </c>
      <c r="J6" s="151">
        <f>'Demand Supply Gap '!J8-SUM('Demand By End Use '!J2:J5)</f>
        <v>12.396883839169334</v>
      </c>
      <c r="K6" s="151">
        <f>'Demand Supply Gap '!K8-SUM('Demand By End Use '!K2:K5)</f>
        <v>12.389404967693622</v>
      </c>
      <c r="L6" s="151">
        <f>'Demand Supply Gap '!L8-SUM('Demand By End Use '!L2:L5)</f>
        <v>12.302172548455076</v>
      </c>
      <c r="M6" s="151">
        <f>'Demand Supply Gap '!M8-SUM('Demand By End Use '!M2:M5)</f>
        <v>12.135935483869616</v>
      </c>
      <c r="N6" s="151">
        <f>'Demand Supply Gap '!N8-SUM('Demand By End Use '!N2:N5)</f>
        <v>11.876343361401439</v>
      </c>
      <c r="O6" s="151">
        <f>'Demand Supply Gap '!O8-SUM('Demand By End Use '!O2:O5)</f>
        <v>11.512086083438135</v>
      </c>
      <c r="P6" s="151">
        <f>'Demand Supply Gap '!P8-SUM('Demand By End Use '!P2:P5)</f>
        <v>11.033130677948122</v>
      </c>
      <c r="Q6" s="151">
        <f>'Demand Supply Gap '!Q8-SUM('Demand By End Use '!Q2:Q5)</f>
        <v>10.416498232550225</v>
      </c>
      <c r="R6" s="151">
        <f>'Demand Supply Gap '!R8-SUM('Demand By End Use '!R2:R5)</f>
        <v>9.640821584289597</v>
      </c>
      <c r="S6" s="151">
        <f>'Demand Supply Gap '!S8-SUM('Demand By End Use '!S2:S5)</f>
        <v>8.6857346032358009</v>
      </c>
      <c r="T6" s="147"/>
      <c r="U6" s="159">
        <f t="shared" ref="U6:AJ6" si="0">ROUND(1-SUM(U2:U5),4)</f>
        <v>6.0600000000000001E-2</v>
      </c>
      <c r="V6" s="159">
        <f t="shared" si="0"/>
        <v>5.7599999999999998E-2</v>
      </c>
      <c r="W6" s="159">
        <f t="shared" si="0"/>
        <v>5.45E-2</v>
      </c>
      <c r="X6" s="159">
        <f t="shared" si="0"/>
        <v>5.1499999999999997E-2</v>
      </c>
      <c r="Y6" s="159">
        <f t="shared" si="0"/>
        <v>4.8500000000000001E-2</v>
      </c>
      <c r="Z6" s="159">
        <f t="shared" si="0"/>
        <v>4.5499999999999999E-2</v>
      </c>
      <c r="AA6" s="159">
        <f t="shared" si="0"/>
        <v>4.2500000000000003E-2</v>
      </c>
      <c r="AB6" s="159">
        <f t="shared" si="0"/>
        <v>3.95E-2</v>
      </c>
      <c r="AC6" s="159">
        <f t="shared" si="0"/>
        <v>3.6499999999999998E-2</v>
      </c>
      <c r="AD6" s="159">
        <f t="shared" si="0"/>
        <v>3.3500000000000002E-2</v>
      </c>
      <c r="AE6" s="159">
        <f t="shared" si="0"/>
        <v>3.0499999999999999E-2</v>
      </c>
      <c r="AF6" s="159">
        <f t="shared" si="0"/>
        <v>2.7400000000000001E-2</v>
      </c>
      <c r="AG6" s="159">
        <f t="shared" si="0"/>
        <v>2.4400000000000002E-2</v>
      </c>
      <c r="AH6" s="159">
        <f t="shared" si="0"/>
        <v>2.1399999999999999E-2</v>
      </c>
      <c r="AI6" s="159">
        <f t="shared" si="0"/>
        <v>1.84E-2</v>
      </c>
      <c r="AJ6" s="159">
        <f t="shared" si="0"/>
        <v>1.54E-2</v>
      </c>
    </row>
    <row r="7" spans="1:36" ht="15.75" thickBot="1" x14ac:dyDescent="0.3">
      <c r="A7" s="160" t="s">
        <v>4</v>
      </c>
      <c r="B7" s="161" t="s">
        <v>5</v>
      </c>
      <c r="C7" s="161" t="s">
        <v>15</v>
      </c>
      <c r="D7" s="162">
        <f>SUM(D2:D6)</f>
        <v>192.61310999999998</v>
      </c>
      <c r="E7" s="162">
        <f>SUM(E2:E6)</f>
        <v>206.63369753899997</v>
      </c>
      <c r="F7" s="162">
        <f t="shared" ref="F7:S7" si="1">SUM(F2:F5)</f>
        <v>210.75579696070784</v>
      </c>
      <c r="G7" s="162">
        <f t="shared" si="1"/>
        <v>225.67343721531708</v>
      </c>
      <c r="H7" s="162">
        <f t="shared" si="1"/>
        <v>240.54680614721974</v>
      </c>
      <c r="I7" s="162">
        <f t="shared" si="1"/>
        <v>259.15921107725126</v>
      </c>
      <c r="J7" s="162">
        <f t="shared" si="1"/>
        <v>279.29539559241965</v>
      </c>
      <c r="K7" s="162">
        <f t="shared" si="1"/>
        <v>301.36254530140491</v>
      </c>
      <c r="L7" s="162">
        <f t="shared" si="1"/>
        <v>324.96609868024336</v>
      </c>
      <c r="M7" s="162">
        <f t="shared" si="1"/>
        <v>350.52100992093256</v>
      </c>
      <c r="N7" s="162">
        <f t="shared" si="1"/>
        <v>378.12595932615125</v>
      </c>
      <c r="O7" s="162">
        <f t="shared" si="1"/>
        <v>408.02441160263163</v>
      </c>
      <c r="P7" s="162">
        <f t="shared" si="1"/>
        <v>440.62533390926097</v>
      </c>
      <c r="Q7" s="162">
        <f t="shared" si="1"/>
        <v>475.97056833618871</v>
      </c>
      <c r="R7" s="162">
        <f t="shared" si="1"/>
        <v>514.20026922400757</v>
      </c>
      <c r="S7" s="163">
        <f t="shared" si="1"/>
        <v>555.61160364818613</v>
      </c>
      <c r="T7" s="147"/>
      <c r="U7" s="164">
        <v>1</v>
      </c>
      <c r="V7" s="165">
        <v>1</v>
      </c>
      <c r="W7" s="165">
        <v>1</v>
      </c>
      <c r="X7" s="165">
        <v>1</v>
      </c>
      <c r="Y7" s="165">
        <v>1</v>
      </c>
      <c r="Z7" s="165">
        <v>1</v>
      </c>
      <c r="AA7" s="165">
        <v>1</v>
      </c>
      <c r="AB7" s="165">
        <v>1</v>
      </c>
      <c r="AC7" s="165">
        <v>1</v>
      </c>
      <c r="AD7" s="165">
        <v>1</v>
      </c>
      <c r="AE7" s="165">
        <v>1</v>
      </c>
      <c r="AF7" s="165">
        <v>1</v>
      </c>
      <c r="AG7" s="165">
        <v>1</v>
      </c>
      <c r="AH7" s="165">
        <v>1</v>
      </c>
      <c r="AI7" s="165">
        <v>1</v>
      </c>
      <c r="AJ7" s="166">
        <v>1</v>
      </c>
    </row>
    <row r="8" spans="1:36" ht="15.75" thickBot="1" x14ac:dyDescent="0.3">
      <c r="A8" s="167" t="s">
        <v>4</v>
      </c>
      <c r="B8" s="168" t="s">
        <v>8</v>
      </c>
      <c r="C8" s="150" t="s">
        <v>182</v>
      </c>
      <c r="D8" s="151">
        <f>U8*'Demand Supply Gap '!D17</f>
        <v>2061.690175238522</v>
      </c>
      <c r="E8" s="151">
        <f>V8*'Demand Supply Gap '!E17</f>
        <v>2127.5077275205335</v>
      </c>
      <c r="F8" s="151">
        <f>W8*'Demand Supply Gap '!F17</f>
        <v>2203.5759930990698</v>
      </c>
      <c r="G8" s="151">
        <f>X8*'Demand Supply Gap '!G17</f>
        <v>2295.0462246776769</v>
      </c>
      <c r="H8" s="151">
        <f>Y8*'Demand Supply Gap '!H17</f>
        <v>2338.5630909315214</v>
      </c>
      <c r="I8" s="151">
        <f>Z8*'Demand Supply Gap '!I17</f>
        <v>2420.9994118747545</v>
      </c>
      <c r="J8" s="151">
        <f>AA8*'Demand Supply Gap '!J17</f>
        <v>2509.4642261635913</v>
      </c>
      <c r="K8" s="151">
        <f>AB8*'Demand Supply Gap '!K17</f>
        <v>2604.3982441939875</v>
      </c>
      <c r="L8" s="151">
        <f>AC8*'Demand Supply Gap '!L17</f>
        <v>2706.2827433915481</v>
      </c>
      <c r="M8" s="151">
        <f>AD8*'Demand Supply Gap '!M17</f>
        <v>2815.6434812163739</v>
      </c>
      <c r="N8" s="151">
        <f>AE8*'Demand Supply Gap '!N17</f>
        <v>2933.0550329538514</v>
      </c>
      <c r="O8" s="151">
        <f>AF8*'Demand Supply Gap '!O17</f>
        <v>3059.1456028345065</v>
      </c>
      <c r="P8" s="151">
        <f>AG8*'Demand Supply Gap '!P17</f>
        <v>3194.602363010717</v>
      </c>
      <c r="Q8" s="151">
        <f>AH8*'Demand Supply Gap '!Q17</f>
        <v>3340.1773816763393</v>
      </c>
      <c r="R8" s="151">
        <f>AI8*'Demand Supply Gap '!R17</f>
        <v>3496.6942092528711</v>
      </c>
      <c r="S8" s="151">
        <f>AJ8*'Demand Supply Gap '!S17</f>
        <v>3665.0552002034938</v>
      </c>
      <c r="T8" s="147"/>
      <c r="U8" s="152">
        <v>0.42828326</v>
      </c>
      <c r="V8" s="152">
        <v>0.42888770933333337</v>
      </c>
      <c r="W8" s="152">
        <v>0.42949215866666668</v>
      </c>
      <c r="X8" s="152">
        <v>0.43009660800000005</v>
      </c>
      <c r="Y8" s="152">
        <v>0.43070105733333336</v>
      </c>
      <c r="Z8" s="152">
        <v>0.43130550666666667</v>
      </c>
      <c r="AA8" s="152">
        <v>0.43190995600000004</v>
      </c>
      <c r="AB8" s="152">
        <v>0.43251440533333335</v>
      </c>
      <c r="AC8" s="152">
        <v>0.43311885466666672</v>
      </c>
      <c r="AD8" s="152">
        <v>0.43372330400000003</v>
      </c>
      <c r="AE8" s="152">
        <v>0.43432775333333334</v>
      </c>
      <c r="AF8" s="152">
        <v>0.43493220266666671</v>
      </c>
      <c r="AG8" s="152">
        <v>0.43553665200000002</v>
      </c>
      <c r="AH8" s="152">
        <v>0.43614110133333339</v>
      </c>
      <c r="AI8" s="152">
        <v>0.4367455506666667</v>
      </c>
      <c r="AJ8" s="152">
        <v>0.43735000000000002</v>
      </c>
    </row>
    <row r="9" spans="1:36" ht="15.75" thickBot="1" x14ac:dyDescent="0.3">
      <c r="A9" s="153" t="s">
        <v>4</v>
      </c>
      <c r="B9" s="62" t="s">
        <v>8</v>
      </c>
      <c r="C9" s="154" t="s">
        <v>183</v>
      </c>
      <c r="D9" s="151">
        <f>U9*'Demand Supply Gap '!D17</f>
        <v>1726.4747477939607</v>
      </c>
      <c r="E9" s="151">
        <f>V9*'Demand Supply Gap '!E17</f>
        <v>1782.3971887944881</v>
      </c>
      <c r="F9" s="151">
        <f>W9*'Demand Supply Gap '!F17</f>
        <v>1846.9589630726211</v>
      </c>
      <c r="G9" s="151">
        <f>X9*'Demand Supply Gap '!G17</f>
        <v>1924.4909978546234</v>
      </c>
      <c r="H9" s="151">
        <f>Y9*'Demand Supply Gap '!H17</f>
        <v>1961.8605556333457</v>
      </c>
      <c r="I9" s="151">
        <f>Z9*'Demand Supply Gap '!I17</f>
        <v>2031.9250942955039</v>
      </c>
      <c r="J9" s="151">
        <f>AA9*'Demand Supply Gap '!J17</f>
        <v>2107.1107133806149</v>
      </c>
      <c r="K9" s="151">
        <f>AB9*'Demand Supply Gap '!K17</f>
        <v>2187.7941183302892</v>
      </c>
      <c r="L9" s="151">
        <f>AC9*'Demand Supply Gap '!L17</f>
        <v>2274.3867264014857</v>
      </c>
      <c r="M9" s="151">
        <f>AD9*'Demand Supply Gap '!M17</f>
        <v>2367.3380275013506</v>
      </c>
      <c r="N9" s="151">
        <f>AE9*'Demand Supply Gap '!N17</f>
        <v>2467.1393104156737</v>
      </c>
      <c r="O9" s="151">
        <f>AF9*'Demand Supply Gap '!O17</f>
        <v>2574.3277962980833</v>
      </c>
      <c r="P9" s="151">
        <f>AG9*'Demand Supply Gap '!P17</f>
        <v>2689.4912264569471</v>
      </c>
      <c r="Q9" s="151">
        <f>AH9*'Demand Supply Gap '!Q17</f>
        <v>2813.2729573164329</v>
      </c>
      <c r="R9" s="151">
        <f>AI9*'Demand Supply Gap '!R17</f>
        <v>2946.377622029006</v>
      </c>
      <c r="S9" s="151">
        <f>AJ9*'Demand Supply Gap '!S17</f>
        <v>3089.5774256835571</v>
      </c>
      <c r="T9" s="169"/>
      <c r="U9" s="155">
        <v>0.35864760000000001</v>
      </c>
      <c r="V9" s="155">
        <v>0.35931632000000002</v>
      </c>
      <c r="W9" s="155">
        <v>0.35998503999999998</v>
      </c>
      <c r="X9" s="155">
        <v>0.36065375999999999</v>
      </c>
      <c r="Y9" s="155">
        <v>0.36132248</v>
      </c>
      <c r="Z9" s="155">
        <v>0.36199120000000001</v>
      </c>
      <c r="AA9" s="155">
        <v>0.36265992000000002</v>
      </c>
      <c r="AB9" s="155">
        <v>0.36332863999999998</v>
      </c>
      <c r="AC9" s="155">
        <v>0.36399735999999999</v>
      </c>
      <c r="AD9" s="155">
        <v>0.36466608</v>
      </c>
      <c r="AE9" s="155">
        <v>0.36533480000000002</v>
      </c>
      <c r="AF9" s="155">
        <v>0.36600352000000003</v>
      </c>
      <c r="AG9" s="155">
        <v>0.36667223999999998</v>
      </c>
      <c r="AH9" s="155">
        <v>0.36734095999999999</v>
      </c>
      <c r="AI9" s="155">
        <v>0.36800968000000001</v>
      </c>
      <c r="AJ9" s="155">
        <v>0.36867840000000002</v>
      </c>
    </row>
    <row r="10" spans="1:36" ht="15.75" thickBot="1" x14ac:dyDescent="0.3">
      <c r="A10" s="153" t="s">
        <v>4</v>
      </c>
      <c r="B10" s="62" t="s">
        <v>8</v>
      </c>
      <c r="C10" s="154" t="s">
        <v>184</v>
      </c>
      <c r="D10" s="151">
        <f>U10*'Demand Supply Gap '!D17</f>
        <v>451.39445266227824</v>
      </c>
      <c r="E10" s="151">
        <f>V10*'Demand Supply Gap '!E17</f>
        <v>466.18275958175911</v>
      </c>
      <c r="F10" s="151">
        <f>W10*'Demand Supply Gap '!F17</f>
        <v>483.24132298808456</v>
      </c>
      <c r="G10" s="151">
        <f>X10*'Demand Supply Gap '!G17</f>
        <v>503.70605435275627</v>
      </c>
      <c r="H10" s="151">
        <f>Y10*'Demand Supply Gap '!H17</f>
        <v>513.66889097668229</v>
      </c>
      <c r="I10" s="151">
        <f>Z10*'Demand Supply Gap '!I17</f>
        <v>532.201436546178</v>
      </c>
      <c r="J10" s="151">
        <f>AA10*'Demand Supply Gap '!J17</f>
        <v>552.08799615430917</v>
      </c>
      <c r="K10" s="151">
        <f>AB10*'Demand Supply Gap '!K17</f>
        <v>573.42864706957471</v>
      </c>
      <c r="L10" s="151">
        <f>AC10*'Demand Supply Gap '!L17</f>
        <v>596.3326956476609</v>
      </c>
      <c r="M10" s="151">
        <f>AD10*'Demand Supply Gap '!M17</f>
        <v>620.91957345968729</v>
      </c>
      <c r="N10" s="151">
        <f>AE10*'Demand Supply Gap '!N17</f>
        <v>647.31983095961436</v>
      </c>
      <c r="O10" s="151">
        <f>AF10*'Demand Supply Gap '!O17</f>
        <v>675.67623988936737</v>
      </c>
      <c r="P10" s="151">
        <f>AG10*'Demand Supply Gap '!P17</f>
        <v>706.14501700470657</v>
      </c>
      <c r="Q10" s="151">
        <f>AH10*'Demand Supply Gap '!Q17</f>
        <v>738.89718326896161</v>
      </c>
      <c r="R10" s="151">
        <f>AI10*'Demand Supply Gap '!R17</f>
        <v>774.12007443006974</v>
      </c>
      <c r="S10" s="151">
        <f>AJ10*'Demand Supply Gap '!S17</f>
        <v>812.01902089703469</v>
      </c>
      <c r="T10" s="170"/>
      <c r="U10" s="155">
        <v>9.3770000000000006E-2</v>
      </c>
      <c r="V10" s="155">
        <v>9.3978533333333336E-2</v>
      </c>
      <c r="W10" s="155">
        <v>9.418706666666668E-2</v>
      </c>
      <c r="X10" s="155">
        <v>9.439560000000001E-2</v>
      </c>
      <c r="Y10" s="155">
        <v>9.460413333333334E-2</v>
      </c>
      <c r="Z10" s="155">
        <v>9.481266666666667E-2</v>
      </c>
      <c r="AA10" s="155">
        <v>9.50212E-2</v>
      </c>
      <c r="AB10" s="155">
        <v>9.5229733333333344E-2</v>
      </c>
      <c r="AC10" s="155">
        <v>9.5438266666666674E-2</v>
      </c>
      <c r="AD10" s="155">
        <v>9.5646800000000004E-2</v>
      </c>
      <c r="AE10" s="155">
        <v>9.5855333333333334E-2</v>
      </c>
      <c r="AF10" s="155">
        <v>9.6063866666666664E-2</v>
      </c>
      <c r="AG10" s="155">
        <v>9.6272400000000008E-2</v>
      </c>
      <c r="AH10" s="155">
        <v>9.6480933333333338E-2</v>
      </c>
      <c r="AI10" s="155">
        <v>9.6689466666666668E-2</v>
      </c>
      <c r="AJ10" s="155">
        <v>9.6897999999999998E-2</v>
      </c>
    </row>
    <row r="11" spans="1:36" ht="15.75" thickBot="1" x14ac:dyDescent="0.3">
      <c r="A11" s="153" t="s">
        <v>4</v>
      </c>
      <c r="B11" s="62" t="s">
        <v>8</v>
      </c>
      <c r="C11" s="156" t="s">
        <v>185</v>
      </c>
      <c r="D11" s="151">
        <f>U11*'Demand Supply Gap '!D17</f>
        <v>321.30697126135743</v>
      </c>
      <c r="E11" s="151">
        <f>V11*'Demand Supply Gap '!E17</f>
        <v>328.95362298369088</v>
      </c>
      <c r="F11" s="151">
        <f>W11*'Demand Supply Gap '!F17</f>
        <v>338.01872800151847</v>
      </c>
      <c r="G11" s="151">
        <f>X11*'Demand Supply Gap '!G17</f>
        <v>349.24930319023139</v>
      </c>
      <c r="H11" s="151">
        <f>Y11*'Demand Supply Gap '!H17</f>
        <v>353.0258520404675</v>
      </c>
      <c r="I11" s="151">
        <f>Z11*'Demand Supply Gap '!I17</f>
        <v>362.5326143963967</v>
      </c>
      <c r="J11" s="151">
        <f>AA11*'Demand Supply Gap '!J17</f>
        <v>372.74326119599135</v>
      </c>
      <c r="K11" s="151">
        <f>AB11*'Demand Supply Gap '!K17</f>
        <v>383.70170194709885</v>
      </c>
      <c r="L11" s="151">
        <f>AC11*'Demand Supply Gap '!L17</f>
        <v>395.45577016927791</v>
      </c>
      <c r="M11" s="151">
        <f>AD11*'Demand Supply Gap '!M17</f>
        <v>408.0575610631837</v>
      </c>
      <c r="N11" s="151">
        <f>AE11*'Demand Supply Gap '!N17</f>
        <v>421.56380405613407</v>
      </c>
      <c r="O11" s="151">
        <f>AF11*'Demand Supply Gap '!O17</f>
        <v>436.03627384947606</v>
      </c>
      <c r="P11" s="151">
        <f>AG11*'Demand Supply Gap '!P17</f>
        <v>451.54224401373847</v>
      </c>
      <c r="Q11" s="151">
        <f>AH11*'Demand Supply Gap '!Q17</f>
        <v>468.15498764773326</v>
      </c>
      <c r="R11" s="151">
        <f>AI11*'Demand Supply Gap '!R17</f>
        <v>485.95433014411998</v>
      </c>
      <c r="S11" s="151">
        <f>AJ11*'Demand Supply Gap '!S17</f>
        <v>505.02725969364468</v>
      </c>
      <c r="T11" s="147"/>
      <c r="U11" s="157">
        <v>6.6746399999999997E-2</v>
      </c>
      <c r="V11" s="157">
        <v>6.6314290666666664E-2</v>
      </c>
      <c r="W11" s="157">
        <v>6.5882181333333331E-2</v>
      </c>
      <c r="X11" s="157">
        <v>6.5450071999999998E-2</v>
      </c>
      <c r="Y11" s="157">
        <v>6.5017962666666665E-2</v>
      </c>
      <c r="Z11" s="157">
        <v>6.4585853333333332E-2</v>
      </c>
      <c r="AA11" s="157">
        <v>6.4153743999999999E-2</v>
      </c>
      <c r="AB11" s="157">
        <v>6.3721634666666666E-2</v>
      </c>
      <c r="AC11" s="157">
        <v>6.3289525333333332E-2</v>
      </c>
      <c r="AD11" s="157">
        <v>6.2857415999999999E-2</v>
      </c>
      <c r="AE11" s="157">
        <v>6.2425306666666666E-2</v>
      </c>
      <c r="AF11" s="157">
        <v>6.1993197333333333E-2</v>
      </c>
      <c r="AG11" s="157">
        <v>6.1561088E-2</v>
      </c>
      <c r="AH11" s="157">
        <v>6.1128978666666667E-2</v>
      </c>
      <c r="AI11" s="157">
        <v>6.0696869333333334E-2</v>
      </c>
      <c r="AJ11" s="157">
        <v>6.0264760000000001E-2</v>
      </c>
    </row>
    <row r="12" spans="1:36" ht="15.75" thickBot="1" x14ac:dyDescent="0.3">
      <c r="A12" s="153" t="s">
        <v>4</v>
      </c>
      <c r="B12" s="62" t="s">
        <v>8</v>
      </c>
      <c r="C12" s="158" t="s">
        <v>6</v>
      </c>
      <c r="D12" s="151">
        <f>'Demand Supply Gap '!D17-SUM('Demand By End Use '!D8:D11)</f>
        <v>252.98086070388126</v>
      </c>
      <c r="E12" s="151">
        <f>'Demand Supply Gap '!E17-SUM('Demand By End Use '!E8:E11)</f>
        <v>255.48258935952799</v>
      </c>
      <c r="F12" s="151">
        <f>'Demand Supply Gap '!F17-SUM('Demand By End Use '!F8:F11)</f>
        <v>258.85976413870503</v>
      </c>
      <c r="G12" s="151">
        <f>'Demand Supply Gap '!G17-SUM('Demand By End Use '!G8:G11)</f>
        <v>263.62535712471072</v>
      </c>
      <c r="H12" s="151">
        <f>'Demand Supply Gap '!H17-SUM('Demand By End Use '!H8:H11)</f>
        <v>262.54808351798329</v>
      </c>
      <c r="I12" s="151">
        <f>'Demand Supply Gap '!I17-SUM('Demand By End Use '!I8:I11)</f>
        <v>265.53064277794783</v>
      </c>
      <c r="J12" s="151">
        <f>'Demand Supply Gap '!J17-SUM('Demand By End Use '!J8:J11)</f>
        <v>268.74981202044182</v>
      </c>
      <c r="K12" s="151">
        <f>'Demand Supply Gap '!K17-SUM('Demand By End Use '!K8:K11)</f>
        <v>272.20677297832481</v>
      </c>
      <c r="L12" s="151">
        <f>'Demand Supply Gap '!L17-SUM('Demand By End Use '!L8:L11)</f>
        <v>275.90256459114335</v>
      </c>
      <c r="M12" s="151">
        <f>'Demand Supply Gap '!M17-SUM('Demand By End Use '!M8:M11)</f>
        <v>279.83798204835512</v>
      </c>
      <c r="N12" s="151">
        <f>'Demand Supply Gap '!N17-SUM('Demand By End Use '!N8:N11)</f>
        <v>284.01346107155678</v>
      </c>
      <c r="O12" s="151">
        <f>'Demand Supply Gap '!O17-SUM('Demand By End Use '!O8:O11)</f>
        <v>288.4289449804337</v>
      </c>
      <c r="P12" s="151">
        <f>'Demand Supply Gap '!P17-SUM('Demand By End Use '!P8:P11)</f>
        <v>293.08373172755273</v>
      </c>
      <c r="Q12" s="151">
        <f>'Demand Supply Gap '!Q17-SUM('Demand By End Use '!Q8:Q11)</f>
        <v>297.976297671461</v>
      </c>
      <c r="R12" s="151">
        <f>'Demand Supply Gap '!R17-SUM('Demand By End Use '!R8:R11)</f>
        <v>303.10409437711041</v>
      </c>
      <c r="S12" s="151">
        <f>'Demand Supply Gap '!S17-SUM('Demand By End Use '!S8:S11)</f>
        <v>308.46331417733745</v>
      </c>
      <c r="T12" s="147"/>
      <c r="U12" s="157">
        <f>100%-SUM(U8:U11)</f>
        <v>5.2552739999999987E-2</v>
      </c>
      <c r="V12" s="157">
        <f t="shared" ref="V12:AJ12" si="2">100%-SUM(V8:V11)</f>
        <v>5.1503146666666444E-2</v>
      </c>
      <c r="W12" s="157">
        <f t="shared" si="2"/>
        <v>5.0453553333333345E-2</v>
      </c>
      <c r="X12" s="157">
        <f t="shared" si="2"/>
        <v>4.9403959999999913E-2</v>
      </c>
      <c r="Y12" s="157">
        <f t="shared" si="2"/>
        <v>4.8354366666666593E-2</v>
      </c>
      <c r="Z12" s="157">
        <f t="shared" si="2"/>
        <v>4.7304773333333272E-2</v>
      </c>
      <c r="AA12" s="157">
        <f t="shared" si="2"/>
        <v>4.6255179999999951E-2</v>
      </c>
      <c r="AB12" s="157">
        <f t="shared" si="2"/>
        <v>4.520558666666652E-2</v>
      </c>
      <c r="AC12" s="157">
        <f t="shared" si="2"/>
        <v>4.415599333333331E-2</v>
      </c>
      <c r="AD12" s="157">
        <f t="shared" si="2"/>
        <v>4.3106399999999878E-2</v>
      </c>
      <c r="AE12" s="157">
        <f t="shared" si="2"/>
        <v>4.2056806666666668E-2</v>
      </c>
      <c r="AF12" s="157">
        <f t="shared" si="2"/>
        <v>4.1007213333333348E-2</v>
      </c>
      <c r="AG12" s="157">
        <f t="shared" si="2"/>
        <v>3.9957619999999916E-2</v>
      </c>
      <c r="AH12" s="157">
        <f t="shared" si="2"/>
        <v>3.8908026666666706E-2</v>
      </c>
      <c r="AI12" s="157">
        <f t="shared" si="2"/>
        <v>3.7858433333333275E-2</v>
      </c>
      <c r="AJ12" s="157">
        <f t="shared" si="2"/>
        <v>3.6808839999999954E-2</v>
      </c>
    </row>
    <row r="13" spans="1:36" ht="15.75" thickBot="1" x14ac:dyDescent="0.3">
      <c r="A13" s="171" t="s">
        <v>4</v>
      </c>
      <c r="B13" s="146" t="s">
        <v>8</v>
      </c>
      <c r="C13" s="146" t="s">
        <v>15</v>
      </c>
      <c r="D13" s="172">
        <f t="shared" ref="D13:S13" si="3">SUM(D8:D12)</f>
        <v>4813.8472076600001</v>
      </c>
      <c r="E13" s="172">
        <f t="shared" si="3"/>
        <v>4960.5238882399999</v>
      </c>
      <c r="F13" s="172">
        <f t="shared" si="3"/>
        <v>5130.6547713</v>
      </c>
      <c r="G13" s="172">
        <f t="shared" si="3"/>
        <v>5336.1179371999988</v>
      </c>
      <c r="H13" s="172">
        <f t="shared" si="3"/>
        <v>5429.666473100001</v>
      </c>
      <c r="I13" s="172">
        <f t="shared" si="3"/>
        <v>5613.1891998907813</v>
      </c>
      <c r="J13" s="172">
        <f t="shared" si="3"/>
        <v>5810.1560089149489</v>
      </c>
      <c r="K13" s="172">
        <f t="shared" si="3"/>
        <v>6021.5294845192748</v>
      </c>
      <c r="L13" s="172">
        <f t="shared" si="3"/>
        <v>6248.3605002011163</v>
      </c>
      <c r="M13" s="172">
        <f t="shared" si="3"/>
        <v>6491.796625288951</v>
      </c>
      <c r="N13" s="172">
        <f t="shared" si="3"/>
        <v>6753.0914394568308</v>
      </c>
      <c r="O13" s="172">
        <f t="shared" si="3"/>
        <v>7033.6148578518669</v>
      </c>
      <c r="P13" s="172">
        <f t="shared" si="3"/>
        <v>7334.8645822136614</v>
      </c>
      <c r="Q13" s="172">
        <f t="shared" si="3"/>
        <v>7658.4788075809274</v>
      </c>
      <c r="R13" s="172">
        <f t="shared" si="3"/>
        <v>8006.250330233177</v>
      </c>
      <c r="S13" s="173">
        <f t="shared" si="3"/>
        <v>8380.1422206550669</v>
      </c>
      <c r="T13" s="147"/>
      <c r="U13" s="164">
        <v>1</v>
      </c>
      <c r="V13" s="165">
        <v>1</v>
      </c>
      <c r="W13" s="165">
        <v>1</v>
      </c>
      <c r="X13" s="165">
        <v>1</v>
      </c>
      <c r="Y13" s="165">
        <v>1</v>
      </c>
      <c r="Z13" s="165">
        <v>1</v>
      </c>
      <c r="AA13" s="165">
        <v>1</v>
      </c>
      <c r="AB13" s="165">
        <v>1</v>
      </c>
      <c r="AC13" s="165">
        <v>1</v>
      </c>
      <c r="AD13" s="165">
        <v>1</v>
      </c>
      <c r="AE13" s="165">
        <v>1</v>
      </c>
      <c r="AF13" s="165">
        <v>1</v>
      </c>
      <c r="AG13" s="165">
        <v>1</v>
      </c>
      <c r="AH13" s="165">
        <v>1</v>
      </c>
      <c r="AI13" s="165">
        <v>1</v>
      </c>
      <c r="AJ13" s="166">
        <v>1</v>
      </c>
    </row>
    <row r="14" spans="1:36" ht="15.75" thickBot="1" x14ac:dyDescent="0.3">
      <c r="A14" s="148" t="s">
        <v>4</v>
      </c>
      <c r="B14" s="149" t="s">
        <v>9</v>
      </c>
      <c r="C14" s="150" t="s">
        <v>182</v>
      </c>
      <c r="D14" s="151">
        <f>U14*'Demand Supply Gap '!D26</f>
        <v>576.71113569740066</v>
      </c>
      <c r="E14" s="151">
        <f>V14*'Demand Supply Gap '!E26</f>
        <v>584.28409940951371</v>
      </c>
      <c r="F14" s="151">
        <f>W14*'Demand Supply Gap '!F26</f>
        <v>590.47661297186733</v>
      </c>
      <c r="G14" s="151">
        <f>X14*'Demand Supply Gap '!G26</f>
        <v>596.23391641892886</v>
      </c>
      <c r="H14" s="151">
        <f>Y14*'Demand Supply Gap '!H26</f>
        <v>603.01564113912116</v>
      </c>
      <c r="I14" s="151">
        <f>Z14*'Demand Supply Gap '!I26</f>
        <v>643.69102544462521</v>
      </c>
      <c r="J14" s="151">
        <f>AA14*'Demand Supply Gap '!J26</f>
        <v>687.32522858474556</v>
      </c>
      <c r="K14" s="151">
        <f>AB14*'Demand Supply Gap '!K26</f>
        <v>734.14699997736341</v>
      </c>
      <c r="L14" s="151">
        <f>AC14*'Demand Supply Gap '!L26</f>
        <v>784.40371513968933</v>
      </c>
      <c r="M14" s="151">
        <f>AD14*'Demand Supply Gap '!M26</f>
        <v>838.36296281564773</v>
      </c>
      <c r="N14" s="151">
        <f>AE14*'Demand Supply Gap '!N26</f>
        <v>896.31427294182549</v>
      </c>
      <c r="O14" s="151">
        <f>AF14*'Demand Supply Gap '!O26</f>
        <v>958.5709984175428</v>
      </c>
      <c r="P14" s="151">
        <f>AG14*'Demand Supply Gap '!P26</f>
        <v>1025.4723648790609</v>
      </c>
      <c r="Q14" s="151">
        <f>AH14*'Demand Supply Gap '!Q26</f>
        <v>1097.3857040336231</v>
      </c>
      <c r="R14" s="151">
        <f>AI14*'Demand Supply Gap '!R26</f>
        <v>1174.7088875982222</v>
      </c>
      <c r="S14" s="151">
        <f>AJ14*'Demand Supply Gap '!S26</f>
        <v>1257.8729805242012</v>
      </c>
      <c r="T14" s="147"/>
      <c r="U14" s="152">
        <v>0.42254649999999999</v>
      </c>
      <c r="V14" s="152">
        <v>0.42297517999999995</v>
      </c>
      <c r="W14" s="152">
        <v>0.42340385999999997</v>
      </c>
      <c r="X14" s="152">
        <v>0.42383253999999998</v>
      </c>
      <c r="Y14" s="152">
        <v>0.42426121999999999</v>
      </c>
      <c r="Z14" s="152">
        <v>0.42468989999999995</v>
      </c>
      <c r="AA14" s="152">
        <v>0.42511857999999997</v>
      </c>
      <c r="AB14" s="152">
        <v>0.42554725999999998</v>
      </c>
      <c r="AC14" s="152">
        <v>0.42597594</v>
      </c>
      <c r="AD14" s="152">
        <v>0.42640461999999996</v>
      </c>
      <c r="AE14" s="152">
        <v>0.42683329999999997</v>
      </c>
      <c r="AF14" s="152">
        <v>0.42726197999999999</v>
      </c>
      <c r="AG14" s="152">
        <v>0.42769066</v>
      </c>
      <c r="AH14" s="152">
        <v>0.42811933999999996</v>
      </c>
      <c r="AI14" s="152">
        <v>0.42854801999999997</v>
      </c>
      <c r="AJ14" s="152">
        <v>0.42897669999999999</v>
      </c>
    </row>
    <row r="15" spans="1:36" ht="15.75" thickBot="1" x14ac:dyDescent="0.3">
      <c r="A15" s="153" t="s">
        <v>4</v>
      </c>
      <c r="B15" s="149" t="s">
        <v>9</v>
      </c>
      <c r="C15" s="154" t="s">
        <v>183</v>
      </c>
      <c r="D15" s="151">
        <f>U15*'Demand Supply Gap '!D26</f>
        <v>440.37423828566148</v>
      </c>
      <c r="E15" s="151">
        <f>V15*'Demand Supply Gap '!E26</f>
        <v>447.18776889829604</v>
      </c>
      <c r="F15" s="151">
        <f>W15*'Demand Supply Gap '!F26</f>
        <v>452.96693476197771</v>
      </c>
      <c r="G15" s="151">
        <f>X15*'Demand Supply Gap '!G26</f>
        <v>458.43115850549447</v>
      </c>
      <c r="H15" s="151">
        <f>Y15*'Demand Supply Gap '!H26</f>
        <v>464.70292903185873</v>
      </c>
      <c r="I15" s="151">
        <f>Z15*'Demand Supply Gap '!I26</f>
        <v>497.17516810121504</v>
      </c>
      <c r="J15" s="151">
        <f>AA15*'Demand Supply Gap '!J26</f>
        <v>532.07786607349215</v>
      </c>
      <c r="K15" s="151">
        <f>AB15*'Demand Supply Gap '!K26</f>
        <v>569.60355190710607</v>
      </c>
      <c r="L15" s="151">
        <f>AC15*'Demand Supply Gap '!L26</f>
        <v>609.96076948456971</v>
      </c>
      <c r="M15" s="151">
        <f>AD15*'Demand Supply Gap '!M26</f>
        <v>653.37546851447655</v>
      </c>
      <c r="N15" s="151">
        <f>AE15*'Demand Supply Gap '!N26</f>
        <v>700.09252101011555</v>
      </c>
      <c r="O15" s="151">
        <f>AF15*'Demand Supply Gap '!O26</f>
        <v>750.37737508952716</v>
      </c>
      <c r="P15" s="151">
        <f>AG15*'Demand Supply Gap '!P26</f>
        <v>804.51785897646926</v>
      </c>
      <c r="Q15" s="151">
        <f>AH15*'Demand Supply Gap '!Q26</f>
        <v>862.82614932938714</v>
      </c>
      <c r="R15" s="151">
        <f>AI15*'Demand Supply Gap '!R26</f>
        <v>925.64091939763</v>
      </c>
      <c r="S15" s="151">
        <f>AJ15*'Demand Supply Gap '!S26</f>
        <v>993.32968401362075</v>
      </c>
      <c r="T15" s="169"/>
      <c r="U15" s="155">
        <v>0.32265476000000004</v>
      </c>
      <c r="V15" s="155">
        <v>0.32372834933333339</v>
      </c>
      <c r="W15" s="155">
        <v>0.32480193866666668</v>
      </c>
      <c r="X15" s="155">
        <v>0.32587552800000003</v>
      </c>
      <c r="Y15" s="155">
        <v>0.32694911733333337</v>
      </c>
      <c r="Z15" s="155">
        <v>0.32802270666666672</v>
      </c>
      <c r="AA15" s="155">
        <v>0.32909629600000007</v>
      </c>
      <c r="AB15" s="155">
        <v>0.33016988533333336</v>
      </c>
      <c r="AC15" s="155">
        <v>0.3312434746666667</v>
      </c>
      <c r="AD15" s="155">
        <v>0.33231706400000005</v>
      </c>
      <c r="AE15" s="155">
        <v>0.3333906533333334</v>
      </c>
      <c r="AF15" s="155">
        <v>0.33446424266666674</v>
      </c>
      <c r="AG15" s="155">
        <v>0.33553783200000004</v>
      </c>
      <c r="AH15" s="155">
        <v>0.33661142133333338</v>
      </c>
      <c r="AI15" s="155">
        <v>0.33768501066666673</v>
      </c>
      <c r="AJ15" s="155">
        <v>0.33875860000000008</v>
      </c>
    </row>
    <row r="16" spans="1:36" ht="15.75" thickBot="1" x14ac:dyDescent="0.3">
      <c r="A16" s="153" t="s">
        <v>4</v>
      </c>
      <c r="B16" s="149" t="s">
        <v>9</v>
      </c>
      <c r="C16" s="154" t="s">
        <v>184</v>
      </c>
      <c r="D16" s="151">
        <f>U16*'Demand Supply Gap '!D26</f>
        <v>113.66073618125613</v>
      </c>
      <c r="E16" s="151">
        <f>V16*'Demand Supply Gap '!E26</f>
        <v>115.54418569680985</v>
      </c>
      <c r="F16" s="151">
        <f>W16*'Demand Supply Gap '!F26</f>
        <v>117.16305675379273</v>
      </c>
      <c r="G16" s="151">
        <f>X16*'Demand Supply Gap '!G26</f>
        <v>118.70274683479377</v>
      </c>
      <c r="H16" s="151">
        <f>Y16*'Demand Supply Gap '!H26</f>
        <v>120.45393016098042</v>
      </c>
      <c r="I16" s="151">
        <f>Z16*'Demand Supply Gap '!I26</f>
        <v>129.00615587078167</v>
      </c>
      <c r="J16" s="151">
        <f>AA16*'Demand Supply Gap '!J26</f>
        <v>138.20641265418382</v>
      </c>
      <c r="K16" s="151">
        <f>AB16*'Demand Supply Gap '!K26</f>
        <v>148.10655544689283</v>
      </c>
      <c r="L16" s="151">
        <f>AC16*'Demand Supply Gap '!L26</f>
        <v>158.76278973513931</v>
      </c>
      <c r="M16" s="151">
        <f>AD16*'Demand Supply Gap '!M26</f>
        <v>170.23605222903669</v>
      </c>
      <c r="N16" s="151">
        <f>AE16*'Demand Supply Gap '!N26</f>
        <v>182.59242613178176</v>
      </c>
      <c r="O16" s="151">
        <f>AF16*'Demand Supply Gap '!O26</f>
        <v>195.90359425946022</v>
      </c>
      <c r="P16" s="151">
        <f>AG16*'Demand Supply Gap '!P26</f>
        <v>210.24733358233843</v>
      </c>
      <c r="Q16" s="151">
        <f>AH16*'Demand Supply Gap '!Q26</f>
        <v>225.70805510626752</v>
      </c>
      <c r="R16" s="151">
        <f>AI16*'Demand Supply Gap '!R26</f>
        <v>242.37739339544754</v>
      </c>
      <c r="S16" s="151">
        <f>AJ16*'Demand Supply Gap '!S26</f>
        <v>260.35485045889362</v>
      </c>
      <c r="T16" s="169"/>
      <c r="U16" s="155">
        <v>8.3277299999999999E-2</v>
      </c>
      <c r="V16" s="155">
        <v>8.3644793333333342E-2</v>
      </c>
      <c r="W16" s="155">
        <v>8.4012286666666672E-2</v>
      </c>
      <c r="X16" s="155">
        <v>8.4379780000000001E-2</v>
      </c>
      <c r="Y16" s="155">
        <v>8.4747273333333331E-2</v>
      </c>
      <c r="Z16" s="155">
        <v>8.5114766666666675E-2</v>
      </c>
      <c r="AA16" s="155">
        <v>8.5482260000000004E-2</v>
      </c>
      <c r="AB16" s="155">
        <v>8.5849753333333334E-2</v>
      </c>
      <c r="AC16" s="155">
        <v>8.6217246666666664E-2</v>
      </c>
      <c r="AD16" s="155">
        <v>8.6584740000000007E-2</v>
      </c>
      <c r="AE16" s="155">
        <v>8.6952233333333337E-2</v>
      </c>
      <c r="AF16" s="155">
        <v>8.7319726666666667E-2</v>
      </c>
      <c r="AG16" s="155">
        <v>8.7687219999999996E-2</v>
      </c>
      <c r="AH16" s="155">
        <v>8.805471333333334E-2</v>
      </c>
      <c r="AI16" s="155">
        <v>8.842220666666667E-2</v>
      </c>
      <c r="AJ16" s="155">
        <v>8.8789699999999999E-2</v>
      </c>
    </row>
    <row r="17" spans="1:36" ht="15.75" thickBot="1" x14ac:dyDescent="0.3">
      <c r="A17" s="153" t="s">
        <v>4</v>
      </c>
      <c r="B17" s="149" t="s">
        <v>9</v>
      </c>
      <c r="C17" s="156" t="s">
        <v>185</v>
      </c>
      <c r="D17" s="151">
        <f>U17*'Demand Supply Gap '!D26</f>
        <v>50.138730148640619</v>
      </c>
      <c r="E17" s="151">
        <f>V17*'Demand Supply Gap '!E26</f>
        <v>50.883623727973109</v>
      </c>
      <c r="F17" s="151">
        <f>W17*'Demand Supply Gap '!F26</f>
        <v>51.510158913199803</v>
      </c>
      <c r="G17" s="151">
        <f>X17*'Demand Supply Gap '!G26</f>
        <v>52.100316051369987</v>
      </c>
      <c r="H17" s="151">
        <f>Y17*'Demand Supply Gap '!H26</f>
        <v>52.781658808082035</v>
      </c>
      <c r="I17" s="151">
        <f>Z17*'Demand Supply Gap '!I26</f>
        <v>56.436489267511995</v>
      </c>
      <c r="J17" s="151">
        <f>AA17*'Demand Supply Gap '!J26</f>
        <v>60.362916580235229</v>
      </c>
      <c r="K17" s="151">
        <f>AB17*'Demand Supply Gap '!K26</f>
        <v>64.582326528572324</v>
      </c>
      <c r="L17" s="151">
        <f>AC17*'Demand Supply Gap '!L26</f>
        <v>69.11787462198788</v>
      </c>
      <c r="M17" s="151">
        <f>AD17*'Demand Supply Gap '!M26</f>
        <v>73.994639100047408</v>
      </c>
      <c r="N17" s="151">
        <f>AE17*'Demand Supply Gap '!N26</f>
        <v>79.23978769304162</v>
      </c>
      <c r="O17" s="151">
        <f>AF17*'Demand Supply Gap '!O26</f>
        <v>84.882759422267483</v>
      </c>
      <c r="P17" s="151">
        <f>AG17*'Demand Supply Gap '!P26</f>
        <v>90.95546284539401</v>
      </c>
      <c r="Q17" s="151">
        <f>AH17*'Demand Supply Gap '!Q26</f>
        <v>97.492492288028444</v>
      </c>
      <c r="R17" s="151">
        <f>AI17*'Demand Supply Gap '!R26</f>
        <v>104.53136375179025</v>
      </c>
      <c r="S17" s="151">
        <f>AJ17*'Demand Supply Gap '!S26</f>
        <v>112.11277235327331</v>
      </c>
      <c r="T17" s="169"/>
      <c r="U17" s="157">
        <v>3.6735800000000006E-2</v>
      </c>
      <c r="V17" s="157">
        <v>3.6835693333333336E-2</v>
      </c>
      <c r="W17" s="157">
        <v>3.6935586666666673E-2</v>
      </c>
      <c r="X17" s="157">
        <v>3.7035480000000003E-2</v>
      </c>
      <c r="Y17" s="157">
        <v>3.7135373333333339E-2</v>
      </c>
      <c r="Z17" s="157">
        <v>3.7235266666666669E-2</v>
      </c>
      <c r="AA17" s="157">
        <v>3.7335160000000006E-2</v>
      </c>
      <c r="AB17" s="157">
        <v>3.7435053333333336E-2</v>
      </c>
      <c r="AC17" s="157">
        <v>3.7534946666666673E-2</v>
      </c>
      <c r="AD17" s="157">
        <v>3.7634840000000003E-2</v>
      </c>
      <c r="AE17" s="157">
        <v>3.773473333333334E-2</v>
      </c>
      <c r="AF17" s="157">
        <v>3.7834626666666669E-2</v>
      </c>
      <c r="AG17" s="157">
        <v>3.7934520000000006E-2</v>
      </c>
      <c r="AH17" s="157">
        <v>3.8034413333333336E-2</v>
      </c>
      <c r="AI17" s="157">
        <v>3.8134306666666673E-2</v>
      </c>
      <c r="AJ17" s="157">
        <v>3.8234200000000003E-2</v>
      </c>
    </row>
    <row r="18" spans="1:36" ht="15.75" thickBot="1" x14ac:dyDescent="0.3">
      <c r="A18" s="153" t="s">
        <v>4</v>
      </c>
      <c r="B18" s="149" t="s">
        <v>9</v>
      </c>
      <c r="C18" s="158" t="s">
        <v>166</v>
      </c>
      <c r="D18" s="151">
        <f>U18*'Demand Supply Gap '!D26</f>
        <v>183.98131588360005</v>
      </c>
      <c r="E18" s="151">
        <f>V18*'Demand Supply Gap '!E26</f>
        <v>183.44558279184</v>
      </c>
      <c r="F18" s="151">
        <f>W18*'Demand Supply Gap '!F26</f>
        <v>182.41293543408</v>
      </c>
      <c r="G18" s="151">
        <f>X18*'Demand Supply Gap '!G26</f>
        <v>181.33235316571003</v>
      </c>
      <c r="H18" s="151">
        <f>Y18*'Demand Supply Gap '!H26</f>
        <v>180.36690900138007</v>
      </c>
      <c r="I18" s="151">
        <f>Z18*'Demand Supply Gap '!I26</f>
        <v>189.30756082975765</v>
      </c>
      <c r="J18" s="151">
        <f>AA18*'Demand Supply Gap '!J26</f>
        <v>198.86452179042305</v>
      </c>
      <c r="K18" s="151">
        <f>AB18*'Demand Supply Gap '!K26</f>
        <v>208.74717181180057</v>
      </c>
      <c r="L18" s="151">
        <f>AC18*'Demand Supply Gap '!L26</f>
        <v>219.12984592891095</v>
      </c>
      <c r="M18" s="151">
        <f>AD18*'Demand Supply Gap '!M26</f>
        <v>230.23273750109078</v>
      </c>
      <c r="N18" s="151">
        <f>AE18*'Demand Supply Gap '!N26</f>
        <v>241.70038470663869</v>
      </c>
      <c r="O18" s="151">
        <f>AF18*'Demand Supply Gap '!O26</f>
        <v>253.74216521915687</v>
      </c>
      <c r="P18" s="151">
        <f>AG18*'Demand Supply Gap '!P26</f>
        <v>266.38407239957888</v>
      </c>
      <c r="Q18" s="151">
        <f>AH18*'Demand Supply Gap '!Q26</f>
        <v>279.90914608172494</v>
      </c>
      <c r="R18" s="151">
        <f>AI18*'Demand Supply Gap '!R26</f>
        <v>293.84989983276421</v>
      </c>
      <c r="S18" s="151">
        <f>AJ18*'Demand Supply Gap '!S26</f>
        <v>308.47418414833714</v>
      </c>
      <c r="T18" s="147"/>
      <c r="U18" s="174">
        <f t="shared" ref="U18:AJ18" si="4">ROUND(1-SUM(U14:U17),4)</f>
        <v>0.1348</v>
      </c>
      <c r="V18" s="174">
        <f t="shared" si="4"/>
        <v>0.1328</v>
      </c>
      <c r="W18" s="174">
        <f t="shared" si="4"/>
        <v>0.1308</v>
      </c>
      <c r="X18" s="174">
        <f t="shared" si="4"/>
        <v>0.12889999999999999</v>
      </c>
      <c r="Y18" s="174">
        <f t="shared" si="4"/>
        <v>0.12690000000000001</v>
      </c>
      <c r="Z18" s="174">
        <f t="shared" si="4"/>
        <v>0.1249</v>
      </c>
      <c r="AA18" s="174">
        <f t="shared" si="4"/>
        <v>0.123</v>
      </c>
      <c r="AB18" s="174">
        <f t="shared" si="4"/>
        <v>0.121</v>
      </c>
      <c r="AC18" s="174">
        <f t="shared" si="4"/>
        <v>0.11899999999999999</v>
      </c>
      <c r="AD18" s="174">
        <f t="shared" si="4"/>
        <v>0.1171</v>
      </c>
      <c r="AE18" s="174">
        <f t="shared" si="4"/>
        <v>0.11509999999999999</v>
      </c>
      <c r="AF18" s="174">
        <f t="shared" si="4"/>
        <v>0.11310000000000001</v>
      </c>
      <c r="AG18" s="174">
        <f t="shared" si="4"/>
        <v>0.1111</v>
      </c>
      <c r="AH18" s="174">
        <f t="shared" si="4"/>
        <v>0.10920000000000001</v>
      </c>
      <c r="AI18" s="174">
        <f t="shared" si="4"/>
        <v>0.1072</v>
      </c>
      <c r="AJ18" s="174">
        <f t="shared" si="4"/>
        <v>0.1052</v>
      </c>
    </row>
    <row r="19" spans="1:36" ht="15.75" thickBot="1" x14ac:dyDescent="0.3">
      <c r="A19" s="171" t="s">
        <v>4</v>
      </c>
      <c r="B19" s="146" t="s">
        <v>9</v>
      </c>
      <c r="C19" s="146" t="s">
        <v>15</v>
      </c>
      <c r="D19" s="172">
        <f t="shared" ref="D19:S19" si="5">SUM(D14:D18)</f>
        <v>1364.8661561965589</v>
      </c>
      <c r="E19" s="172">
        <f t="shared" si="5"/>
        <v>1381.3452605244327</v>
      </c>
      <c r="F19" s="172">
        <f t="shared" si="5"/>
        <v>1394.5296988349176</v>
      </c>
      <c r="G19" s="172">
        <f t="shared" si="5"/>
        <v>1406.8004909762969</v>
      </c>
      <c r="H19" s="172">
        <f t="shared" si="5"/>
        <v>1421.3210681414225</v>
      </c>
      <c r="I19" s="172">
        <f t="shared" si="5"/>
        <v>1515.6163995138916</v>
      </c>
      <c r="J19" s="172">
        <f t="shared" si="5"/>
        <v>1616.8369456830796</v>
      </c>
      <c r="K19" s="172">
        <f t="shared" si="5"/>
        <v>1725.1866056717354</v>
      </c>
      <c r="L19" s="172">
        <f t="shared" si="5"/>
        <v>1841.3749949102971</v>
      </c>
      <c r="M19" s="172">
        <f t="shared" si="5"/>
        <v>1966.201860160299</v>
      </c>
      <c r="N19" s="172">
        <f t="shared" si="5"/>
        <v>2099.939392483403</v>
      </c>
      <c r="O19" s="172">
        <f t="shared" si="5"/>
        <v>2243.4768924079544</v>
      </c>
      <c r="P19" s="172">
        <f t="shared" si="5"/>
        <v>2397.5770926828413</v>
      </c>
      <c r="Q19" s="172">
        <f t="shared" si="5"/>
        <v>2563.3215468390313</v>
      </c>
      <c r="R19" s="172">
        <f t="shared" si="5"/>
        <v>2741.1084639758542</v>
      </c>
      <c r="S19" s="172">
        <f t="shared" si="5"/>
        <v>2932.1444714983254</v>
      </c>
      <c r="T19" s="147"/>
      <c r="U19" s="164">
        <v>1</v>
      </c>
      <c r="V19" s="165">
        <v>1</v>
      </c>
      <c r="W19" s="165">
        <v>1</v>
      </c>
      <c r="X19" s="165">
        <v>1</v>
      </c>
      <c r="Y19" s="165">
        <v>1</v>
      </c>
      <c r="Z19" s="165">
        <v>1</v>
      </c>
      <c r="AA19" s="165">
        <v>1</v>
      </c>
      <c r="AB19" s="165">
        <v>1</v>
      </c>
      <c r="AC19" s="165">
        <v>1</v>
      </c>
      <c r="AD19" s="165">
        <v>1</v>
      </c>
      <c r="AE19" s="165">
        <v>1</v>
      </c>
      <c r="AF19" s="165">
        <v>1</v>
      </c>
      <c r="AG19" s="165">
        <v>1</v>
      </c>
      <c r="AH19" s="165">
        <v>1</v>
      </c>
      <c r="AI19" s="165">
        <v>1</v>
      </c>
      <c r="AJ19" s="166">
        <v>1</v>
      </c>
    </row>
    <row r="20" spans="1:36" ht="15.75" thickBot="1" x14ac:dyDescent="0.3">
      <c r="A20" s="148" t="s">
        <v>4</v>
      </c>
      <c r="B20" s="149" t="s">
        <v>11</v>
      </c>
      <c r="C20" s="150" t="s">
        <v>182</v>
      </c>
      <c r="D20" s="151">
        <f>U20*'Demand Supply Gap '!D35</f>
        <v>148.29404915367664</v>
      </c>
      <c r="E20" s="151">
        <f>V20*'Demand Supply Gap '!E35</f>
        <v>158.21009682855407</v>
      </c>
      <c r="F20" s="151">
        <f>W20*'Demand Supply Gap '!F35</f>
        <v>167.18292525502466</v>
      </c>
      <c r="G20" s="151">
        <f>X20*'Demand Supply Gap '!G35</f>
        <v>178.61101972720601</v>
      </c>
      <c r="H20" s="151">
        <f>Y20*'Demand Supply Gap '!H35</f>
        <v>185.6898336764707</v>
      </c>
      <c r="I20" s="151">
        <f>Z20*'Demand Supply Gap '!I35</f>
        <v>197.17749374474073</v>
      </c>
      <c r="J20" s="151">
        <f>AA20*'Demand Supply Gap '!J35</f>
        <v>209.50396622441801</v>
      </c>
      <c r="K20" s="151">
        <f>AB20*'Demand Supply Gap '!K35</f>
        <v>222.73716487010788</v>
      </c>
      <c r="L20" s="151">
        <f>AC20*'Demand Supply Gap '!L35</f>
        <v>236.95097267720931</v>
      </c>
      <c r="M20" s="151">
        <f>AD20*'Demand Supply Gap '!M35</f>
        <v>252.22580323089403</v>
      </c>
      <c r="N20" s="151">
        <f>AE20*'Demand Supply Gap '!N35</f>
        <v>268.64921800409758</v>
      </c>
      <c r="O20" s="151">
        <f>AF20*'Demand Supply Gap '!O35</f>
        <v>286.31660547294973</v>
      </c>
      <c r="P20" s="151">
        <f>AG20*'Demand Supply Gap '!P35</f>
        <v>305.33192856235797</v>
      </c>
      <c r="Q20" s="151">
        <f>AH20*'Demand Supply Gap '!Q35</f>
        <v>325.80854765246767</v>
      </c>
      <c r="R20" s="151">
        <f>AI20*'Demand Supply Gap '!R35</f>
        <v>347.87012717721183</v>
      </c>
      <c r="S20" s="151">
        <f>AJ20*'Demand Supply Gap '!S35</f>
        <v>371.65163473897803</v>
      </c>
      <c r="T20" s="147"/>
      <c r="U20" s="152">
        <v>0.48402205882353</v>
      </c>
      <c r="V20" s="152">
        <v>0.484710784313726</v>
      </c>
      <c r="W20" s="152">
        <v>0.48539950980392199</v>
      </c>
      <c r="X20" s="152">
        <v>0.48608823529411799</v>
      </c>
      <c r="Y20" s="152">
        <v>0.48677696078431398</v>
      </c>
      <c r="Z20" s="152">
        <v>0.48746568627450998</v>
      </c>
      <c r="AA20" s="152">
        <v>0.48815441176470598</v>
      </c>
      <c r="AB20" s="152">
        <v>0.48884313725490203</v>
      </c>
      <c r="AC20" s="152">
        <v>0.48953186274509802</v>
      </c>
      <c r="AD20" s="152">
        <v>0.49022058823529402</v>
      </c>
      <c r="AE20" s="152">
        <v>0.49090931372549002</v>
      </c>
      <c r="AF20" s="152">
        <v>0.49159803921568601</v>
      </c>
      <c r="AG20" s="152">
        <v>0.49228676470588201</v>
      </c>
      <c r="AH20" s="152">
        <v>0.492975490196078</v>
      </c>
      <c r="AI20" s="152">
        <v>0.493664215686274</v>
      </c>
      <c r="AJ20" s="152">
        <v>0.49435294117647</v>
      </c>
    </row>
    <row r="21" spans="1:36" ht="15.75" thickBot="1" x14ac:dyDescent="0.3">
      <c r="A21" s="153" t="s">
        <v>4</v>
      </c>
      <c r="B21" s="149" t="s">
        <v>11</v>
      </c>
      <c r="C21" s="154" t="s">
        <v>183</v>
      </c>
      <c r="D21" s="151">
        <f>U21*'Demand Supply Gap '!D35</f>
        <v>46.934198108691312</v>
      </c>
      <c r="E21" s="151">
        <f>V21*'Demand Supply Gap '!E35</f>
        <v>49.842212519937021</v>
      </c>
      <c r="F21" s="151">
        <f>W21*'Demand Supply Gap '!F35</f>
        <v>52.426265152269764</v>
      </c>
      <c r="G21" s="151">
        <f>X21*'Demand Supply Gap '!G35</f>
        <v>55.751370490983618</v>
      </c>
      <c r="H21" s="151">
        <f>Y21*'Demand Supply Gap '!H35</f>
        <v>57.692865031176645</v>
      </c>
      <c r="I21" s="151">
        <f>Z21*'Demand Supply Gap '!I35</f>
        <v>60.97816555381344</v>
      </c>
      <c r="J21" s="151">
        <f>AA21*'Demand Supply Gap '!J35</f>
        <v>64.489441520848672</v>
      </c>
      <c r="K21" s="151">
        <f>AB21*'Demand Supply Gap '!K35</f>
        <v>68.244034870425764</v>
      </c>
      <c r="L21" s="151">
        <f>AC21*'Demand Supply Gap '!L35</f>
        <v>72.260739653643327</v>
      </c>
      <c r="M21" s="151">
        <f>AD21*'Demand Supply Gap '!M35</f>
        <v>76.559932527329693</v>
      </c>
      <c r="N21" s="151">
        <f>AE21*'Demand Supply Gap '!N35</f>
        <v>81.163715705002474</v>
      </c>
      <c r="O21" s="151">
        <f>AF21*'Demand Supply Gap '!O35</f>
        <v>86.096073619893005</v>
      </c>
      <c r="P21" s="151">
        <f>AG21*'Demand Supply Gap '!P35</f>
        <v>91.383044686194552</v>
      </c>
      <c r="Q21" s="151">
        <f>AH21*'Demand Supply Gap '!Q35</f>
        <v>97.052909691531383</v>
      </c>
      <c r="R21" s="151">
        <f>AI21*'Demand Supply Gap '!R35</f>
        <v>103.13639851671054</v>
      </c>
      <c r="S21" s="151">
        <f>AJ21*'Demand Supply Gap '!S35</f>
        <v>109.66691705997171</v>
      </c>
      <c r="T21" s="147"/>
      <c r="U21" s="155">
        <v>0.15319014705882397</v>
      </c>
      <c r="V21" s="155">
        <v>0.15270237745098084</v>
      </c>
      <c r="W21" s="155">
        <v>0.1522146078431377</v>
      </c>
      <c r="X21" s="155">
        <v>0.15172683823529456</v>
      </c>
      <c r="Y21" s="155">
        <v>0.15123906862745143</v>
      </c>
      <c r="Z21" s="155">
        <v>0.15075129901960829</v>
      </c>
      <c r="AA21" s="155">
        <v>0.15026352941176516</v>
      </c>
      <c r="AB21" s="155">
        <v>0.14977575980392205</v>
      </c>
      <c r="AC21" s="155">
        <v>0.14928799019607891</v>
      </c>
      <c r="AD21" s="155">
        <v>0.14880022058823578</v>
      </c>
      <c r="AE21" s="155">
        <v>0.14831245098039264</v>
      </c>
      <c r="AF21" s="155">
        <v>0.1478246813725495</v>
      </c>
      <c r="AG21" s="155">
        <v>0.14733691176470637</v>
      </c>
      <c r="AH21" s="155">
        <v>0.14684914215686323</v>
      </c>
      <c r="AI21" s="155">
        <v>0.1463613725490201</v>
      </c>
      <c r="AJ21" s="155">
        <v>0.14587360294117696</v>
      </c>
    </row>
    <row r="22" spans="1:36" ht="15.75" thickBot="1" x14ac:dyDescent="0.3">
      <c r="A22" s="153" t="s">
        <v>4</v>
      </c>
      <c r="B22" s="149" t="s">
        <v>11</v>
      </c>
      <c r="C22" s="154" t="s">
        <v>184</v>
      </c>
      <c r="D22" s="151">
        <f>U22*'Demand Supply Gap '!D35</f>
        <v>25.387800641352996</v>
      </c>
      <c r="E22" s="151">
        <f>V22*'Demand Supply Gap '!E35</f>
        <v>27.352781896180808</v>
      </c>
      <c r="F22" s="151">
        <f>W22*'Demand Supply Gap '!F35</f>
        <v>29.185809989590734</v>
      </c>
      <c r="G22" s="151">
        <f>X22*'Demand Supply Gap '!G35</f>
        <v>31.480989259818053</v>
      </c>
      <c r="H22" s="151">
        <f>Y22*'Demand Supply Gap '!H35</f>
        <v>33.03980365294121</v>
      </c>
      <c r="I22" s="151">
        <f>Z22*'Demand Supply Gap '!I35</f>
        <v>35.41326069248943</v>
      </c>
      <c r="J22" s="151">
        <f>AA22*'Demand Supply Gap '!J35</f>
        <v>37.976171656447875</v>
      </c>
      <c r="K22" s="151">
        <f>AB22*'Demand Supply Gap '!K35</f>
        <v>40.744982758670787</v>
      </c>
      <c r="L22" s="151">
        <f>AC22*'Demand Supply Gap '!L35</f>
        <v>43.737669480794388</v>
      </c>
      <c r="M22" s="151">
        <f>AD22*'Demand Supply Gap '!M35</f>
        <v>46.973887423522335</v>
      </c>
      <c r="N22" s="151">
        <f>AE22*'Demand Supply Gap '!N35</f>
        <v>50.475138828984214</v>
      </c>
      <c r="O22" s="151">
        <f>AF22*'Demand Supply Gap '!O35</f>
        <v>54.264956479222143</v>
      </c>
      <c r="P22" s="151">
        <f>AG22*'Demand Supply Gap '!P35</f>
        <v>58.369106869303863</v>
      </c>
      <c r="Q22" s="151">
        <f>AH22*'Demand Supply Gap '!Q35</f>
        <v>62.815814769807695</v>
      </c>
      <c r="R22" s="151">
        <f>AI22*'Demand Supply Gap '!R35</f>
        <v>67.63601153525839</v>
      </c>
      <c r="S22" s="151">
        <f>AJ22*'Demand Supply Gap '!S35</f>
        <v>72.86360978565115</v>
      </c>
      <c r="T22" s="147"/>
      <c r="U22" s="155">
        <v>8.2864117647059005E-2</v>
      </c>
      <c r="V22" s="155">
        <v>8.380115196078447E-2</v>
      </c>
      <c r="W22" s="155">
        <v>8.4738186274509936E-2</v>
      </c>
      <c r="X22" s="155">
        <v>8.5675220588235401E-2</v>
      </c>
      <c r="Y22" s="155">
        <v>8.6612254901960867E-2</v>
      </c>
      <c r="Z22" s="155">
        <v>8.7549289215686332E-2</v>
      </c>
      <c r="AA22" s="155">
        <v>8.8486323529411798E-2</v>
      </c>
      <c r="AB22" s="155">
        <v>8.9423357843137277E-2</v>
      </c>
      <c r="AC22" s="155">
        <v>9.0360392156862743E-2</v>
      </c>
      <c r="AD22" s="155">
        <v>9.1297426470588208E-2</v>
      </c>
      <c r="AE22" s="155">
        <v>9.2234460784313674E-2</v>
      </c>
      <c r="AF22" s="155">
        <v>9.3171495098039139E-2</v>
      </c>
      <c r="AG22" s="155">
        <v>9.4108529411764605E-2</v>
      </c>
      <c r="AH22" s="155">
        <v>9.504556372549007E-2</v>
      </c>
      <c r="AI22" s="155">
        <v>9.5982598039215536E-2</v>
      </c>
      <c r="AJ22" s="155">
        <v>9.6919632352941001E-2</v>
      </c>
    </row>
    <row r="23" spans="1:36" ht="15.75" thickBot="1" x14ac:dyDescent="0.3">
      <c r="A23" s="153" t="s">
        <v>4</v>
      </c>
      <c r="B23" s="149" t="s">
        <v>11</v>
      </c>
      <c r="C23" s="156" t="s">
        <v>185</v>
      </c>
      <c r="D23" s="151">
        <f>U23*'Demand Supply Gap '!D35</f>
        <v>16.845804790433831</v>
      </c>
      <c r="E23" s="151">
        <f>V23*'Demand Supply Gap '!E35</f>
        <v>18.438569902802701</v>
      </c>
      <c r="F23" s="151">
        <f>W23*'Demand Supply Gap '!F35</f>
        <v>19.975684799876237</v>
      </c>
      <c r="G23" s="151">
        <f>X23*'Demand Supply Gap '!G35</f>
        <v>21.864638746360303</v>
      </c>
      <c r="H23" s="151">
        <f>Y23*'Demand Supply Gap '!H35</f>
        <v>23.273876913823539</v>
      </c>
      <c r="I23" s="151">
        <f>Z23*'Demand Supply Gap '!I35</f>
        <v>25.288341233642512</v>
      </c>
      <c r="J23" s="151">
        <f>AA23*'Demand Supply Gap '!J35</f>
        <v>27.478062941473503</v>
      </c>
      <c r="K23" s="151">
        <f>AB23*'Demand Supply Gap '!K35</f>
        <v>29.859162817335136</v>
      </c>
      <c r="L23" s="151">
        <f>AC23*'Demand Supply Gap '!L35</f>
        <v>32.449324620452693</v>
      </c>
      <c r="M23" s="151">
        <f>AD23*'Demand Supply Gap '!M35</f>
        <v>35.267954348691092</v>
      </c>
      <c r="N23" s="151">
        <f>AE23*'Demand Supply Gap '!N35</f>
        <v>38.336356480311643</v>
      </c>
      <c r="O23" s="151">
        <f>AF23*'Demand Supply Gap '!O35</f>
        <v>41.67792908628649</v>
      </c>
      <c r="P23" s="151">
        <f>AG23*'Demand Supply Gap '!P35</f>
        <v>45.318379919608724</v>
      </c>
      <c r="Q23" s="151">
        <f>AH23*'Demand Supply Gap '!Q35</f>
        <v>49.285965832374224</v>
      </c>
      <c r="R23" s="151">
        <f>AI23*'Demand Supply Gap '!R35</f>
        <v>53.611758145117996</v>
      </c>
      <c r="S23" s="151">
        <f>AJ23*'Demand Supply Gap '!S35</f>
        <v>58.329936899615085</v>
      </c>
      <c r="T23" s="147"/>
      <c r="U23" s="157">
        <v>5.4983602941176504E-2</v>
      </c>
      <c r="V23" s="157">
        <v>5.6490539215686301E-2</v>
      </c>
      <c r="W23" s="157">
        <v>5.7997475490196106E-2</v>
      </c>
      <c r="X23" s="157">
        <v>5.9504411764705903E-2</v>
      </c>
      <c r="Y23" s="157">
        <v>6.1011348039215707E-2</v>
      </c>
      <c r="Z23" s="157">
        <v>6.2518284313725511E-2</v>
      </c>
      <c r="AA23" s="157">
        <v>6.4025220588235315E-2</v>
      </c>
      <c r="AB23" s="157">
        <v>6.5532156862745106E-2</v>
      </c>
      <c r="AC23" s="157">
        <v>6.703909313725491E-2</v>
      </c>
      <c r="AD23" s="157">
        <v>6.8546029411764714E-2</v>
      </c>
      <c r="AE23" s="157">
        <v>7.0052965686274518E-2</v>
      </c>
      <c r="AF23" s="157">
        <v>7.1559901960784322E-2</v>
      </c>
      <c r="AG23" s="157">
        <v>7.3066838235294113E-2</v>
      </c>
      <c r="AH23" s="157">
        <v>7.4573774509803931E-2</v>
      </c>
      <c r="AI23" s="157">
        <v>7.6080710784313721E-2</v>
      </c>
      <c r="AJ23" s="157">
        <v>7.7587647058823525E-2</v>
      </c>
    </row>
    <row r="24" spans="1:36" ht="15.75" thickBot="1" x14ac:dyDescent="0.3">
      <c r="A24" s="153" t="s">
        <v>4</v>
      </c>
      <c r="B24" s="149" t="s">
        <v>11</v>
      </c>
      <c r="C24" s="158" t="s">
        <v>6</v>
      </c>
      <c r="D24" s="151">
        <f>'Demand Supply Gap '!D35-SUM('Demand By End Use '!D20:D23)</f>
        <v>68.916847305845238</v>
      </c>
      <c r="E24" s="151">
        <f>'Demand Supply Gap '!E35-SUM('Demand By End Use '!E20:E23)</f>
        <v>72.557363852525356</v>
      </c>
      <c r="F24" s="151">
        <f>'Demand Supply Gap '!F35-SUM('Demand By End Use '!F20:F23)</f>
        <v>75.652664803238622</v>
      </c>
      <c r="G24" s="151">
        <f>'Demand Supply Gap '!G35-SUM('Demand By End Use '!G20:G23)</f>
        <v>79.73765677563199</v>
      </c>
      <c r="H24" s="151">
        <f>'Demand Supply Gap '!H35-SUM('Demand By End Use '!H20:H23)</f>
        <v>81.771620725587923</v>
      </c>
      <c r="I24" s="151">
        <f>'Demand Supply Gap '!I35-SUM('Demand By End Use '!I20:I23)</f>
        <v>85.637863861313861</v>
      </c>
      <c r="J24" s="151">
        <f>'Demand Supply Gap '!J35-SUM('Demand By End Use '!J20:J23)</f>
        <v>89.727965159874827</v>
      </c>
      <c r="K24" s="151">
        <f>'Demand Supply Gap '!K35-SUM('Demand By End Use '!K20:K23)</f>
        <v>94.056041245391384</v>
      </c>
      <c r="L24" s="151">
        <f>'Demand Supply Gap '!L35-SUM('Demand By End Use '!L20:L23)</f>
        <v>98.63714641000837</v>
      </c>
      <c r="M24" s="151">
        <f>'Demand Supply Gap '!M35-SUM('Demand By End Use '!M20:M23)</f>
        <v>103.48733531494452</v>
      </c>
      <c r="N24" s="151">
        <f>'Demand Supply Gap '!N35-SUM('Demand By End Use '!N20:N23)</f>
        <v>108.62372963911673</v>
      </c>
      <c r="O24" s="151">
        <f>'Demand Supply Gap '!O35-SUM('Demand By End Use '!O20:O23)</f>
        <v>114.06458886738278</v>
      </c>
      <c r="P24" s="151">
        <f>'Demand Supply Gap '!P35-SUM('Demand By End Use '!P20:P23)</f>
        <v>119.82938540891672</v>
      </c>
      <c r="Q24" s="151">
        <f>'Demand Supply Gap '!Q35-SUM('Demand By End Use '!Q20:Q23)</f>
        <v>125.93888423210285</v>
      </c>
      <c r="R24" s="151">
        <f>'Demand Supply Gap '!R35-SUM('Demand By End Use '!R20:R23)</f>
        <v>132.4152271950361</v>
      </c>
      <c r="S24" s="151">
        <f>'Demand Supply Gap '!S35-SUM('Demand By End Use '!S20:S23)</f>
        <v>139.28202223956248</v>
      </c>
      <c r="T24" s="147"/>
      <c r="U24" s="174">
        <f t="shared" ref="U24:AJ24" si="6">ROUND(1-SUM(U20:U23),4)</f>
        <v>0.22489999999999999</v>
      </c>
      <c r="V24" s="174">
        <f t="shared" si="6"/>
        <v>0.2223</v>
      </c>
      <c r="W24" s="174">
        <f t="shared" si="6"/>
        <v>0.21970000000000001</v>
      </c>
      <c r="X24" s="174">
        <f t="shared" si="6"/>
        <v>0.217</v>
      </c>
      <c r="Y24" s="174">
        <f t="shared" si="6"/>
        <v>0.21440000000000001</v>
      </c>
      <c r="Z24" s="174">
        <f t="shared" si="6"/>
        <v>0.2117</v>
      </c>
      <c r="AA24" s="174">
        <f t="shared" si="6"/>
        <v>0.20910000000000001</v>
      </c>
      <c r="AB24" s="174">
        <f t="shared" si="6"/>
        <v>0.2064</v>
      </c>
      <c r="AC24" s="174">
        <f t="shared" si="6"/>
        <v>0.20380000000000001</v>
      </c>
      <c r="AD24" s="174">
        <f t="shared" si="6"/>
        <v>0.2011</v>
      </c>
      <c r="AE24" s="174">
        <f t="shared" si="6"/>
        <v>0.19850000000000001</v>
      </c>
      <c r="AF24" s="174">
        <f t="shared" si="6"/>
        <v>0.1958</v>
      </c>
      <c r="AG24" s="174">
        <f t="shared" si="6"/>
        <v>0.19320000000000001</v>
      </c>
      <c r="AH24" s="174">
        <f t="shared" si="6"/>
        <v>0.19059999999999999</v>
      </c>
      <c r="AI24" s="174">
        <f t="shared" si="6"/>
        <v>0.18790000000000001</v>
      </c>
      <c r="AJ24" s="174">
        <f t="shared" si="6"/>
        <v>0.18529999999999999</v>
      </c>
    </row>
    <row r="25" spans="1:36" ht="15.75" thickBot="1" x14ac:dyDescent="0.3">
      <c r="A25" s="171" t="s">
        <v>4</v>
      </c>
      <c r="B25" s="146" t="s">
        <v>11</v>
      </c>
      <c r="C25" s="146" t="s">
        <v>15</v>
      </c>
      <c r="D25" s="172">
        <f t="shared" ref="D25:S25" si="7">SUM(D20:D23)</f>
        <v>237.46185269415474</v>
      </c>
      <c r="E25" s="172">
        <f t="shared" si="7"/>
        <v>253.84366114747459</v>
      </c>
      <c r="F25" s="172">
        <f t="shared" si="7"/>
        <v>268.77068519676141</v>
      </c>
      <c r="G25" s="172">
        <f t="shared" si="7"/>
        <v>287.708018224368</v>
      </c>
      <c r="H25" s="172">
        <f t="shared" si="7"/>
        <v>299.6963792744121</v>
      </c>
      <c r="I25" s="172">
        <f t="shared" si="7"/>
        <v>318.85726122468611</v>
      </c>
      <c r="J25" s="172">
        <f t="shared" si="7"/>
        <v>339.44764234318808</v>
      </c>
      <c r="K25" s="172">
        <f t="shared" si="7"/>
        <v>361.58534531653953</v>
      </c>
      <c r="L25" s="172">
        <f t="shared" si="7"/>
        <v>385.39870643209969</v>
      </c>
      <c r="M25" s="172">
        <f t="shared" si="7"/>
        <v>411.02757753043716</v>
      </c>
      <c r="N25" s="172">
        <f t="shared" si="7"/>
        <v>438.62442901839586</v>
      </c>
      <c r="O25" s="172">
        <f t="shared" si="7"/>
        <v>468.35556465835134</v>
      </c>
      <c r="P25" s="172">
        <f t="shared" si="7"/>
        <v>500.40246003746512</v>
      </c>
      <c r="Q25" s="172">
        <f t="shared" si="7"/>
        <v>534.96323794618093</v>
      </c>
      <c r="R25" s="172">
        <f t="shared" si="7"/>
        <v>572.25429537429875</v>
      </c>
      <c r="S25" s="173">
        <f t="shared" si="7"/>
        <v>612.51209848421593</v>
      </c>
      <c r="T25" s="147"/>
      <c r="U25" s="164">
        <v>1</v>
      </c>
      <c r="V25" s="165">
        <v>1</v>
      </c>
      <c r="W25" s="165">
        <v>1</v>
      </c>
      <c r="X25" s="165">
        <v>1</v>
      </c>
      <c r="Y25" s="165">
        <v>1</v>
      </c>
      <c r="Z25" s="165">
        <v>1</v>
      </c>
      <c r="AA25" s="165">
        <v>1</v>
      </c>
      <c r="AB25" s="165">
        <v>1</v>
      </c>
      <c r="AC25" s="165">
        <v>1</v>
      </c>
      <c r="AD25" s="165">
        <v>1</v>
      </c>
      <c r="AE25" s="165">
        <v>1</v>
      </c>
      <c r="AF25" s="165">
        <v>1</v>
      </c>
      <c r="AG25" s="165">
        <v>1</v>
      </c>
      <c r="AH25" s="165">
        <v>1</v>
      </c>
      <c r="AI25" s="165">
        <v>1</v>
      </c>
      <c r="AJ25" s="166">
        <v>1</v>
      </c>
    </row>
    <row r="26" spans="1:36" ht="15.75" thickBot="1" x14ac:dyDescent="0.3">
      <c r="A26" s="148" t="s">
        <v>4</v>
      </c>
      <c r="B26" s="149" t="s">
        <v>102</v>
      </c>
      <c r="C26" s="150" t="s">
        <v>182</v>
      </c>
      <c r="D26" s="151">
        <f>U26*'Demand Supply Gap '!D44</f>
        <v>38.265369158810088</v>
      </c>
      <c r="E26" s="151">
        <f>V26*'Demand Supply Gap '!E44</f>
        <v>40.913491307787226</v>
      </c>
      <c r="F26" s="151">
        <f>W26*'Demand Supply Gap '!F44</f>
        <v>43.43291774376852</v>
      </c>
      <c r="G26" s="151">
        <f>X26*'Demand Supply Gap '!G44</f>
        <v>46.141047070807389</v>
      </c>
      <c r="H26" s="151">
        <f>Y26*'Demand Supply Gap '!H44</f>
        <v>49.030646851327333</v>
      </c>
      <c r="I26" s="151">
        <f>Z26*'Demand Supply Gap '!I44</f>
        <v>52.126360033706646</v>
      </c>
      <c r="J26" s="151">
        <f>AA26*'Demand Supply Gap '!T44</f>
        <v>0</v>
      </c>
      <c r="K26" s="151">
        <f>AB26*'Demand Supply Gap '!U44</f>
        <v>0</v>
      </c>
      <c r="L26" s="151">
        <f>AC26*'Demand Supply Gap '!V44</f>
        <v>0</v>
      </c>
      <c r="M26" s="151">
        <f>AD26*'Demand Supply Gap '!W44</f>
        <v>0</v>
      </c>
      <c r="N26" s="151">
        <f>AE26*'Demand Supply Gap '!X44</f>
        <v>0</v>
      </c>
      <c r="O26" s="151">
        <f>AF26*'Demand Supply Gap '!Y44</f>
        <v>0</v>
      </c>
      <c r="P26" s="151">
        <f>AG26*'Demand Supply Gap '!Z44</f>
        <v>0</v>
      </c>
      <c r="Q26" s="151">
        <f>AH26*'Demand Supply Gap '!AA44</f>
        <v>0</v>
      </c>
      <c r="R26" s="151">
        <f>AI26*'Demand Supply Gap '!AB44</f>
        <v>0</v>
      </c>
      <c r="S26" s="151">
        <f>AJ26*'Demand Supply Gap '!AC44</f>
        <v>0</v>
      </c>
      <c r="T26" s="147"/>
      <c r="U26" s="152">
        <v>0.48022058823530001</v>
      </c>
      <c r="V26" s="152">
        <v>0.48332254901960797</v>
      </c>
      <c r="W26" s="152">
        <v>0.48262303921568595</v>
      </c>
      <c r="X26" s="152">
        <v>0.48192352941176397</v>
      </c>
      <c r="Y26" s="152">
        <v>0.48122401960784195</v>
      </c>
      <c r="Z26" s="152">
        <v>0.48052450980391997</v>
      </c>
      <c r="AA26" s="152">
        <v>0.47982499999999795</v>
      </c>
      <c r="AB26" s="152">
        <v>0.47912549019607598</v>
      </c>
      <c r="AC26" s="152">
        <v>0.47842598039215395</v>
      </c>
      <c r="AD26" s="152">
        <v>0.47772647058823198</v>
      </c>
      <c r="AE26" s="152">
        <v>0.47702696078430995</v>
      </c>
      <c r="AF26" s="152">
        <v>0.47632745098038798</v>
      </c>
      <c r="AG26" s="152">
        <v>0.47562794117646595</v>
      </c>
      <c r="AH26" s="152">
        <v>0.47492843137254398</v>
      </c>
      <c r="AI26" s="152">
        <v>0.47422892156862195</v>
      </c>
      <c r="AJ26" s="152">
        <v>0.47352941176469998</v>
      </c>
    </row>
    <row r="27" spans="1:36" ht="15.75" thickBot="1" x14ac:dyDescent="0.3">
      <c r="A27" s="153" t="s">
        <v>4</v>
      </c>
      <c r="B27" s="149" t="s">
        <v>102</v>
      </c>
      <c r="C27" s="154" t="s">
        <v>183</v>
      </c>
      <c r="D27" s="151">
        <f>U27*'Demand Supply Gap '!D44</f>
        <v>12.206635184549986</v>
      </c>
      <c r="E27" s="151">
        <f>V27*'Demand Supply Gap '!E44</f>
        <v>13.111786001620795</v>
      </c>
      <c r="F27" s="151">
        <f>W27*'Demand Supply Gap '!F44</f>
        <v>14.092639868592045</v>
      </c>
      <c r="G27" s="151">
        <f>X27*'Demand Supply Gap '!G44</f>
        <v>15.156131818595792</v>
      </c>
      <c r="H27" s="151">
        <f>Y27*'Demand Supply Gap '!H44</f>
        <v>16.302220971661473</v>
      </c>
      <c r="I27" s="151">
        <f>Z27*'Demand Supply Gap '!I44</f>
        <v>17.541490338575489</v>
      </c>
      <c r="J27" s="151">
        <f>AA27*'Demand Supply Gap '!T44</f>
        <v>0</v>
      </c>
      <c r="K27" s="151">
        <f>AB27*'Demand Supply Gap '!U44</f>
        <v>0</v>
      </c>
      <c r="L27" s="151">
        <f>AC27*'Demand Supply Gap '!V44</f>
        <v>0</v>
      </c>
      <c r="M27" s="151">
        <f>AD27*'Demand Supply Gap '!W44</f>
        <v>0</v>
      </c>
      <c r="N27" s="151">
        <f>AE27*'Demand Supply Gap '!X44</f>
        <v>0</v>
      </c>
      <c r="O27" s="151">
        <f>AF27*'Demand Supply Gap '!Y44</f>
        <v>0</v>
      </c>
      <c r="P27" s="151">
        <f>AG27*'Demand Supply Gap '!Z44</f>
        <v>0</v>
      </c>
      <c r="Q27" s="151">
        <f>AH27*'Demand Supply Gap '!AA44</f>
        <v>0</v>
      </c>
      <c r="R27" s="151">
        <f>AI27*'Demand Supply Gap '!AB44</f>
        <v>0</v>
      </c>
      <c r="S27" s="151">
        <f>AJ27*'Demand Supply Gap '!AC44</f>
        <v>0</v>
      </c>
      <c r="T27" s="147"/>
      <c r="U27" s="155">
        <v>0.15319014705882397</v>
      </c>
      <c r="V27" s="155">
        <v>0.15489320588235372</v>
      </c>
      <c r="W27" s="155">
        <v>0.15659626470588345</v>
      </c>
      <c r="X27" s="155">
        <v>0.15829932352941317</v>
      </c>
      <c r="Y27" s="155">
        <v>0.16000238235294292</v>
      </c>
      <c r="Z27" s="155">
        <v>0.16170544117647265</v>
      </c>
      <c r="AA27" s="155">
        <v>0.1634085000000024</v>
      </c>
      <c r="AB27" s="155">
        <v>0.16511155882353212</v>
      </c>
      <c r="AC27" s="155">
        <v>0.16681461764706185</v>
      </c>
      <c r="AD27" s="155">
        <v>0.1685176764705916</v>
      </c>
      <c r="AE27" s="155">
        <v>0.17022073529412132</v>
      </c>
      <c r="AF27" s="155">
        <v>0.17192379411765107</v>
      </c>
      <c r="AG27" s="155">
        <v>0.1736268529411808</v>
      </c>
      <c r="AH27" s="155">
        <v>0.17532991176471052</v>
      </c>
      <c r="AI27" s="155">
        <v>0.17703297058824027</v>
      </c>
      <c r="AJ27" s="155">
        <v>0.17873602941177</v>
      </c>
    </row>
    <row r="28" spans="1:36" ht="15.75" thickBot="1" x14ac:dyDescent="0.3">
      <c r="A28" s="153" t="s">
        <v>4</v>
      </c>
      <c r="B28" s="149" t="s">
        <v>102</v>
      </c>
      <c r="C28" s="154" t="s">
        <v>184</v>
      </c>
      <c r="D28" s="151">
        <f>U28*'Demand Supply Gap '!D44</f>
        <v>6.5850886089374088</v>
      </c>
      <c r="E28" s="151">
        <f>V28*'Demand Supply Gap '!E44</f>
        <v>7.0658379351947893</v>
      </c>
      <c r="F28" s="151">
        <f>W28*'Demand Supply Gap '!F44</f>
        <v>7.5664102333705836</v>
      </c>
      <c r="G28" s="151">
        <f>X28*'Demand Supply Gap '!G44</f>
        <v>8.107937208905815</v>
      </c>
      <c r="H28" s="151">
        <f>Y28*'Demand Supply Gap '!H44</f>
        <v>8.6900292137201625</v>
      </c>
      <c r="I28" s="151">
        <f>Z28*'Demand Supply Gap '!I44</f>
        <v>9.3179557611452353</v>
      </c>
      <c r="J28" s="151">
        <f>AA28*'Demand Supply Gap '!T44</f>
        <v>0</v>
      </c>
      <c r="K28" s="151">
        <f>AB28*'Demand Supply Gap '!U44</f>
        <v>0</v>
      </c>
      <c r="L28" s="151">
        <f>AC28*'Demand Supply Gap '!V44</f>
        <v>0</v>
      </c>
      <c r="M28" s="151">
        <f>AD28*'Demand Supply Gap '!W44</f>
        <v>0</v>
      </c>
      <c r="N28" s="151">
        <f>AE28*'Demand Supply Gap '!X44</f>
        <v>0</v>
      </c>
      <c r="O28" s="151">
        <f>AF28*'Demand Supply Gap '!Y44</f>
        <v>0</v>
      </c>
      <c r="P28" s="151">
        <f>AG28*'Demand Supply Gap '!Z44</f>
        <v>0</v>
      </c>
      <c r="Q28" s="151">
        <f>AH28*'Demand Supply Gap '!AA44</f>
        <v>0</v>
      </c>
      <c r="R28" s="151">
        <f>AI28*'Demand Supply Gap '!AB44</f>
        <v>0</v>
      </c>
      <c r="S28" s="151">
        <f>AJ28*'Demand Supply Gap '!AC44</f>
        <v>0</v>
      </c>
      <c r="T28" s="147"/>
      <c r="U28" s="155">
        <v>8.2641176470589994E-2</v>
      </c>
      <c r="V28" s="155">
        <v>8.3470725490195061E-2</v>
      </c>
      <c r="W28" s="155">
        <v>8.4077333333331131E-2</v>
      </c>
      <c r="X28" s="155">
        <v>8.4683941176467201E-2</v>
      </c>
      <c r="Y28" s="155">
        <v>8.5290549019603271E-2</v>
      </c>
      <c r="Z28" s="155">
        <v>8.5897156862739327E-2</v>
      </c>
      <c r="AA28" s="155">
        <v>8.6503764705875397E-2</v>
      </c>
      <c r="AB28" s="155">
        <v>8.7110372549011467E-2</v>
      </c>
      <c r="AC28" s="155">
        <v>8.7716980392147537E-2</v>
      </c>
      <c r="AD28" s="155">
        <v>8.8323588235283593E-2</v>
      </c>
      <c r="AE28" s="155">
        <v>8.8930196078419663E-2</v>
      </c>
      <c r="AF28" s="155">
        <v>8.9536803921555733E-2</v>
      </c>
      <c r="AG28" s="155">
        <v>9.0143411764691789E-2</v>
      </c>
      <c r="AH28" s="155">
        <v>9.0750019607827859E-2</v>
      </c>
      <c r="AI28" s="155">
        <v>9.1356627450963929E-2</v>
      </c>
      <c r="AJ28" s="155">
        <v>9.1963235294099999E-2</v>
      </c>
    </row>
    <row r="29" spans="1:36" ht="15.75" thickBot="1" x14ac:dyDescent="0.3">
      <c r="A29" s="153" t="s">
        <v>4</v>
      </c>
      <c r="B29" s="149" t="s">
        <v>102</v>
      </c>
      <c r="C29" s="156" t="s">
        <v>185</v>
      </c>
      <c r="D29" s="151">
        <f>U29*'Demand Supply Gap '!D44</f>
        <v>4.7679083540598155</v>
      </c>
      <c r="E29" s="151">
        <f>V29*'Demand Supply Gap '!E44</f>
        <v>4.7722951121182895</v>
      </c>
      <c r="F29" s="151">
        <f>W29*'Demand Supply Gap '!F44</f>
        <v>5.1988609332392679</v>
      </c>
      <c r="G29" s="151">
        <f>X29*'Demand Supply Gap '!G44</f>
        <v>5.6643940433305353</v>
      </c>
      <c r="H29" s="151">
        <f>Y29*'Demand Supply Gap '!H44</f>
        <v>6.169792823155035</v>
      </c>
      <c r="I29" s="151">
        <f>Z29*'Demand Supply Gap '!I44</f>
        <v>6.7199863149863281</v>
      </c>
      <c r="J29" s="151">
        <f>AA29*'Demand Supply Gap '!T44</f>
        <v>0</v>
      </c>
      <c r="K29" s="151">
        <f>AB29*'Demand Supply Gap '!U44</f>
        <v>0</v>
      </c>
      <c r="L29" s="151">
        <f>AC29*'Demand Supply Gap '!V44</f>
        <v>0</v>
      </c>
      <c r="M29" s="151">
        <f>AD29*'Demand Supply Gap '!W44</f>
        <v>0</v>
      </c>
      <c r="N29" s="151">
        <f>AE29*'Demand Supply Gap '!X44</f>
        <v>0</v>
      </c>
      <c r="O29" s="151">
        <f>AF29*'Demand Supply Gap '!Y44</f>
        <v>0</v>
      </c>
      <c r="P29" s="151">
        <f>AG29*'Demand Supply Gap '!Z44</f>
        <v>0</v>
      </c>
      <c r="Q29" s="151">
        <f>AH29*'Demand Supply Gap '!AA44</f>
        <v>0</v>
      </c>
      <c r="R29" s="151">
        <f>AI29*'Demand Supply Gap '!AB44</f>
        <v>0</v>
      </c>
      <c r="S29" s="151">
        <f>AJ29*'Demand Supply Gap '!AC44</f>
        <v>0</v>
      </c>
      <c r="T29" s="147"/>
      <c r="U29" s="157">
        <v>5.9836029411765003E-2</v>
      </c>
      <c r="V29" s="157">
        <v>5.6376460784313742E-2</v>
      </c>
      <c r="W29" s="157">
        <v>5.7769318627450973E-2</v>
      </c>
      <c r="X29" s="157">
        <v>5.9162176470588204E-2</v>
      </c>
      <c r="Y29" s="157">
        <v>6.0555034313725442E-2</v>
      </c>
      <c r="Z29" s="157">
        <v>6.1947892156862673E-2</v>
      </c>
      <c r="AA29" s="157">
        <v>6.3340749999999904E-2</v>
      </c>
      <c r="AB29" s="157">
        <v>6.4733607843137142E-2</v>
      </c>
      <c r="AC29" s="157">
        <v>6.6126465686274366E-2</v>
      </c>
      <c r="AD29" s="157">
        <v>6.7519323529411604E-2</v>
      </c>
      <c r="AE29" s="157">
        <v>6.8912181372548842E-2</v>
      </c>
      <c r="AF29" s="157">
        <v>7.0305039215686066E-2</v>
      </c>
      <c r="AG29" s="157">
        <v>7.1697897058823304E-2</v>
      </c>
      <c r="AH29" s="157">
        <v>7.3090754901960542E-2</v>
      </c>
      <c r="AI29" s="157">
        <v>7.4483612745097766E-2</v>
      </c>
      <c r="AJ29" s="157">
        <v>7.5876470588235004E-2</v>
      </c>
    </row>
    <row r="30" spans="1:36" ht="15.75" thickBot="1" x14ac:dyDescent="0.3">
      <c r="A30" s="153" t="s">
        <v>4</v>
      </c>
      <c r="B30" s="149" t="s">
        <v>102</v>
      </c>
      <c r="C30" s="158" t="s">
        <v>166</v>
      </c>
      <c r="D30" s="151">
        <f>'Demand Supply Gap '!D44-SUM('Demand By End Use '!D26:D29)</f>
        <v>17.857898794670227</v>
      </c>
      <c r="E30" s="151">
        <f>'Demand Supply Gap '!E44-SUM('Demand By End Use '!E26:E29)</f>
        <v>18.787081102404684</v>
      </c>
      <c r="F30" s="151">
        <f>'Demand Supply Gap '!F44-SUM('Demand By End Use '!F26:F29)</f>
        <v>19.70263240007246</v>
      </c>
      <c r="G30" s="151">
        <f>'Demand Supply Gap '!G44-SUM('Demand By End Use '!G26:G29)</f>
        <v>20.673993245977115</v>
      </c>
      <c r="H30" s="151">
        <f>'Demand Supply Gap '!H44-SUM('Demand By End Use '!H26:H29)</f>
        <v>21.694674140136001</v>
      </c>
      <c r="I30" s="151">
        <f>'Demand Supply Gap '!I44-SUM('Demand By End Use '!I26:I29)</f>
        <v>22.772253874295274</v>
      </c>
      <c r="J30" s="151">
        <f>'Demand Supply Gap '!T44-SUM('Demand By End Use '!J26:J29)</f>
        <v>0</v>
      </c>
      <c r="K30" s="151">
        <f>'Demand Supply Gap '!U44-SUM('Demand By End Use '!K26:K29)</f>
        <v>0</v>
      </c>
      <c r="L30" s="151">
        <f>'Demand Supply Gap '!V44-SUM('Demand By End Use '!L26:L29)</f>
        <v>0</v>
      </c>
      <c r="M30" s="151">
        <f>'Demand Supply Gap '!W44-SUM('Demand By End Use '!M26:M29)</f>
        <v>0</v>
      </c>
      <c r="N30" s="151">
        <f>'Demand Supply Gap '!X44-SUM('Demand By End Use '!N26:N29)</f>
        <v>0</v>
      </c>
      <c r="O30" s="151">
        <f>'Demand Supply Gap '!Y44-SUM('Demand By End Use '!O26:O29)</f>
        <v>0</v>
      </c>
      <c r="P30" s="151">
        <f>'Demand Supply Gap '!Z44-SUM('Demand By End Use '!P26:P29)</f>
        <v>0</v>
      </c>
      <c r="Q30" s="151">
        <f>'Demand Supply Gap '!AA44-SUM('Demand By End Use '!Q26:Q29)</f>
        <v>0</v>
      </c>
      <c r="R30" s="151">
        <f>'Demand Supply Gap '!AB44-SUM('Demand By End Use '!R26:R29)</f>
        <v>0</v>
      </c>
      <c r="S30" s="151">
        <f>'Demand Supply Gap '!AC44-SUM('Demand By End Use '!S26:S29)</f>
        <v>0</v>
      </c>
      <c r="T30" s="147"/>
      <c r="U30" s="174">
        <f t="shared" ref="U30:AJ30" si="8">ROUND(1-SUM(U26:U29),4)</f>
        <v>0.22409999999999999</v>
      </c>
      <c r="V30" s="174">
        <f t="shared" si="8"/>
        <v>0.22189999999999999</v>
      </c>
      <c r="W30" s="174">
        <f t="shared" si="8"/>
        <v>0.21890000000000001</v>
      </c>
      <c r="X30" s="174">
        <f t="shared" si="8"/>
        <v>0.21590000000000001</v>
      </c>
      <c r="Y30" s="174">
        <f t="shared" si="8"/>
        <v>0.21290000000000001</v>
      </c>
      <c r="Z30" s="174">
        <f t="shared" si="8"/>
        <v>0.2099</v>
      </c>
      <c r="AA30" s="174">
        <f t="shared" si="8"/>
        <v>0.2069</v>
      </c>
      <c r="AB30" s="174">
        <f t="shared" si="8"/>
        <v>0.2039</v>
      </c>
      <c r="AC30" s="174">
        <f t="shared" si="8"/>
        <v>0.2009</v>
      </c>
      <c r="AD30" s="174">
        <f t="shared" si="8"/>
        <v>0.19789999999999999</v>
      </c>
      <c r="AE30" s="174">
        <f t="shared" si="8"/>
        <v>0.19489999999999999</v>
      </c>
      <c r="AF30" s="174">
        <f t="shared" si="8"/>
        <v>0.19189999999999999</v>
      </c>
      <c r="AG30" s="174">
        <f t="shared" si="8"/>
        <v>0.18890000000000001</v>
      </c>
      <c r="AH30" s="174">
        <f t="shared" si="8"/>
        <v>0.18590000000000001</v>
      </c>
      <c r="AI30" s="174">
        <f t="shared" si="8"/>
        <v>0.18290000000000001</v>
      </c>
      <c r="AJ30" s="174">
        <f t="shared" si="8"/>
        <v>0.1799</v>
      </c>
    </row>
    <row r="31" spans="1:36" ht="15.75" thickBot="1" x14ac:dyDescent="0.3">
      <c r="A31" s="160" t="s">
        <v>4</v>
      </c>
      <c r="B31" s="161" t="s">
        <v>102</v>
      </c>
      <c r="C31" s="161" t="s">
        <v>15</v>
      </c>
      <c r="D31" s="162">
        <f t="shared" ref="D31:S31" si="9">SUM(D26:D30)</f>
        <v>79.682900101027528</v>
      </c>
      <c r="E31" s="162">
        <f t="shared" si="9"/>
        <v>84.650491459125774</v>
      </c>
      <c r="F31" s="162">
        <f t="shared" si="9"/>
        <v>89.993461179042882</v>
      </c>
      <c r="G31" s="162">
        <f t="shared" si="9"/>
        <v>95.743503387616641</v>
      </c>
      <c r="H31" s="162">
        <f t="shared" si="9"/>
        <v>101.88736400000001</v>
      </c>
      <c r="I31" s="162">
        <f t="shared" si="9"/>
        <v>108.47804632270896</v>
      </c>
      <c r="J31" s="162">
        <f t="shared" si="9"/>
        <v>0</v>
      </c>
      <c r="K31" s="162">
        <f t="shared" si="9"/>
        <v>0</v>
      </c>
      <c r="L31" s="162">
        <f t="shared" si="9"/>
        <v>0</v>
      </c>
      <c r="M31" s="162">
        <f t="shared" si="9"/>
        <v>0</v>
      </c>
      <c r="N31" s="162">
        <f t="shared" si="9"/>
        <v>0</v>
      </c>
      <c r="O31" s="162">
        <f t="shared" si="9"/>
        <v>0</v>
      </c>
      <c r="P31" s="162">
        <f t="shared" si="9"/>
        <v>0</v>
      </c>
      <c r="Q31" s="162">
        <f t="shared" si="9"/>
        <v>0</v>
      </c>
      <c r="R31" s="162">
        <f t="shared" si="9"/>
        <v>0</v>
      </c>
      <c r="S31" s="163">
        <f t="shared" si="9"/>
        <v>0</v>
      </c>
      <c r="T31" s="147"/>
      <c r="U31" s="175">
        <v>1</v>
      </c>
      <c r="V31" s="176">
        <v>1</v>
      </c>
      <c r="W31" s="176">
        <v>1</v>
      </c>
      <c r="X31" s="176">
        <v>1</v>
      </c>
      <c r="Y31" s="176">
        <v>1</v>
      </c>
      <c r="Z31" s="176">
        <v>1</v>
      </c>
      <c r="AA31" s="176">
        <v>1</v>
      </c>
      <c r="AB31" s="176">
        <v>1</v>
      </c>
      <c r="AC31" s="176">
        <v>1</v>
      </c>
      <c r="AD31" s="176">
        <v>1</v>
      </c>
      <c r="AE31" s="176">
        <v>1</v>
      </c>
      <c r="AF31" s="176">
        <v>1</v>
      </c>
      <c r="AG31" s="176">
        <v>1</v>
      </c>
      <c r="AH31" s="176">
        <v>1</v>
      </c>
      <c r="AI31" s="176">
        <v>1</v>
      </c>
      <c r="AJ31" s="177">
        <v>1</v>
      </c>
    </row>
    <row r="32" spans="1:36" ht="15.75" thickBot="1" x14ac:dyDescent="0.3">
      <c r="A32" s="148" t="s">
        <v>4</v>
      </c>
      <c r="B32" s="149" t="s">
        <v>13</v>
      </c>
      <c r="C32" s="150" t="s">
        <v>182</v>
      </c>
      <c r="D32" s="151">
        <f>U32*'Demand Supply Gap '!D53</f>
        <v>1658.2454996769852</v>
      </c>
      <c r="E32" s="151">
        <f>V32*'Demand Supply Gap '!E53</f>
        <v>1682.0727602675888</v>
      </c>
      <c r="F32" s="151">
        <f>W32*'Demand Supply Gap '!F53</f>
        <v>1685.339847303876</v>
      </c>
      <c r="G32" s="151">
        <f>X32*'Demand Supply Gap '!G53</f>
        <v>1679.823122831252</v>
      </c>
      <c r="H32" s="151">
        <f>Y32*'Demand Supply Gap '!H53</f>
        <v>1681.6503539950399</v>
      </c>
      <c r="I32" s="151">
        <f>Z32*'Demand Supply Gap '!I53</f>
        <v>1850.2825148292397</v>
      </c>
      <c r="J32" s="151">
        <f>AA32*'Demand Supply Gap '!J53</f>
        <v>1976.9854857505979</v>
      </c>
      <c r="K32" s="151">
        <f>AB32*'Demand Supply Gap '!K53</f>
        <v>2113.5921267269891</v>
      </c>
      <c r="L32" s="151">
        <f>AC32*'Demand Supply Gap '!L53</f>
        <v>2260.9496952438517</v>
      </c>
      <c r="M32" s="151">
        <f>AD32*'Demand Supply Gap '!M53</f>
        <v>2419.9833692681527</v>
      </c>
      <c r="N32" s="151">
        <f>AE32*'Demand Supply Gap '!N53</f>
        <v>2633.5394461603933</v>
      </c>
      <c r="O32" s="151">
        <f>AF32*'Demand Supply Gap '!O53</f>
        <v>2831.5774631939962</v>
      </c>
      <c r="P32" s="151">
        <f>AG32*'Demand Supply Gap '!P53</f>
        <v>3046.3325022178274</v>
      </c>
      <c r="Q32" s="151">
        <f>AH32*'Demand Supply Gap '!Q53</f>
        <v>3279.3384361936592</v>
      </c>
      <c r="R32" s="151">
        <f>AI32*'Demand Supply Gap '!R53</f>
        <v>3532.2797628911876</v>
      </c>
      <c r="S32" s="151">
        <f>AJ32*'Demand Supply Gap '!S53</f>
        <v>3683.1051976468357</v>
      </c>
      <c r="T32" s="147"/>
      <c r="U32" s="152">
        <v>0.47982499999999795</v>
      </c>
      <c r="V32" s="152">
        <v>0.47912549019607598</v>
      </c>
      <c r="W32" s="152">
        <v>0.47842598039215395</v>
      </c>
      <c r="X32" s="152">
        <v>0.47772647058823198</v>
      </c>
      <c r="Y32" s="152">
        <v>0.47426615999999999</v>
      </c>
      <c r="Z32" s="152">
        <v>0.48638050980392156</v>
      </c>
      <c r="AA32" s="152">
        <v>0.48409565588235298</v>
      </c>
      <c r="AB32" s="152">
        <v>0.48181080196078435</v>
      </c>
      <c r="AC32" s="152">
        <v>0.47952594803921572</v>
      </c>
      <c r="AD32" s="152">
        <v>0.47724109411764709</v>
      </c>
      <c r="AE32" s="152">
        <v>0.48262303921568595</v>
      </c>
      <c r="AF32" s="152">
        <v>0.48192352941176397</v>
      </c>
      <c r="AG32" s="152">
        <v>0.48122401960784195</v>
      </c>
      <c r="AH32" s="152">
        <v>0.48052450980391997</v>
      </c>
      <c r="AI32" s="152">
        <v>0.47982499999999795</v>
      </c>
      <c r="AJ32" s="152">
        <v>0.46353197058823531</v>
      </c>
    </row>
    <row r="33" spans="1:36" ht="15.75" thickBot="1" x14ac:dyDescent="0.3">
      <c r="A33" s="153" t="s">
        <v>4</v>
      </c>
      <c r="B33" s="149" t="s">
        <v>13</v>
      </c>
      <c r="C33" s="154" t="s">
        <v>183</v>
      </c>
      <c r="D33" s="151">
        <f>U33*'Demand Supply Gap '!D53</f>
        <v>564.72966130145733</v>
      </c>
      <c r="E33" s="151">
        <f>V33*'Demand Supply Gap '!E53</f>
        <v>579.65952800533682</v>
      </c>
      <c r="F33" s="151">
        <f>W33*'Demand Supply Gap '!F53</f>
        <v>587.63389480418834</v>
      </c>
      <c r="G33" s="151">
        <f>X33*'Demand Supply Gap '!G53</f>
        <v>592.55642500306737</v>
      </c>
      <c r="H33" s="151">
        <f>Y33*'Demand Supply Gap '!H53</f>
        <v>649.18023064311853</v>
      </c>
      <c r="I33" s="151">
        <f>Z33*'Demand Supply Gap '!I53</f>
        <v>651.57864928846664</v>
      </c>
      <c r="J33" s="151">
        <f>AA33*'Demand Supply Gap '!J53</f>
        <v>819.69551337176904</v>
      </c>
      <c r="K33" s="151">
        <f>AB33*'Demand Supply Gap '!K53</f>
        <v>878.01626061739364</v>
      </c>
      <c r="L33" s="151">
        <f>AC33*'Demand Supply Gap '!L53</f>
        <v>941.04608507598687</v>
      </c>
      <c r="M33" s="151">
        <f>AD33*'Demand Supply Gap '!M53</f>
        <v>1009.2003225238864</v>
      </c>
      <c r="N33" s="151">
        <f>AE33*'Demand Supply Gap '!N53</f>
        <v>854.50218227152322</v>
      </c>
      <c r="O33" s="151">
        <f>AF33*'Demand Supply Gap '!O53</f>
        <v>930.09942364063318</v>
      </c>
      <c r="P33" s="151">
        <f>AG33*'Demand Supply Gap '!P53</f>
        <v>1012.8764108476169</v>
      </c>
      <c r="Q33" s="151">
        <f>AH33*'Demand Supply Gap '!Q53</f>
        <v>1103.558419544604</v>
      </c>
      <c r="R33" s="151">
        <f>AI33*'Demand Supply Gap '!R53</f>
        <v>1202.9480282069831</v>
      </c>
      <c r="S33" s="151">
        <f>AJ33*'Demand Supply Gap '!S53</f>
        <v>1554.4889681348766</v>
      </c>
      <c r="T33" s="147"/>
      <c r="U33" s="155">
        <v>0.1634085000000024</v>
      </c>
      <c r="V33" s="155">
        <v>0.16511155882353212</v>
      </c>
      <c r="W33" s="155">
        <v>0.16681461764706185</v>
      </c>
      <c r="X33" s="155">
        <v>0.1685176764705916</v>
      </c>
      <c r="Y33" s="155">
        <v>0.18308456000000001</v>
      </c>
      <c r="Z33" s="155">
        <v>0.17127933333333301</v>
      </c>
      <c r="AA33" s="155">
        <v>0.20071520000000007</v>
      </c>
      <c r="AB33" s="155">
        <v>0.20015106666666671</v>
      </c>
      <c r="AC33" s="155">
        <v>0.19958693333333338</v>
      </c>
      <c r="AD33" s="155">
        <v>0.19902280000000006</v>
      </c>
      <c r="AE33" s="155">
        <v>0.15659626470588345</v>
      </c>
      <c r="AF33" s="155">
        <v>0.15829932352941317</v>
      </c>
      <c r="AG33" s="155">
        <v>0.16000238235294292</v>
      </c>
      <c r="AH33" s="155">
        <v>0.16170544117647265</v>
      </c>
      <c r="AI33" s="155">
        <v>0.1634085000000024</v>
      </c>
      <c r="AJ33" s="155">
        <v>0.19563800000000006</v>
      </c>
    </row>
    <row r="34" spans="1:36" ht="15.75" thickBot="1" x14ac:dyDescent="0.3">
      <c r="A34" s="153" t="s">
        <v>4</v>
      </c>
      <c r="B34" s="149" t="s">
        <v>13</v>
      </c>
      <c r="C34" s="154" t="s">
        <v>184</v>
      </c>
      <c r="D34" s="151">
        <f>U34*'Demand Supply Gap '!D53</f>
        <v>298.95165639271676</v>
      </c>
      <c r="E34" s="151">
        <f>V34*'Demand Supply Gap '!E53</f>
        <v>305.81963973882887</v>
      </c>
      <c r="F34" s="151">
        <f>W34*'Demand Supply Gap '!F53</f>
        <v>308.99852516137196</v>
      </c>
      <c r="G34" s="151">
        <f>X34*'Demand Supply Gap '!G53</f>
        <v>310.57103791290422</v>
      </c>
      <c r="H34" s="151">
        <f>Y34*'Demand Supply Gap '!H53</f>
        <v>442.27645395730968</v>
      </c>
      <c r="I34" s="151">
        <f>Z34*'Demand Supply Gap '!I53</f>
        <v>484.60146005829006</v>
      </c>
      <c r="J34" s="151">
        <f>AA34*'Demand Supply Gap '!J53</f>
        <v>523.6163084024995</v>
      </c>
      <c r="K34" s="151">
        <f>AB34*'Demand Supply Gap '!K53</f>
        <v>566.08986986431319</v>
      </c>
      <c r="L34" s="151">
        <f>AC34*'Demand Supply Gap '!L53</f>
        <v>612.35243552669124</v>
      </c>
      <c r="M34" s="151">
        <f>AD34*'Demand Supply Gap '!M53</f>
        <v>662.76785089431212</v>
      </c>
      <c r="N34" s="151">
        <f>AE34*'Demand Supply Gap '!N53</f>
        <v>458.78658056013319</v>
      </c>
      <c r="O34" s="151">
        <f>AF34*'Demand Supply Gap '!O53</f>
        <v>497.56678123273474</v>
      </c>
      <c r="P34" s="151">
        <f>AG34*'Demand Supply Gap '!P53</f>
        <v>539.92186803592017</v>
      </c>
      <c r="Q34" s="151">
        <f>AH34*'Demand Supply Gap '!Q53</f>
        <v>586.20495377994371</v>
      </c>
      <c r="R34" s="151">
        <f>AI34*'Demand Supply Gap '!R53</f>
        <v>636.80612199128007</v>
      </c>
      <c r="S34" s="151">
        <f>AJ34*'Demand Supply Gap '!S53</f>
        <v>1078.0702558172331</v>
      </c>
      <c r="T34" s="147"/>
      <c r="U34" s="155">
        <v>8.6503764705875397E-2</v>
      </c>
      <c r="V34" s="155">
        <v>8.7110372549011467E-2</v>
      </c>
      <c r="W34" s="155">
        <v>8.7716980392147537E-2</v>
      </c>
      <c r="X34" s="155">
        <v>8.8323588235283593E-2</v>
      </c>
      <c r="Y34" s="155">
        <v>0.12473268000000001</v>
      </c>
      <c r="Z34" s="155">
        <v>0.12738633333333335</v>
      </c>
      <c r="AA34" s="155">
        <v>0.12821560000000001</v>
      </c>
      <c r="AB34" s="155">
        <v>0.12904486666666667</v>
      </c>
      <c r="AC34" s="155">
        <v>0.12987413333333334</v>
      </c>
      <c r="AD34" s="155">
        <v>0.1307034</v>
      </c>
      <c r="AE34" s="155">
        <v>8.4077333333331131E-2</v>
      </c>
      <c r="AF34" s="155">
        <v>8.4683941176467201E-2</v>
      </c>
      <c r="AG34" s="155">
        <v>8.5290549019603271E-2</v>
      </c>
      <c r="AH34" s="155">
        <v>8.5897156862739327E-2</v>
      </c>
      <c r="AI34" s="155">
        <v>8.6503764705875397E-2</v>
      </c>
      <c r="AJ34" s="155">
        <v>0.13567899999999999</v>
      </c>
    </row>
    <row r="35" spans="1:36" ht="15.75" thickBot="1" x14ac:dyDescent="0.3">
      <c r="A35" s="153" t="s">
        <v>4</v>
      </c>
      <c r="B35" s="149" t="s">
        <v>13</v>
      </c>
      <c r="C35" s="156" t="s">
        <v>185</v>
      </c>
      <c r="D35" s="151">
        <f>U35*'Demand Supply Gap '!D53</f>
        <v>218.90171131905444</v>
      </c>
      <c r="E35" s="151">
        <f>V35*'Demand Supply Gap '!E53</f>
        <v>227.26120954705388</v>
      </c>
      <c r="F35" s="151">
        <f>W35*'Demand Supply Gap '!F53</f>
        <v>232.94213138488311</v>
      </c>
      <c r="G35" s="151">
        <f>X35*'Demand Supply Gap '!G53</f>
        <v>237.41728349901439</v>
      </c>
      <c r="H35" s="151">
        <f>Y35*'Demand Supply Gap '!H53</f>
        <v>222.17338623257524</v>
      </c>
      <c r="I35" s="151">
        <f>Z35*'Demand Supply Gap '!I53</f>
        <v>256.8264781010792</v>
      </c>
      <c r="J35" s="151">
        <f>AA35*'Demand Supply Gap '!J53</f>
        <v>250.23063669739628</v>
      </c>
      <c r="K35" s="151">
        <f>AB35*'Demand Supply Gap '!K53</f>
        <v>241.42227967510379</v>
      </c>
      <c r="L35" s="151">
        <f>AC35*'Demand Supply Gap '!L53</f>
        <v>324.36882166557513</v>
      </c>
      <c r="M35" s="151">
        <f>AD35*'Demand Supply Gap '!M53</f>
        <v>317.21204211233913</v>
      </c>
      <c r="N35" s="151">
        <f>AE35*'Demand Supply Gap '!N53</f>
        <v>315.23107481657047</v>
      </c>
      <c r="O35" s="151">
        <f>AF35*'Demand Supply Gap '!O53</f>
        <v>347.61175859601923</v>
      </c>
      <c r="P35" s="151">
        <f>AG35*'Demand Supply Gap '!P53</f>
        <v>383.33657857134011</v>
      </c>
      <c r="Q35" s="151">
        <f>AH35*'Demand Supply Gap '!Q53</f>
        <v>422.76325066972112</v>
      </c>
      <c r="R35" s="151">
        <f>AI35*'Demand Supply Gap '!R53</f>
        <v>466.28927086198223</v>
      </c>
      <c r="S35" s="151">
        <f>AJ35*'Demand Supply Gap '!S53</f>
        <v>517.46582846444517</v>
      </c>
      <c r="T35" s="147"/>
      <c r="U35" s="157">
        <v>6.3340749999999904E-2</v>
      </c>
      <c r="V35" s="157">
        <v>6.4733607843137142E-2</v>
      </c>
      <c r="W35" s="157">
        <v>6.6126465686274366E-2</v>
      </c>
      <c r="X35" s="157">
        <v>6.7519323529411604E-2</v>
      </c>
      <c r="Y35" s="157">
        <v>6.2658279999999997E-2</v>
      </c>
      <c r="Z35" s="157">
        <v>6.7511524509799997E-2</v>
      </c>
      <c r="AA35" s="157">
        <v>6.1272864705879997E-2</v>
      </c>
      <c r="AB35" s="157">
        <v>5.5034204901960003E-2</v>
      </c>
      <c r="AC35" s="157">
        <v>6.8795545098040006E-2</v>
      </c>
      <c r="AD35" s="157">
        <v>6.2556885294119999E-2</v>
      </c>
      <c r="AE35" s="157">
        <v>5.7769318627450973E-2</v>
      </c>
      <c r="AF35" s="157">
        <v>5.9162176470588204E-2</v>
      </c>
      <c r="AG35" s="157">
        <v>6.0555034313725442E-2</v>
      </c>
      <c r="AH35" s="157">
        <v>6.1947892156862673E-2</v>
      </c>
      <c r="AI35" s="157">
        <v>6.3340749999999904E-2</v>
      </c>
      <c r="AJ35" s="157">
        <v>6.5124926470589997E-2</v>
      </c>
    </row>
    <row r="36" spans="1:36" ht="15.75" thickBot="1" x14ac:dyDescent="0.3">
      <c r="A36" s="153" t="s">
        <v>4</v>
      </c>
      <c r="B36" s="62" t="s">
        <v>13</v>
      </c>
      <c r="C36" s="158" t="s">
        <v>166</v>
      </c>
      <c r="D36" s="151">
        <f>'Demand Supply Gap '!D53-SUM('Demand By End Use '!D32:D35)</f>
        <v>715.10957306978707</v>
      </c>
      <c r="E36" s="151">
        <f>ROUND('[1] Demand-Supply Gap'!E$53*'[1]Demand by End Use (2)'!V48,2)</f>
        <v>4.8499999999999996</v>
      </c>
      <c r="F36" s="151">
        <f>ROUND('[1] Demand-Supply Gap'!F$53*'[1]Demand by End Use (2)'!W48,2)</f>
        <v>4.32</v>
      </c>
      <c r="G36" s="151">
        <f>ROUND('[1] Demand-Supply Gap'!G$53*'[1]Demand by End Use (2)'!X48,2)</f>
        <v>4.93</v>
      </c>
      <c r="H36" s="151">
        <f>ROUND('[1] Demand-Supply Gap'!H$53*'[1]Demand by End Use (2)'!Y48,2)</f>
        <v>2.1800000000000002</v>
      </c>
      <c r="I36" s="151">
        <f>ROUND('[1] Demand-Supply Gap'!I$53*'[1]Demand by End Use (2)'!Z48,2)</f>
        <v>1.44</v>
      </c>
      <c r="J36" s="151">
        <f>ROUND('[1] Demand-Supply Gap'!J$53*'[1]Demand by End Use (2)'!AA48,2)</f>
        <v>0.32</v>
      </c>
      <c r="K36" s="151">
        <f>ROUND('[1] Demand-Supply Gap'!K$53*'[1]Demand by End Use (2)'!AB48,2)</f>
        <v>0.98</v>
      </c>
      <c r="L36" s="151">
        <f>ROUND('[1] Demand-Supply Gap'!L$53*'[1]Demand by End Use (2)'!AC48,2)</f>
        <v>0.34</v>
      </c>
      <c r="M36" s="151">
        <f>ROUND('[1] Demand-Supply Gap'!M$53*'[1]Demand by End Use (2)'!AD48,2)</f>
        <v>1.05</v>
      </c>
      <c r="N36" s="151">
        <f>ROUND('[1] Demand-Supply Gap'!N$53*'[1]Demand by End Use (2)'!AE48,2)</f>
        <v>7.1</v>
      </c>
      <c r="O36" s="151">
        <f>ROUND('[1] Demand-Supply Gap'!O$53*'[1]Demand by End Use (2)'!AF48,2)</f>
        <v>7.22</v>
      </c>
      <c r="P36" s="151">
        <f>ROUND('[1] Demand-Supply Gap'!P$53*'[1]Demand by End Use (2)'!AG48,2)</f>
        <v>7.34</v>
      </c>
      <c r="Q36" s="151">
        <f>ROUND('[1] Demand-Supply Gap'!Q$53*'[1]Demand by End Use (2)'!AH48,2)</f>
        <v>7.43</v>
      </c>
      <c r="R36" s="151">
        <f>ROUND('[1] Demand-Supply Gap'!R$53*'[1]Demand by End Use (2)'!AI48,2)</f>
        <v>7.53</v>
      </c>
      <c r="S36" s="151">
        <f>ROUND('[1] Demand-Supply Gap'!S$53*'[1]Demand by End Use (2)'!AJ48,2)</f>
        <v>2.12</v>
      </c>
      <c r="T36" s="147"/>
      <c r="U36" s="174">
        <f t="shared" ref="U36:AJ36" si="10">ROUND(1-SUM(U32:U35),4)</f>
        <v>0.2069</v>
      </c>
      <c r="V36" s="174">
        <f t="shared" si="10"/>
        <v>0.2039</v>
      </c>
      <c r="W36" s="174">
        <f t="shared" si="10"/>
        <v>0.2009</v>
      </c>
      <c r="X36" s="174">
        <f t="shared" si="10"/>
        <v>0.19789999999999999</v>
      </c>
      <c r="Y36" s="174">
        <f t="shared" si="10"/>
        <v>0.15529999999999999</v>
      </c>
      <c r="Z36" s="174">
        <f t="shared" si="10"/>
        <v>0.1474</v>
      </c>
      <c r="AA36" s="174">
        <f t="shared" si="10"/>
        <v>0.12570000000000001</v>
      </c>
      <c r="AB36" s="174">
        <f t="shared" si="10"/>
        <v>0.13400000000000001</v>
      </c>
      <c r="AC36" s="174">
        <f t="shared" si="10"/>
        <v>0.1222</v>
      </c>
      <c r="AD36" s="174">
        <f t="shared" si="10"/>
        <v>0.1305</v>
      </c>
      <c r="AE36" s="174">
        <f t="shared" si="10"/>
        <v>0.21890000000000001</v>
      </c>
      <c r="AF36" s="174">
        <f t="shared" si="10"/>
        <v>0.21590000000000001</v>
      </c>
      <c r="AG36" s="174">
        <f t="shared" si="10"/>
        <v>0.21290000000000001</v>
      </c>
      <c r="AH36" s="174">
        <f t="shared" si="10"/>
        <v>0.2099</v>
      </c>
      <c r="AI36" s="174">
        <f t="shared" si="10"/>
        <v>0.2069</v>
      </c>
      <c r="AJ36" s="174">
        <f t="shared" si="10"/>
        <v>0.14000000000000001</v>
      </c>
    </row>
    <row r="37" spans="1:36" ht="15.75" thickBot="1" x14ac:dyDescent="0.3">
      <c r="A37" s="160" t="s">
        <v>4</v>
      </c>
      <c r="B37" s="161" t="s">
        <v>13</v>
      </c>
      <c r="C37" s="161" t="s">
        <v>15</v>
      </c>
      <c r="D37" s="162">
        <f t="shared" ref="D37:S37" si="11">SUM(D32:D36)</f>
        <v>3455.9381017600008</v>
      </c>
      <c r="E37" s="162">
        <f t="shared" si="11"/>
        <v>2799.6631375588086</v>
      </c>
      <c r="F37" s="162">
        <f t="shared" si="11"/>
        <v>2819.2343986543196</v>
      </c>
      <c r="G37" s="162">
        <f t="shared" si="11"/>
        <v>2825.297869246238</v>
      </c>
      <c r="H37" s="162">
        <f t="shared" si="11"/>
        <v>2997.4604248280434</v>
      </c>
      <c r="I37" s="162">
        <f t="shared" si="11"/>
        <v>3244.7291022770755</v>
      </c>
      <c r="J37" s="162">
        <f t="shared" si="11"/>
        <v>3570.8479442222629</v>
      </c>
      <c r="K37" s="162">
        <f t="shared" si="11"/>
        <v>3800.1005368837996</v>
      </c>
      <c r="L37" s="162">
        <f t="shared" si="11"/>
        <v>4139.0570375121051</v>
      </c>
      <c r="M37" s="162">
        <f t="shared" si="11"/>
        <v>4410.213584798691</v>
      </c>
      <c r="N37" s="162">
        <f t="shared" si="11"/>
        <v>4269.1592838086199</v>
      </c>
      <c r="O37" s="162">
        <f t="shared" si="11"/>
        <v>4614.075426663384</v>
      </c>
      <c r="P37" s="162">
        <f t="shared" si="11"/>
        <v>4989.8073596727045</v>
      </c>
      <c r="Q37" s="162">
        <f t="shared" si="11"/>
        <v>5399.2950601879284</v>
      </c>
      <c r="R37" s="162">
        <f t="shared" si="11"/>
        <v>5845.8531839514317</v>
      </c>
      <c r="S37" s="163">
        <f t="shared" si="11"/>
        <v>6835.25025006339</v>
      </c>
      <c r="T37" s="147"/>
      <c r="U37" s="175">
        <v>1</v>
      </c>
      <c r="V37" s="176">
        <v>1</v>
      </c>
      <c r="W37" s="176">
        <v>1</v>
      </c>
      <c r="X37" s="176">
        <v>1</v>
      </c>
      <c r="Y37" s="176">
        <v>1</v>
      </c>
      <c r="Z37" s="176">
        <v>1</v>
      </c>
      <c r="AA37" s="176">
        <v>1</v>
      </c>
      <c r="AB37" s="176">
        <v>1</v>
      </c>
      <c r="AC37" s="176">
        <v>1</v>
      </c>
      <c r="AD37" s="176">
        <v>1</v>
      </c>
      <c r="AE37" s="176">
        <v>1</v>
      </c>
      <c r="AF37" s="176">
        <v>1</v>
      </c>
      <c r="AG37" s="176">
        <v>1</v>
      </c>
      <c r="AH37" s="176">
        <v>1</v>
      </c>
      <c r="AI37" s="176">
        <v>1</v>
      </c>
      <c r="AJ37" s="177">
        <v>1</v>
      </c>
    </row>
    <row r="38" spans="1:36" ht="15.75" thickBot="1" x14ac:dyDescent="0.3">
      <c r="A38" s="148" t="s">
        <v>4</v>
      </c>
      <c r="B38" s="149" t="s">
        <v>14</v>
      </c>
      <c r="C38" s="150" t="s">
        <v>182</v>
      </c>
      <c r="D38" s="151">
        <f>ROUND('[1] Demand-Supply Gap'!D$62*'[1]Demand by End Use (2)'!U50,2)</f>
        <v>33.4</v>
      </c>
      <c r="E38" s="151">
        <f>ROUND('[1] Demand-Supply Gap'!E$62*'[1]Demand by End Use (2)'!AJ50,2)</f>
        <v>34.380000000000003</v>
      </c>
      <c r="F38" s="151">
        <f>ROUND('[1] Demand-Supply Gap'!F$62*'[1]Demand by End Use (2)'!W50,2)</f>
        <v>36.479999999999997</v>
      </c>
      <c r="G38" s="151">
        <f>ROUND('[1] Demand-Supply Gap'!G$62*'[1]Demand by End Use (2)'!X50,2)</f>
        <v>37.409999999999997</v>
      </c>
      <c r="H38" s="151">
        <f>ROUND('[1] Demand-Supply Gap'!H$62*'[1]Demand by End Use (2)'!Y50,2)</f>
        <v>37.950000000000003</v>
      </c>
      <c r="I38" s="151">
        <f>ROUND('[1] Demand-Supply Gap'!I$62*'[1]Demand by End Use (2)'!Z50,2)</f>
        <v>35.96</v>
      </c>
      <c r="J38" s="151">
        <f>ROUND('[1] Demand-Supply Gap'!J$62*'[1]Demand by End Use (2)'!AA50,2)</f>
        <v>38.58</v>
      </c>
      <c r="K38" s="151">
        <f>ROUND('[1] Demand-Supply Gap'!K$62*'[1]Demand by End Use (2)'!AB50,2)</f>
        <v>40.619999999999997</v>
      </c>
      <c r="L38" s="151">
        <f>ROUND('[1] Demand-Supply Gap'!L$62*'[1]Demand by End Use (2)'!AC50,2)</f>
        <v>42.3</v>
      </c>
      <c r="M38" s="151">
        <f>ROUND('[1] Demand-Supply Gap'!M$62*'[1]Demand by End Use (2)'!AD50,2)</f>
        <v>44.09</v>
      </c>
      <c r="N38" s="151">
        <f>ROUND('[1] Demand-Supply Gap'!N$62*'[1]Demand by End Use (2)'!AE50,2)</f>
        <v>45.88</v>
      </c>
      <c r="O38" s="151">
        <f>ROUND('[1] Demand-Supply Gap'!O$62*'[1]Demand by End Use (2)'!AF50,2)</f>
        <v>47.32</v>
      </c>
      <c r="P38" s="151">
        <f>ROUND('[1] Demand-Supply Gap'!P$62*'[1]Demand by End Use (2)'!AG50,2)</f>
        <v>48.82</v>
      </c>
      <c r="Q38" s="151">
        <f>ROUND('[1] Demand-Supply Gap'!Q$62*'[1]Demand by End Use (2)'!AH50,2)</f>
        <v>50.5</v>
      </c>
      <c r="R38" s="151">
        <f>ROUND('[1] Demand-Supply Gap'!R$62*'[1]Demand by End Use (2)'!AI50,2)</f>
        <v>52.28</v>
      </c>
      <c r="S38" s="151">
        <f>ROUND('[1] Demand-Supply Gap'!S$62*'[1]Demand by End Use (2)'!AJ50,2)</f>
        <v>53.96</v>
      </c>
      <c r="T38" s="147"/>
      <c r="U38" s="152">
        <v>0.48192352941176397</v>
      </c>
      <c r="V38" s="152">
        <v>0.48173699346405141</v>
      </c>
      <c r="W38" s="152">
        <v>0.4815504575163389</v>
      </c>
      <c r="X38" s="152">
        <v>0.48136392156862634</v>
      </c>
      <c r="Y38" s="152">
        <v>0.48117738562091383</v>
      </c>
      <c r="Z38" s="152">
        <v>0.48099084967320127</v>
      </c>
      <c r="AA38" s="152">
        <v>0.48080431372548876</v>
      </c>
      <c r="AB38" s="152">
        <v>0.4806177777777762</v>
      </c>
      <c r="AC38" s="152">
        <v>0.48043124183006369</v>
      </c>
      <c r="AD38" s="152">
        <v>0.48024470588235113</v>
      </c>
      <c r="AE38" s="152">
        <v>0.48005816993463862</v>
      </c>
      <c r="AF38" s="152">
        <v>0.47987163398692606</v>
      </c>
      <c r="AG38" s="152">
        <v>0.47968509803921355</v>
      </c>
      <c r="AH38" s="152">
        <v>0.47949856209150099</v>
      </c>
      <c r="AI38" s="152">
        <v>0.47931202614378848</v>
      </c>
      <c r="AJ38" s="152">
        <v>0.47912549019607598</v>
      </c>
    </row>
    <row r="39" spans="1:36" ht="15.75" thickBot="1" x14ac:dyDescent="0.3">
      <c r="A39" s="153" t="s">
        <v>4</v>
      </c>
      <c r="B39" s="62" t="s">
        <v>14</v>
      </c>
      <c r="C39" s="154" t="s">
        <v>183</v>
      </c>
      <c r="D39" s="151">
        <f>ROUND('[1] Demand-Supply Gap'!D$62*'[1]Demand by End Use (2)'!U51,2)</f>
        <v>10.97</v>
      </c>
      <c r="E39" s="151">
        <f>ROUND('[1] Demand-Supply Gap'!E$62*'[1]Demand by End Use (2)'!AJ51,2)</f>
        <v>11.85</v>
      </c>
      <c r="F39" s="151">
        <f>ROUND('[1] Demand-Supply Gap'!F$62*'[1]Demand by End Use (2)'!W51,2)</f>
        <v>12.06</v>
      </c>
      <c r="G39" s="151">
        <f>ROUND('[1] Demand-Supply Gap'!G$62*'[1]Demand by End Use (2)'!X51,2)</f>
        <v>12.41</v>
      </c>
      <c r="H39" s="151">
        <f>ROUND('[1] Demand-Supply Gap'!H$62*'[1]Demand by End Use (2)'!Y51,2)</f>
        <v>12.63</v>
      </c>
      <c r="I39" s="151">
        <f>ROUND('[1] Demand-Supply Gap'!I$62*'[1]Demand by End Use (2)'!Z51,2)</f>
        <v>12.01</v>
      </c>
      <c r="J39" s="151">
        <f>ROUND('[1] Demand-Supply Gap'!J$62*'[1]Demand by End Use (2)'!AA51,2)</f>
        <v>12.92</v>
      </c>
      <c r="K39" s="151">
        <f>ROUND('[1] Demand-Supply Gap'!K$62*'[1]Demand by End Use (2)'!AB51,2)</f>
        <v>13.65</v>
      </c>
      <c r="L39" s="151">
        <f>ROUND('[1] Demand-Supply Gap'!L$62*'[1]Demand by End Use (2)'!AC51,2)</f>
        <v>14.26</v>
      </c>
      <c r="M39" s="151">
        <f>ROUND('[1] Demand-Supply Gap'!M$62*'[1]Demand by End Use (2)'!AD51,2)</f>
        <v>14.91</v>
      </c>
      <c r="N39" s="151">
        <f>ROUND('[1] Demand-Supply Gap'!N$62*'[1]Demand by End Use (2)'!AE51,2)</f>
        <v>15.56</v>
      </c>
      <c r="O39" s="151">
        <f>ROUND('[1] Demand-Supply Gap'!O$62*'[1]Demand by End Use (2)'!AF51,2)</f>
        <v>16.100000000000001</v>
      </c>
      <c r="P39" s="151">
        <f>ROUND('[1] Demand-Supply Gap'!P$62*'[1]Demand by End Use (2)'!AG51,2)</f>
        <v>16.670000000000002</v>
      </c>
      <c r="Q39" s="151">
        <f>ROUND('[1] Demand-Supply Gap'!Q$62*'[1]Demand by End Use (2)'!AH51,2)</f>
        <v>17.29</v>
      </c>
      <c r="R39" s="151">
        <f>ROUND('[1] Demand-Supply Gap'!R$62*'[1]Demand by End Use (2)'!AI51,2)</f>
        <v>17.96</v>
      </c>
      <c r="S39" s="151">
        <f>ROUND('[1] Demand-Supply Gap'!S$62*'[1]Demand by End Use (2)'!AJ51,2)</f>
        <v>18.600000000000001</v>
      </c>
      <c r="T39" s="147"/>
      <c r="U39" s="155">
        <v>0.15829932352941317</v>
      </c>
      <c r="V39" s="155">
        <v>0.15875347254902109</v>
      </c>
      <c r="W39" s="155">
        <v>0.15920762156862903</v>
      </c>
      <c r="X39" s="155">
        <v>0.15966177058823694</v>
      </c>
      <c r="Y39" s="155">
        <v>0.16011591960784488</v>
      </c>
      <c r="Z39" s="155">
        <v>0.16057006862745282</v>
      </c>
      <c r="AA39" s="155">
        <v>0.16102421764706074</v>
      </c>
      <c r="AB39" s="155">
        <v>0.16147836666666868</v>
      </c>
      <c r="AC39" s="155">
        <v>0.16193251568627659</v>
      </c>
      <c r="AD39" s="155">
        <v>0.16238666470588453</v>
      </c>
      <c r="AE39" s="155">
        <v>0.16284081372549247</v>
      </c>
      <c r="AF39" s="155">
        <v>0.16329496274510039</v>
      </c>
      <c r="AG39" s="155">
        <v>0.16374911176470833</v>
      </c>
      <c r="AH39" s="155">
        <v>0.16420326078431624</v>
      </c>
      <c r="AI39" s="155">
        <v>0.16465740980392418</v>
      </c>
      <c r="AJ39" s="155">
        <v>0.16511155882353212</v>
      </c>
    </row>
    <row r="40" spans="1:36" ht="15.75" thickBot="1" x14ac:dyDescent="0.3">
      <c r="A40" s="153" t="s">
        <v>4</v>
      </c>
      <c r="B40" s="62" t="s">
        <v>14</v>
      </c>
      <c r="C40" s="154" t="s">
        <v>184</v>
      </c>
      <c r="D40" s="151">
        <f>ROUND('[1] Demand-Supply Gap'!D$62*'[1]Demand by End Use (2)'!U52,2)</f>
        <v>5.87</v>
      </c>
      <c r="E40" s="151">
        <f>ROUND('[1] Demand-Supply Gap'!E$62*'[1]Demand by End Use (2)'!AJ52,2)</f>
        <v>6.25</v>
      </c>
      <c r="F40" s="151">
        <f>ROUND('[1] Demand-Supply Gap'!F$62*'[1]Demand by End Use (2)'!W52,2)</f>
        <v>6.44</v>
      </c>
      <c r="G40" s="151">
        <f>ROUND('[1] Demand-Supply Gap'!G$62*'[1]Demand by End Use (2)'!X52,2)</f>
        <v>6.62</v>
      </c>
      <c r="H40" s="151">
        <f>ROUND('[1] Demand-Supply Gap'!H$62*'[1]Demand by End Use (2)'!Y52,2)</f>
        <v>6.73</v>
      </c>
      <c r="I40" s="151">
        <f>ROUND('[1] Demand-Supply Gap'!I$62*'[1]Demand by End Use (2)'!Z52,2)</f>
        <v>6.39</v>
      </c>
      <c r="J40" s="151">
        <f>ROUND('[1] Demand-Supply Gap'!J$62*'[1]Demand by End Use (2)'!AA52,2)</f>
        <v>6.87</v>
      </c>
      <c r="K40" s="151">
        <f>ROUND('[1] Demand-Supply Gap'!K$62*'[1]Demand by End Use (2)'!AB52,2)</f>
        <v>7.25</v>
      </c>
      <c r="L40" s="151">
        <f>ROUND('[1] Demand-Supply Gap'!L$62*'[1]Demand by End Use (2)'!AC52,2)</f>
        <v>7.57</v>
      </c>
      <c r="M40" s="151">
        <f>ROUND('[1] Demand-Supply Gap'!M$62*'[1]Demand by End Use (2)'!AD52,2)</f>
        <v>7.91</v>
      </c>
      <c r="N40" s="151">
        <f>ROUND('[1] Demand-Supply Gap'!N$62*'[1]Demand by End Use (2)'!AE52,2)</f>
        <v>8.25</v>
      </c>
      <c r="O40" s="151">
        <f>ROUND('[1] Demand-Supply Gap'!O$62*'[1]Demand by End Use (2)'!AF52,2)</f>
        <v>8.5299999999999994</v>
      </c>
      <c r="P40" s="151">
        <f>ROUND('[1] Demand-Supply Gap'!P$62*'[1]Demand by End Use (2)'!AG52,2)</f>
        <v>8.82</v>
      </c>
      <c r="Q40" s="151">
        <f>ROUND('[1] Demand-Supply Gap'!Q$62*'[1]Demand by End Use (2)'!AH52,2)</f>
        <v>9.14</v>
      </c>
      <c r="R40" s="151">
        <f>ROUND('[1] Demand-Supply Gap'!R$62*'[1]Demand by End Use (2)'!AI52,2)</f>
        <v>9.48</v>
      </c>
      <c r="S40" s="151">
        <f>ROUND('[1] Demand-Supply Gap'!S$62*'[1]Demand by End Use (2)'!AJ52,2)</f>
        <v>9.81</v>
      </c>
      <c r="T40" s="147"/>
      <c r="U40" s="155">
        <v>8.4683941176467201E-2</v>
      </c>
      <c r="V40" s="155">
        <v>8.4845703267970154E-2</v>
      </c>
      <c r="W40" s="155">
        <v>8.5007465359473094E-2</v>
      </c>
      <c r="X40" s="155">
        <v>8.5169227450976048E-2</v>
      </c>
      <c r="Y40" s="155">
        <v>8.5330989542479002E-2</v>
      </c>
      <c r="Z40" s="155">
        <v>8.5492751633981956E-2</v>
      </c>
      <c r="AA40" s="155">
        <v>8.565451372548491E-2</v>
      </c>
      <c r="AB40" s="155">
        <v>8.581627581698785E-2</v>
      </c>
      <c r="AC40" s="155">
        <v>8.5978037908490804E-2</v>
      </c>
      <c r="AD40" s="155">
        <v>8.6139799999993757E-2</v>
      </c>
      <c r="AE40" s="155">
        <v>8.6301562091496711E-2</v>
      </c>
      <c r="AF40" s="155">
        <v>8.6463324182999665E-2</v>
      </c>
      <c r="AG40" s="155">
        <v>8.6625086274502605E-2</v>
      </c>
      <c r="AH40" s="155">
        <v>8.6786848366005559E-2</v>
      </c>
      <c r="AI40" s="155">
        <v>8.6948610457508513E-2</v>
      </c>
      <c r="AJ40" s="155">
        <v>8.7110372549011467E-2</v>
      </c>
    </row>
    <row r="41" spans="1:36" ht="15.75" thickBot="1" x14ac:dyDescent="0.3">
      <c r="A41" s="153" t="s">
        <v>4</v>
      </c>
      <c r="B41" s="62" t="s">
        <v>14</v>
      </c>
      <c r="C41" s="156" t="s">
        <v>185</v>
      </c>
      <c r="D41" s="151">
        <f>ROUND('[1] Demand-Supply Gap'!D$62*'[1]Demand by End Use (2)'!U53,2)</f>
        <v>4.0999999999999996</v>
      </c>
      <c r="E41" s="151">
        <f>ROUND('[1] Demand-Supply Gap'!E$62*'[1]Demand by End Use (2)'!AJ53,2)</f>
        <v>4.6399999999999997</v>
      </c>
      <c r="F41" s="151">
        <f>ROUND('[1] Demand-Supply Gap'!F$62*'[1]Demand by End Use (2)'!W53,2)</f>
        <v>4.54</v>
      </c>
      <c r="G41" s="151">
        <f>ROUND('[1] Demand-Supply Gap'!G$62*'[1]Demand by End Use (2)'!X53,2)</f>
        <v>4.68</v>
      </c>
      <c r="H41" s="151">
        <f>ROUND('[1] Demand-Supply Gap'!H$62*'[1]Demand by End Use (2)'!Y53,2)</f>
        <v>4.78</v>
      </c>
      <c r="I41" s="151">
        <f>ROUND('[1] Demand-Supply Gap'!I$62*'[1]Demand by End Use (2)'!Z53,2)</f>
        <v>4.5599999999999996</v>
      </c>
      <c r="J41" s="151">
        <f>ROUND('[1] Demand-Supply Gap'!J$62*'[1]Demand by End Use (2)'!AA53,2)</f>
        <v>4.93</v>
      </c>
      <c r="K41" s="151">
        <f>ROUND('[1] Demand-Supply Gap'!K$62*'[1]Demand by End Use (2)'!AB53,2)</f>
        <v>5.22</v>
      </c>
      <c r="L41" s="151">
        <f>ROUND('[1] Demand-Supply Gap'!L$62*'[1]Demand by End Use (2)'!AC53,2)</f>
        <v>5.47</v>
      </c>
      <c r="M41" s="151">
        <f>ROUND('[1] Demand-Supply Gap'!M$62*'[1]Demand by End Use (2)'!AD53,2)</f>
        <v>5.74</v>
      </c>
      <c r="N41" s="151">
        <f>ROUND('[1] Demand-Supply Gap'!N$62*'[1]Demand by End Use (2)'!AE53,2)</f>
        <v>6.01</v>
      </c>
      <c r="O41" s="151">
        <f>ROUND('[1] Demand-Supply Gap'!O$62*'[1]Demand by End Use (2)'!AF53,2)</f>
        <v>6.24</v>
      </c>
      <c r="P41" s="151">
        <f>ROUND('[1] Demand-Supply Gap'!P$62*'[1]Demand by End Use (2)'!AG53,2)</f>
        <v>6.48</v>
      </c>
      <c r="Q41" s="151">
        <f>ROUND('[1] Demand-Supply Gap'!Q$62*'[1]Demand by End Use (2)'!AH53,2)</f>
        <v>6.74</v>
      </c>
      <c r="R41" s="151">
        <f>ROUND('[1] Demand-Supply Gap'!R$62*'[1]Demand by End Use (2)'!AI53,2)</f>
        <v>7.02</v>
      </c>
      <c r="S41" s="151">
        <f>ROUND('[1] Demand-Supply Gap'!S$62*'[1]Demand by End Use (2)'!AJ53,2)</f>
        <v>7.29</v>
      </c>
      <c r="T41" s="147"/>
      <c r="U41" s="157">
        <v>5.9162176470588204E-2</v>
      </c>
      <c r="V41" s="157">
        <v>5.9533605228758134E-2</v>
      </c>
      <c r="W41" s="157">
        <v>5.9905033986928063E-2</v>
      </c>
      <c r="X41" s="157">
        <v>6.0276462745097993E-2</v>
      </c>
      <c r="Y41" s="157">
        <v>6.0647891503267923E-2</v>
      </c>
      <c r="Z41" s="157">
        <v>6.1019320261437852E-2</v>
      </c>
      <c r="AA41" s="157">
        <v>6.1390749019607782E-2</v>
      </c>
      <c r="AB41" s="157">
        <v>6.1762177777777705E-2</v>
      </c>
      <c r="AC41" s="157">
        <v>6.2133606535947634E-2</v>
      </c>
      <c r="AD41" s="157">
        <v>6.2505035294117564E-2</v>
      </c>
      <c r="AE41" s="157">
        <v>6.2876464052287501E-2</v>
      </c>
      <c r="AF41" s="157">
        <v>6.3247892810457423E-2</v>
      </c>
      <c r="AG41" s="157">
        <v>6.361932156862736E-2</v>
      </c>
      <c r="AH41" s="157">
        <v>6.3990750326797283E-2</v>
      </c>
      <c r="AI41" s="157">
        <v>6.4362179084967219E-2</v>
      </c>
      <c r="AJ41" s="157">
        <v>6.4733607843137142E-2</v>
      </c>
    </row>
    <row r="42" spans="1:36" ht="15.75" thickBot="1" x14ac:dyDescent="0.3">
      <c r="A42" s="178" t="s">
        <v>4</v>
      </c>
      <c r="B42" s="179" t="s">
        <v>14</v>
      </c>
      <c r="C42" s="158" t="s">
        <v>6</v>
      </c>
      <c r="D42" s="151">
        <f>ROUND('[1] Demand-Supply Gap'!D$62*'[1]Demand by End Use (2)'!U56,2)</f>
        <v>6.55</v>
      </c>
      <c r="E42" s="151">
        <f>ROUND('[1] Demand-Supply Gap'!E$62*'[1]Demand by End Use (2)'!V56,2)</f>
        <v>6.74</v>
      </c>
      <c r="F42" s="151">
        <f>ROUND('[1] Demand-Supply Gap'!F$62*'[1]Demand by End Use (2)'!W56,2)</f>
        <v>7.08</v>
      </c>
      <c r="G42" s="151">
        <f>ROUND('[1] Demand-Supply Gap'!G$62*'[1]Demand by End Use (2)'!X56,2)</f>
        <v>7.23</v>
      </c>
      <c r="H42" s="151">
        <f>ROUND('[1] Demand-Supply Gap'!H$62*'[1]Demand by End Use (2)'!Y56,2)</f>
        <v>7.3</v>
      </c>
      <c r="I42" s="151">
        <f>ROUND('[1] Demand-Supply Gap'!I$62*'[1]Demand by End Use (2)'!Z56,2)</f>
        <v>6.88</v>
      </c>
      <c r="J42" s="151">
        <f>ROUND('[1] Demand-Supply Gap'!J$62*'[1]Demand by End Use (2)'!AA56,2)</f>
        <v>7.34</v>
      </c>
      <c r="K42" s="151">
        <f>ROUND('[1] Demand-Supply Gap'!K$62*'[1]Demand by End Use (2)'!AB56,2)</f>
        <v>7.69</v>
      </c>
      <c r="L42" s="151">
        <f>ROUND('[1] Demand-Supply Gap'!L$62*'[1]Demand by End Use (2)'!AC56,2)</f>
        <v>7.97</v>
      </c>
      <c r="M42" s="151">
        <f>ROUND('[1] Demand-Supply Gap'!M$62*'[1]Demand by End Use (2)'!AD56,2)</f>
        <v>8.26</v>
      </c>
      <c r="N42" s="151">
        <f>ROUND('[1] Demand-Supply Gap'!N$62*'[1]Demand by End Use (2)'!AE56,2)</f>
        <v>8.5500000000000007</v>
      </c>
      <c r="O42" s="151">
        <f>ROUND('[1] Demand-Supply Gap'!O$62*'[1]Demand by End Use (2)'!AF56,2)</f>
        <v>8.7799999999999994</v>
      </c>
      <c r="P42" s="151">
        <f>ROUND('[1] Demand-Supply Gap'!P$62*'[1]Demand by End Use (2)'!AG56,2)</f>
        <v>9.01</v>
      </c>
      <c r="Q42" s="151">
        <f>ROUND('[1] Demand-Supply Gap'!Q$62*'[1]Demand by End Use (2)'!AH56,2)</f>
        <v>9.27</v>
      </c>
      <c r="R42" s="151">
        <f>ROUND('[1] Demand-Supply Gap'!R$62*'[1]Demand by End Use (2)'!AI56,2)</f>
        <v>9.5399999999999991</v>
      </c>
      <c r="S42" s="151">
        <f>ROUND('[1] Demand-Supply Gap'!S$62*'[1]Demand by End Use (2)'!AJ56,2)</f>
        <v>9.7899999999999991</v>
      </c>
      <c r="T42" s="147"/>
      <c r="U42" s="174">
        <f t="shared" ref="U42:AJ42" si="12">ROUND(1-SUM(U38:U41),4)</f>
        <v>0.21590000000000001</v>
      </c>
      <c r="V42" s="174">
        <f t="shared" si="12"/>
        <v>0.21510000000000001</v>
      </c>
      <c r="W42" s="174">
        <f t="shared" si="12"/>
        <v>0.21429999999999999</v>
      </c>
      <c r="X42" s="174">
        <f t="shared" si="12"/>
        <v>0.2135</v>
      </c>
      <c r="Y42" s="174">
        <f t="shared" si="12"/>
        <v>0.2127</v>
      </c>
      <c r="Z42" s="174">
        <f t="shared" si="12"/>
        <v>0.21190000000000001</v>
      </c>
      <c r="AA42" s="174">
        <f t="shared" si="12"/>
        <v>0.21110000000000001</v>
      </c>
      <c r="AB42" s="174">
        <f t="shared" si="12"/>
        <v>0.21029999999999999</v>
      </c>
      <c r="AC42" s="174">
        <f t="shared" si="12"/>
        <v>0.20949999999999999</v>
      </c>
      <c r="AD42" s="174">
        <f t="shared" si="12"/>
        <v>0.2087</v>
      </c>
      <c r="AE42" s="174">
        <f t="shared" si="12"/>
        <v>0.2079</v>
      </c>
      <c r="AF42" s="174">
        <f t="shared" si="12"/>
        <v>0.20710000000000001</v>
      </c>
      <c r="AG42" s="174">
        <f t="shared" si="12"/>
        <v>0.20630000000000001</v>
      </c>
      <c r="AH42" s="174">
        <f t="shared" si="12"/>
        <v>0.20549999999999999</v>
      </c>
      <c r="AI42" s="174">
        <f t="shared" si="12"/>
        <v>0.20469999999999999</v>
      </c>
      <c r="AJ42" s="174">
        <f t="shared" si="12"/>
        <v>0.2039</v>
      </c>
    </row>
    <row r="43" spans="1:36" ht="15.75" thickBot="1" x14ac:dyDescent="0.3">
      <c r="A43" s="171" t="s">
        <v>4</v>
      </c>
      <c r="B43" s="146" t="s">
        <v>14</v>
      </c>
      <c r="C43" s="146" t="s">
        <v>15</v>
      </c>
      <c r="D43" s="180">
        <f t="shared" ref="D43:S43" si="13">SUM(D38:D42)</f>
        <v>60.889999999999993</v>
      </c>
      <c r="E43" s="180">
        <f t="shared" si="13"/>
        <v>63.860000000000007</v>
      </c>
      <c r="F43" s="180">
        <f t="shared" si="13"/>
        <v>66.599999999999994</v>
      </c>
      <c r="G43" s="180">
        <f t="shared" si="13"/>
        <v>68.349999999999994</v>
      </c>
      <c r="H43" s="180">
        <f t="shared" si="13"/>
        <v>69.39</v>
      </c>
      <c r="I43" s="180">
        <f t="shared" si="13"/>
        <v>65.8</v>
      </c>
      <c r="J43" s="180">
        <f t="shared" si="13"/>
        <v>70.64</v>
      </c>
      <c r="K43" s="180">
        <f t="shared" si="13"/>
        <v>74.429999999999993</v>
      </c>
      <c r="L43" s="180">
        <f t="shared" si="13"/>
        <v>77.569999999999993</v>
      </c>
      <c r="M43" s="180">
        <f t="shared" si="13"/>
        <v>80.91</v>
      </c>
      <c r="N43" s="180">
        <f t="shared" si="13"/>
        <v>84.25</v>
      </c>
      <c r="O43" s="180">
        <f t="shared" si="13"/>
        <v>86.97</v>
      </c>
      <c r="P43" s="180">
        <f t="shared" si="13"/>
        <v>89.800000000000011</v>
      </c>
      <c r="Q43" s="180">
        <f t="shared" si="13"/>
        <v>92.939999999999984</v>
      </c>
      <c r="R43" s="180">
        <f t="shared" si="13"/>
        <v>96.28</v>
      </c>
      <c r="S43" s="181">
        <f t="shared" si="13"/>
        <v>99.450000000000017</v>
      </c>
      <c r="T43" s="147"/>
      <c r="U43" s="182">
        <v>1</v>
      </c>
      <c r="V43" s="183">
        <v>1</v>
      </c>
      <c r="W43" s="183">
        <v>1</v>
      </c>
      <c r="X43" s="183">
        <v>1</v>
      </c>
      <c r="Y43" s="183">
        <v>1</v>
      </c>
      <c r="Z43" s="183">
        <v>1</v>
      </c>
      <c r="AA43" s="183">
        <v>1</v>
      </c>
      <c r="AB43" s="183">
        <v>1</v>
      </c>
      <c r="AC43" s="183">
        <v>1</v>
      </c>
      <c r="AD43" s="183">
        <v>1</v>
      </c>
      <c r="AE43" s="183">
        <v>1</v>
      </c>
      <c r="AF43" s="183">
        <v>1</v>
      </c>
      <c r="AG43" s="183">
        <v>1</v>
      </c>
      <c r="AH43" s="183">
        <v>1</v>
      </c>
      <c r="AI43" s="183">
        <v>1</v>
      </c>
      <c r="AJ43" s="184">
        <v>1</v>
      </c>
    </row>
    <row r="44" spans="1:36" ht="15.75" thickBot="1" x14ac:dyDescent="0.3">
      <c r="A44" s="185" t="s">
        <v>4</v>
      </c>
      <c r="B44" s="185" t="s">
        <v>4</v>
      </c>
      <c r="C44" s="215" t="s">
        <v>182</v>
      </c>
      <c r="D44" s="186">
        <f t="shared" ref="D44:S44" si="14">ROUND(D2+D8+D14+D20+D26+D38+D32,2)</f>
        <v>4592.24</v>
      </c>
      <c r="E44" s="186">
        <f t="shared" si="14"/>
        <v>4708.71</v>
      </c>
      <c r="F44" s="186">
        <f t="shared" si="14"/>
        <v>4814.46</v>
      </c>
      <c r="G44" s="186">
        <f t="shared" si="14"/>
        <v>4927.3999999999996</v>
      </c>
      <c r="H44" s="186">
        <f t="shared" si="14"/>
        <v>4996.18</v>
      </c>
      <c r="I44" s="186">
        <f t="shared" si="14"/>
        <v>5308.2</v>
      </c>
      <c r="J44" s="186">
        <f t="shared" si="14"/>
        <v>5538.14</v>
      </c>
      <c r="K44" s="186">
        <f t="shared" si="14"/>
        <v>5840.88</v>
      </c>
      <c r="L44" s="186">
        <f t="shared" si="14"/>
        <v>6166.01</v>
      </c>
      <c r="M44" s="186">
        <f t="shared" si="14"/>
        <v>6515.97</v>
      </c>
      <c r="N44" s="186">
        <f t="shared" si="14"/>
        <v>6934.47</v>
      </c>
      <c r="O44" s="186">
        <f t="shared" si="14"/>
        <v>7352.28</v>
      </c>
      <c r="P44" s="186">
        <f t="shared" si="14"/>
        <v>7803.32</v>
      </c>
      <c r="Q44" s="186">
        <f t="shared" si="14"/>
        <v>8290.51</v>
      </c>
      <c r="R44" s="186">
        <f t="shared" si="14"/>
        <v>8816.85</v>
      </c>
      <c r="S44" s="186">
        <f t="shared" si="14"/>
        <v>9261.68</v>
      </c>
      <c r="T44" s="170"/>
      <c r="U44" s="187">
        <f t="shared" ref="U44:AJ49" si="15">ROUND(D44/D$49,4)</f>
        <v>0.44619999999999999</v>
      </c>
      <c r="V44" s="187">
        <f t="shared" si="15"/>
        <v>0.44629999999999997</v>
      </c>
      <c r="W44" s="187">
        <f t="shared" si="15"/>
        <v>0.44640000000000002</v>
      </c>
      <c r="X44" s="187">
        <f t="shared" si="15"/>
        <v>0.44629999999999997</v>
      </c>
      <c r="Y44" s="187">
        <f t="shared" si="15"/>
        <v>0.44550000000000001</v>
      </c>
      <c r="Z44" s="187">
        <f t="shared" si="15"/>
        <v>0.44979999999999998</v>
      </c>
      <c r="AA44" s="187">
        <f t="shared" si="15"/>
        <v>0.44950000000000001</v>
      </c>
      <c r="AB44" s="187">
        <f t="shared" si="15"/>
        <v>0.44940000000000002</v>
      </c>
      <c r="AC44" s="187">
        <f t="shared" si="15"/>
        <v>0.44929999999999998</v>
      </c>
      <c r="AD44" s="187">
        <f t="shared" si="15"/>
        <v>0.4491</v>
      </c>
      <c r="AE44" s="187">
        <f t="shared" si="15"/>
        <v>0.4516</v>
      </c>
      <c r="AF44" s="187">
        <f t="shared" si="15"/>
        <v>0.45190000000000002</v>
      </c>
      <c r="AG44" s="187">
        <f t="shared" si="15"/>
        <v>0.45219999999999999</v>
      </c>
      <c r="AH44" s="187">
        <f t="shared" si="15"/>
        <v>0.45250000000000001</v>
      </c>
      <c r="AI44" s="187">
        <f t="shared" si="15"/>
        <v>0.45279999999999998</v>
      </c>
      <c r="AJ44" s="187">
        <f t="shared" si="15"/>
        <v>0.4471</v>
      </c>
    </row>
    <row r="45" spans="1:36" ht="15.75" thickBot="1" x14ac:dyDescent="0.3">
      <c r="A45" s="185" t="s">
        <v>4</v>
      </c>
      <c r="B45" s="185" t="s">
        <v>4</v>
      </c>
      <c r="C45" s="216" t="s">
        <v>183</v>
      </c>
      <c r="D45" s="186">
        <f t="shared" ref="D45:S45" si="16">ROUND(D3+D9+D15+D21+D27+D39+D33,2)</f>
        <v>2862.41</v>
      </c>
      <c r="E45" s="186">
        <f t="shared" si="16"/>
        <v>2949.36</v>
      </c>
      <c r="F45" s="186">
        <f t="shared" si="16"/>
        <v>3036.78</v>
      </c>
      <c r="G45" s="186">
        <f t="shared" si="16"/>
        <v>3134.39</v>
      </c>
      <c r="H45" s="186">
        <f t="shared" si="16"/>
        <v>3242.9</v>
      </c>
      <c r="I45" s="186">
        <f t="shared" si="16"/>
        <v>3357.92</v>
      </c>
      <c r="J45" s="186">
        <f t="shared" si="16"/>
        <v>3629.68</v>
      </c>
      <c r="K45" s="186">
        <f t="shared" si="16"/>
        <v>3818.02</v>
      </c>
      <c r="L45" s="186">
        <f t="shared" si="16"/>
        <v>4020.45</v>
      </c>
      <c r="M45" s="186">
        <f t="shared" si="16"/>
        <v>4238.3900000000003</v>
      </c>
      <c r="N45" s="186">
        <f t="shared" si="16"/>
        <v>4244.6000000000004</v>
      </c>
      <c r="O45" s="186">
        <f t="shared" si="16"/>
        <v>4493.04</v>
      </c>
      <c r="P45" s="186">
        <f t="shared" si="16"/>
        <v>4761.7700000000004</v>
      </c>
      <c r="Q45" s="186">
        <f t="shared" si="16"/>
        <v>5052.5200000000004</v>
      </c>
      <c r="R45" s="186">
        <f t="shared" si="16"/>
        <v>5367.22</v>
      </c>
      <c r="S45" s="186">
        <f t="shared" si="16"/>
        <v>5950.5</v>
      </c>
      <c r="T45" s="147"/>
      <c r="U45" s="187">
        <f t="shared" si="15"/>
        <v>0.27810000000000001</v>
      </c>
      <c r="V45" s="187">
        <f t="shared" si="15"/>
        <v>0.27960000000000002</v>
      </c>
      <c r="W45" s="187">
        <f t="shared" si="15"/>
        <v>0.28160000000000002</v>
      </c>
      <c r="X45" s="187">
        <f t="shared" si="15"/>
        <v>0.28389999999999999</v>
      </c>
      <c r="Y45" s="187">
        <f t="shared" si="15"/>
        <v>0.28920000000000001</v>
      </c>
      <c r="Z45" s="187">
        <f t="shared" si="15"/>
        <v>0.28449999999999998</v>
      </c>
      <c r="AA45" s="187">
        <f t="shared" si="15"/>
        <v>0.29459999999999997</v>
      </c>
      <c r="AB45" s="187">
        <f t="shared" si="15"/>
        <v>0.29380000000000001</v>
      </c>
      <c r="AC45" s="187">
        <f t="shared" si="15"/>
        <v>0.29299999999999998</v>
      </c>
      <c r="AD45" s="187">
        <f t="shared" si="15"/>
        <v>0.29210000000000003</v>
      </c>
      <c r="AE45" s="187">
        <f t="shared" si="15"/>
        <v>0.27639999999999998</v>
      </c>
      <c r="AF45" s="187">
        <f t="shared" si="15"/>
        <v>0.2762</v>
      </c>
      <c r="AG45" s="187">
        <f t="shared" si="15"/>
        <v>0.27600000000000002</v>
      </c>
      <c r="AH45" s="187">
        <f t="shared" si="15"/>
        <v>0.27579999999999999</v>
      </c>
      <c r="AI45" s="187">
        <f t="shared" si="15"/>
        <v>0.27560000000000001</v>
      </c>
      <c r="AJ45" s="187">
        <f t="shared" si="15"/>
        <v>0.28720000000000001</v>
      </c>
    </row>
    <row r="46" spans="1:36" ht="15.75" thickBot="1" x14ac:dyDescent="0.3">
      <c r="A46" s="185" t="s">
        <v>4</v>
      </c>
      <c r="B46" s="185" t="s">
        <v>4</v>
      </c>
      <c r="C46" s="216" t="s">
        <v>184</v>
      </c>
      <c r="D46" s="186">
        <f t="shared" ref="D46:S46" si="17">ROUND(D4+D10+D16+D22+D28+D40+D34,2)</f>
        <v>926.56</v>
      </c>
      <c r="E46" s="186">
        <f t="shared" si="17"/>
        <v>954.82</v>
      </c>
      <c r="F46" s="186">
        <f t="shared" si="17"/>
        <v>981.41</v>
      </c>
      <c r="G46" s="186">
        <f t="shared" si="17"/>
        <v>1010.06</v>
      </c>
      <c r="H46" s="186">
        <f t="shared" si="17"/>
        <v>1157.79</v>
      </c>
      <c r="I46" s="186">
        <f t="shared" si="17"/>
        <v>1232.44</v>
      </c>
      <c r="J46" s="186">
        <f t="shared" si="17"/>
        <v>1297.05</v>
      </c>
      <c r="K46" s="186">
        <f t="shared" si="17"/>
        <v>1376.96</v>
      </c>
      <c r="L46" s="186">
        <f t="shared" si="17"/>
        <v>1463.36</v>
      </c>
      <c r="M46" s="186">
        <f t="shared" si="17"/>
        <v>1556.96</v>
      </c>
      <c r="N46" s="186">
        <f t="shared" si="17"/>
        <v>1399.4</v>
      </c>
      <c r="O46" s="186">
        <f t="shared" si="17"/>
        <v>1488.06</v>
      </c>
      <c r="P46" s="186">
        <f t="shared" si="17"/>
        <v>1584.15</v>
      </c>
      <c r="Q46" s="186">
        <f t="shared" si="17"/>
        <v>1688.31</v>
      </c>
      <c r="R46" s="186">
        <f t="shared" si="17"/>
        <v>1801.28</v>
      </c>
      <c r="S46" s="186">
        <f t="shared" si="17"/>
        <v>2309.73</v>
      </c>
      <c r="T46" s="147"/>
      <c r="U46" s="187">
        <f t="shared" si="15"/>
        <v>0.09</v>
      </c>
      <c r="V46" s="187">
        <f t="shared" si="15"/>
        <v>9.0499999999999997E-2</v>
      </c>
      <c r="W46" s="187">
        <f t="shared" si="15"/>
        <v>9.0999999999999998E-2</v>
      </c>
      <c r="X46" s="187">
        <f t="shared" si="15"/>
        <v>9.1499999999999998E-2</v>
      </c>
      <c r="Y46" s="187">
        <f t="shared" si="15"/>
        <v>0.1032</v>
      </c>
      <c r="Z46" s="187">
        <f t="shared" si="15"/>
        <v>0.10440000000000001</v>
      </c>
      <c r="AA46" s="187">
        <f t="shared" si="15"/>
        <v>0.1053</v>
      </c>
      <c r="AB46" s="187">
        <f t="shared" si="15"/>
        <v>0.106</v>
      </c>
      <c r="AC46" s="187">
        <f t="shared" si="15"/>
        <v>0.1066</v>
      </c>
      <c r="AD46" s="187">
        <f t="shared" si="15"/>
        <v>0.10730000000000001</v>
      </c>
      <c r="AE46" s="187">
        <f t="shared" si="15"/>
        <v>9.11E-2</v>
      </c>
      <c r="AF46" s="187">
        <f t="shared" si="15"/>
        <v>9.1499999999999998E-2</v>
      </c>
      <c r="AG46" s="187">
        <f t="shared" si="15"/>
        <v>9.1800000000000007E-2</v>
      </c>
      <c r="AH46" s="187">
        <f t="shared" si="15"/>
        <v>9.2200000000000004E-2</v>
      </c>
      <c r="AI46" s="187">
        <f t="shared" si="15"/>
        <v>9.2499999999999999E-2</v>
      </c>
      <c r="AJ46" s="187">
        <f t="shared" si="15"/>
        <v>0.1115</v>
      </c>
    </row>
    <row r="47" spans="1:36" ht="15.75" thickBot="1" x14ac:dyDescent="0.3">
      <c r="A47" s="185" t="s">
        <v>4</v>
      </c>
      <c r="B47" s="185" t="s">
        <v>4</v>
      </c>
      <c r="C47" s="217" t="s">
        <v>185</v>
      </c>
      <c r="D47" s="186">
        <f t="shared" ref="D47:S47" si="18">ROUND(D5+D11+D17+D23+D29+D41+D35,2)</f>
        <v>635.95000000000005</v>
      </c>
      <c r="E47" s="186">
        <f t="shared" si="18"/>
        <v>656.43</v>
      </c>
      <c r="F47" s="186">
        <f t="shared" si="18"/>
        <v>675.51</v>
      </c>
      <c r="G47" s="186">
        <f t="shared" si="18"/>
        <v>696.04</v>
      </c>
      <c r="H47" s="186">
        <f t="shared" si="18"/>
        <v>689.01</v>
      </c>
      <c r="I47" s="186">
        <f t="shared" si="18"/>
        <v>741.34</v>
      </c>
      <c r="J47" s="186">
        <f t="shared" si="18"/>
        <v>747.08</v>
      </c>
      <c r="K47" s="186">
        <f t="shared" si="18"/>
        <v>758.71</v>
      </c>
      <c r="L47" s="186">
        <f t="shared" si="18"/>
        <v>863.56</v>
      </c>
      <c r="M47" s="186">
        <f t="shared" si="18"/>
        <v>879.98</v>
      </c>
      <c r="N47" s="186">
        <f t="shared" si="18"/>
        <v>903.36</v>
      </c>
      <c r="O47" s="186">
        <f t="shared" si="18"/>
        <v>962.97</v>
      </c>
      <c r="P47" s="186">
        <f t="shared" si="18"/>
        <v>1028.03</v>
      </c>
      <c r="Q47" s="186">
        <f t="shared" si="18"/>
        <v>1099.04</v>
      </c>
      <c r="R47" s="186">
        <f t="shared" si="18"/>
        <v>1176.58</v>
      </c>
      <c r="S47" s="186">
        <f t="shared" si="18"/>
        <v>1264.3599999999999</v>
      </c>
      <c r="T47" s="147"/>
      <c r="U47" s="187">
        <f t="shared" si="15"/>
        <v>6.1800000000000001E-2</v>
      </c>
      <c r="V47" s="187">
        <f t="shared" si="15"/>
        <v>6.2199999999999998E-2</v>
      </c>
      <c r="W47" s="187">
        <f t="shared" si="15"/>
        <v>6.2600000000000003E-2</v>
      </c>
      <c r="X47" s="187">
        <f t="shared" si="15"/>
        <v>6.3E-2</v>
      </c>
      <c r="Y47" s="187">
        <f t="shared" si="15"/>
        <v>6.1400000000000003E-2</v>
      </c>
      <c r="Z47" s="187">
        <f t="shared" si="15"/>
        <v>6.2799999999999995E-2</v>
      </c>
      <c r="AA47" s="187">
        <f t="shared" si="15"/>
        <v>6.0600000000000001E-2</v>
      </c>
      <c r="AB47" s="187">
        <f t="shared" si="15"/>
        <v>5.8400000000000001E-2</v>
      </c>
      <c r="AC47" s="187">
        <f t="shared" si="15"/>
        <v>6.2899999999999998E-2</v>
      </c>
      <c r="AD47" s="187">
        <f t="shared" si="15"/>
        <v>6.0699999999999997E-2</v>
      </c>
      <c r="AE47" s="187">
        <f t="shared" si="15"/>
        <v>5.8799999999999998E-2</v>
      </c>
      <c r="AF47" s="187">
        <f t="shared" si="15"/>
        <v>5.9200000000000003E-2</v>
      </c>
      <c r="AG47" s="187">
        <f t="shared" si="15"/>
        <v>5.96E-2</v>
      </c>
      <c r="AH47" s="187">
        <f t="shared" si="15"/>
        <v>0.06</v>
      </c>
      <c r="AI47" s="187">
        <f t="shared" si="15"/>
        <v>6.0400000000000002E-2</v>
      </c>
      <c r="AJ47" s="187">
        <f t="shared" si="15"/>
        <v>6.0999999999999999E-2</v>
      </c>
    </row>
    <row r="48" spans="1:36" ht="15.75" thickBot="1" x14ac:dyDescent="0.3">
      <c r="A48" s="185" t="s">
        <v>4</v>
      </c>
      <c r="B48" s="185" t="s">
        <v>4</v>
      </c>
      <c r="C48" s="185" t="s">
        <v>6</v>
      </c>
      <c r="D48" s="186">
        <f>'Demand Supply Gap '!D71-SUM('Demand By End Use '!D44:D47)</f>
        <v>1274.306006121029</v>
      </c>
      <c r="E48" s="186">
        <f>'Demand Supply Gap '!E71-SUM('Demand By End Use '!E44:E47)</f>
        <v>1280.0995233414578</v>
      </c>
      <c r="F48" s="186">
        <f>'Demand Supply Gap '!F71-SUM('Demand By End Use '!F44:F47)</f>
        <v>1277.1954083257115</v>
      </c>
      <c r="G48" s="186">
        <f>'Demand Supply Gap '!G71-SUM('Demand By End Use '!G44:G47)</f>
        <v>1273.4740601776157</v>
      </c>
      <c r="H48" s="186">
        <f>'Demand Supply Gap '!H71-SUM('Demand By End Use '!H44:H47)</f>
        <v>1128.3172911716683</v>
      </c>
      <c r="I48" s="186">
        <f>'Demand Supply Gap '!I71-SUM('Demand By End Use '!I44:I47)</f>
        <v>1162.5968108577345</v>
      </c>
      <c r="J48" s="186">
        <f>'Demand Supply Gap '!J71-SUM('Demand By End Use '!J44:J47)</f>
        <v>1108.6847814683715</v>
      </c>
      <c r="K48" s="186">
        <f>'Demand Supply Gap '!K71-SUM('Demand By End Use '!K44:K47)</f>
        <v>1201.5457553852793</v>
      </c>
      <c r="L48" s="186">
        <f>'Demand Supply Gap '!L71-SUM('Demand By End Use '!L44:L47)</f>
        <v>1210.5302694601687</v>
      </c>
      <c r="M48" s="186">
        <f>'Demand Supply Gap '!M71-SUM('Demand By End Use '!M44:M47)</f>
        <v>1317.3698890003761</v>
      </c>
      <c r="N48" s="186">
        <f>'Demand Supply Gap '!N71-SUM('Demand By End Use '!N44:N47)</f>
        <v>1873.2803831070869</v>
      </c>
      <c r="O48" s="186">
        <f>'Demand Supply Gap '!O71-SUM('Demand By End Use '!O44:O47)</f>
        <v>1972.1801398232328</v>
      </c>
      <c r="P48" s="186">
        <f>'Demand Supply Gap '!P71-SUM('Demand By End Use '!P44:P47)</f>
        <v>2077.6025107763417</v>
      </c>
      <c r="Q48" s="186">
        <f>'Demand Supply Gap '!Q71-SUM('Demand By End Use '!Q44:Q47)</f>
        <v>2189.8469901228673</v>
      </c>
      <c r="R48" s="186">
        <f>'Demand Supply Gap '!R71-SUM('Demand By End Use '!R44:R47)</f>
        <v>2309.4324012088327</v>
      </c>
      <c r="S48" s="186">
        <f>'Demand Supply Gap '!S71-SUM('Demand By End Use '!S44:S47)</f>
        <v>1929.5739244844226</v>
      </c>
      <c r="T48" s="147"/>
      <c r="U48" s="187">
        <f t="shared" si="15"/>
        <v>0.12379999999999999</v>
      </c>
      <c r="V48" s="187">
        <f t="shared" si="15"/>
        <v>0.12130000000000001</v>
      </c>
      <c r="W48" s="187">
        <f t="shared" si="15"/>
        <v>0.11840000000000001</v>
      </c>
      <c r="X48" s="187">
        <f t="shared" si="15"/>
        <v>0.1153</v>
      </c>
      <c r="Y48" s="187">
        <f t="shared" si="15"/>
        <v>0.10059999999999999</v>
      </c>
      <c r="Z48" s="187">
        <f t="shared" si="15"/>
        <v>9.8500000000000004E-2</v>
      </c>
      <c r="AA48" s="187">
        <f t="shared" si="15"/>
        <v>0.09</v>
      </c>
      <c r="AB48" s="187">
        <f t="shared" si="15"/>
        <v>9.2499999999999999E-2</v>
      </c>
      <c r="AC48" s="187">
        <f t="shared" si="15"/>
        <v>8.8200000000000001E-2</v>
      </c>
      <c r="AD48" s="187">
        <f t="shared" si="15"/>
        <v>9.0800000000000006E-2</v>
      </c>
      <c r="AE48" s="187">
        <f t="shared" si="15"/>
        <v>0.122</v>
      </c>
      <c r="AF48" s="187">
        <f t="shared" si="15"/>
        <v>0.1212</v>
      </c>
      <c r="AG48" s="187">
        <f t="shared" si="15"/>
        <v>0.12039999999999999</v>
      </c>
      <c r="AH48" s="187">
        <f t="shared" si="15"/>
        <v>0.1195</v>
      </c>
      <c r="AI48" s="187">
        <f t="shared" si="15"/>
        <v>0.1186</v>
      </c>
      <c r="AJ48" s="187">
        <f t="shared" si="15"/>
        <v>9.3100000000000002E-2</v>
      </c>
    </row>
    <row r="49" spans="1:36" ht="15.75" thickBot="1" x14ac:dyDescent="0.3">
      <c r="A49" s="189" t="s">
        <v>4</v>
      </c>
      <c r="B49" s="190" t="s">
        <v>4</v>
      </c>
      <c r="C49" s="185" t="s">
        <v>15</v>
      </c>
      <c r="D49" s="191">
        <f t="shared" ref="D49:S49" si="19">SUM(D44:D48)</f>
        <v>10291.466006121029</v>
      </c>
      <c r="E49" s="191">
        <f t="shared" si="19"/>
        <v>10549.419523341458</v>
      </c>
      <c r="F49" s="191">
        <f t="shared" si="19"/>
        <v>10785.355408325711</v>
      </c>
      <c r="G49" s="191">
        <f t="shared" si="19"/>
        <v>11041.364060177615</v>
      </c>
      <c r="H49" s="191">
        <f t="shared" si="19"/>
        <v>11214.197291171668</v>
      </c>
      <c r="I49" s="191">
        <f t="shared" si="19"/>
        <v>11802.496810857734</v>
      </c>
      <c r="J49" s="191">
        <f t="shared" si="19"/>
        <v>12320.63478146837</v>
      </c>
      <c r="K49" s="191">
        <f t="shared" si="19"/>
        <v>12996.115755385279</v>
      </c>
      <c r="L49" s="191">
        <f t="shared" si="19"/>
        <v>13723.910269460168</v>
      </c>
      <c r="M49" s="191">
        <f t="shared" si="19"/>
        <v>14508.669889000375</v>
      </c>
      <c r="N49" s="191">
        <f t="shared" si="19"/>
        <v>15355.110383107087</v>
      </c>
      <c r="O49" s="191">
        <f t="shared" si="19"/>
        <v>16268.530139823231</v>
      </c>
      <c r="P49" s="191">
        <f t="shared" si="19"/>
        <v>17254.872510776342</v>
      </c>
      <c r="Q49" s="191">
        <f t="shared" si="19"/>
        <v>18320.226990122868</v>
      </c>
      <c r="R49" s="191">
        <f t="shared" si="19"/>
        <v>19471.362401208833</v>
      </c>
      <c r="S49" s="192">
        <f t="shared" si="19"/>
        <v>20715.843924484423</v>
      </c>
      <c r="T49" s="147"/>
      <c r="U49" s="193">
        <f t="shared" si="15"/>
        <v>1</v>
      </c>
      <c r="V49" s="193">
        <f t="shared" si="15"/>
        <v>1</v>
      </c>
      <c r="W49" s="193">
        <f t="shared" si="15"/>
        <v>1</v>
      </c>
      <c r="X49" s="193">
        <f t="shared" si="15"/>
        <v>1</v>
      </c>
      <c r="Y49" s="193">
        <f t="shared" si="15"/>
        <v>1</v>
      </c>
      <c r="Z49" s="193">
        <f t="shared" si="15"/>
        <v>1</v>
      </c>
      <c r="AA49" s="193">
        <f t="shared" si="15"/>
        <v>1</v>
      </c>
      <c r="AB49" s="193">
        <f t="shared" si="15"/>
        <v>1</v>
      </c>
      <c r="AC49" s="193">
        <f t="shared" si="15"/>
        <v>1</v>
      </c>
      <c r="AD49" s="193">
        <f t="shared" si="15"/>
        <v>1</v>
      </c>
      <c r="AE49" s="193">
        <f t="shared" si="15"/>
        <v>1</v>
      </c>
      <c r="AF49" s="193">
        <f t="shared" si="15"/>
        <v>1</v>
      </c>
      <c r="AG49" s="193">
        <f t="shared" si="15"/>
        <v>1</v>
      </c>
      <c r="AH49" s="193">
        <f t="shared" si="15"/>
        <v>1</v>
      </c>
      <c r="AI49" s="193">
        <f t="shared" si="15"/>
        <v>1</v>
      </c>
      <c r="AJ49" s="193">
        <f t="shared" si="15"/>
        <v>1</v>
      </c>
    </row>
    <row r="50" spans="1:36" ht="15.75" thickBot="1" x14ac:dyDescent="0.3">
      <c r="A50" s="167" t="s">
        <v>16</v>
      </c>
      <c r="B50" s="168" t="s">
        <v>17</v>
      </c>
      <c r="C50" s="150" t="s">
        <v>182</v>
      </c>
      <c r="D50" s="151">
        <f>U50*'Demand Supply Gap '!D80</f>
        <v>151.41408519112269</v>
      </c>
      <c r="E50" s="151">
        <f>V50*'Demand Supply Gap '!E80</f>
        <v>289.56136988704554</v>
      </c>
      <c r="F50" s="151">
        <f>W50*'Demand Supply Gap '!F80</f>
        <v>172.36427645244063</v>
      </c>
      <c r="G50" s="151">
        <f>X50*'Demand Supply Gap '!G80</f>
        <v>163.20632345462604</v>
      </c>
      <c r="H50" s="151">
        <f>Y50*'Demand Supply Gap '!H80</f>
        <v>196.91064795261019</v>
      </c>
      <c r="I50" s="151">
        <f>Z50*'Demand Supply Gap '!I80</f>
        <v>209.30360721593863</v>
      </c>
      <c r="J50" s="151">
        <f>AA50*'Demand Supply Gap '!J80</f>
        <v>222.56987105790617</v>
      </c>
      <c r="K50" s="151">
        <f>AB50*'Demand Supply Gap '!K80</f>
        <v>236.77623350157469</v>
      </c>
      <c r="L50" s="151">
        <f>AC50*'Demand Supply Gap '!L80</f>
        <v>251.99494994936185</v>
      </c>
      <c r="M50" s="151">
        <f>AD50*'Demand Supply Gap '!M80</f>
        <v>268.30420977943442</v>
      </c>
      <c r="N50" s="151">
        <f>AE50*'Demand Supply Gap '!N80</f>
        <v>285.78865191552569</v>
      </c>
      <c r="O50" s="151">
        <f>AF50*'Demand Supply Gap '!O80</f>
        <v>304.5399274541262</v>
      </c>
      <c r="P50" s="151">
        <f>AG50*'Demand Supply Gap '!P80</f>
        <v>324.65731383690809</v>
      </c>
      <c r="Q50" s="151">
        <f>AH50*'Demand Supply Gap '!Q80</f>
        <v>346.24838550157875</v>
      </c>
      <c r="R50" s="151">
        <f>AI50*'Demand Supply Gap '!R80</f>
        <v>369.42974643552486</v>
      </c>
      <c r="S50" s="151">
        <f>AJ50*'Demand Supply Gap '!S80</f>
        <v>150.42686145602701</v>
      </c>
      <c r="T50" s="147"/>
      <c r="U50" s="152">
        <v>0.484710784313726</v>
      </c>
      <c r="V50" s="152">
        <v>0.48450009586056686</v>
      </c>
      <c r="W50" s="152">
        <v>0.48428940740740772</v>
      </c>
      <c r="X50" s="152">
        <v>0.48407871895424859</v>
      </c>
      <c r="Y50" s="152">
        <v>0.48386803050108945</v>
      </c>
      <c r="Z50" s="152">
        <v>0.48365734204793032</v>
      </c>
      <c r="AA50" s="152">
        <v>0.48344665359477118</v>
      </c>
      <c r="AB50" s="152">
        <v>0.48323596514161199</v>
      </c>
      <c r="AC50" s="152">
        <v>0.48302527668845285</v>
      </c>
      <c r="AD50" s="152">
        <v>0.48281458823529372</v>
      </c>
      <c r="AE50" s="152">
        <v>0.48260389978213458</v>
      </c>
      <c r="AF50" s="152">
        <v>0.48239321132897545</v>
      </c>
      <c r="AG50" s="152">
        <v>0.48218252287581631</v>
      </c>
      <c r="AH50" s="152">
        <v>0.48197183442265717</v>
      </c>
      <c r="AI50" s="152">
        <v>0.48176114596949804</v>
      </c>
      <c r="AJ50" s="152">
        <v>0.4815504575163389</v>
      </c>
    </row>
    <row r="51" spans="1:36" ht="15.75" thickBot="1" x14ac:dyDescent="0.3">
      <c r="A51" s="153" t="s">
        <v>16</v>
      </c>
      <c r="B51" s="62" t="s">
        <v>17</v>
      </c>
      <c r="C51" s="154" t="s">
        <v>183</v>
      </c>
      <c r="D51" s="151">
        <f>U51*'Demand Supply Gap '!D80</f>
        <v>47.70120974507693</v>
      </c>
      <c r="E51" s="151">
        <f>V51*'Demand Supply Gap '!E80</f>
        <v>91.521730965806853</v>
      </c>
      <c r="F51" s="151">
        <f>W51*'Demand Supply Gap '!F80</f>
        <v>54.657271643295154</v>
      </c>
      <c r="G51" s="151">
        <f>X51*'Demand Supply Gap '!G80</f>
        <v>51.921995364671083</v>
      </c>
      <c r="H51" s="151">
        <f>Y51*'Demand Supply Gap '!H80</f>
        <v>62.848358078330385</v>
      </c>
      <c r="I51" s="151">
        <f>Z51*'Demand Supply Gap '!I80</f>
        <v>67.020621073522591</v>
      </c>
      <c r="J51" s="151">
        <f>AA51*'Demand Supply Gap '!J80</f>
        <v>71.499299333779561</v>
      </c>
      <c r="K51" s="151">
        <f>AB51*'Demand Supply Gap '!K80</f>
        <v>76.308671400715127</v>
      </c>
      <c r="L51" s="151">
        <f>AC51*'Demand Supply Gap '!L80</f>
        <v>81.475063833434149</v>
      </c>
      <c r="M51" s="151">
        <f>AD51*'Demand Supply Gap '!M80</f>
        <v>87.027033496332919</v>
      </c>
      <c r="N51" s="151">
        <f>AE51*'Demand Supply Gap '!N80</f>
        <v>92.995566856065921</v>
      </c>
      <c r="O51" s="151">
        <f>AF51*'Demand Supply Gap '!O80</f>
        <v>99.414297943288048</v>
      </c>
      <c r="P51" s="151">
        <f>AG51*'Demand Supply Gap '!P80</f>
        <v>106.31974680222798</v>
      </c>
      <c r="Q51" s="151">
        <f>AH51*'Demand Supply Gap '!Q80</f>
        <v>113.75158043613456</v>
      </c>
      <c r="R51" s="151">
        <f>AI51*'Demand Supply Gap '!R80</f>
        <v>121.7528984610624</v>
      </c>
      <c r="S51" s="151">
        <f>AJ51*'Demand Supply Gap '!S80</f>
        <v>49.73331965245854</v>
      </c>
      <c r="T51" s="147"/>
      <c r="U51" s="155">
        <v>0.15270237745098084</v>
      </c>
      <c r="V51" s="155">
        <v>0.15313606039215738</v>
      </c>
      <c r="W51" s="155">
        <v>0.15356974333333392</v>
      </c>
      <c r="X51" s="155">
        <v>0.15400342627451047</v>
      </c>
      <c r="Y51" s="155">
        <v>0.15443710921568701</v>
      </c>
      <c r="Z51" s="155">
        <v>0.15487079215686356</v>
      </c>
      <c r="AA51" s="155">
        <v>0.1553044750980401</v>
      </c>
      <c r="AB51" s="155">
        <v>0.15573815803921665</v>
      </c>
      <c r="AC51" s="155">
        <v>0.15617184098039322</v>
      </c>
      <c r="AD51" s="155">
        <v>0.15660552392156976</v>
      </c>
      <c r="AE51" s="155">
        <v>0.15703920686274631</v>
      </c>
      <c r="AF51" s="155">
        <v>0.15747288980392285</v>
      </c>
      <c r="AG51" s="155">
        <v>0.15790657274509939</v>
      </c>
      <c r="AH51" s="155">
        <v>0.15834025568627594</v>
      </c>
      <c r="AI51" s="155">
        <v>0.15877393862745248</v>
      </c>
      <c r="AJ51" s="155">
        <v>0.15920762156862903</v>
      </c>
    </row>
    <row r="52" spans="1:36" ht="15.75" thickBot="1" x14ac:dyDescent="0.3">
      <c r="A52" s="153" t="s">
        <v>16</v>
      </c>
      <c r="B52" s="62" t="s">
        <v>17</v>
      </c>
      <c r="C52" s="154" t="s">
        <v>184</v>
      </c>
      <c r="D52" s="151">
        <f>U52*'Demand Supply Gap '!D80</f>
        <v>26.177826392019732</v>
      </c>
      <c r="E52" s="151">
        <f>V52*'Demand Supply Gap '!E80</f>
        <v>50.131802555686349</v>
      </c>
      <c r="F52" s="151">
        <f>W52*'Demand Supply Gap '!F80</f>
        <v>29.883057693184345</v>
      </c>
      <c r="G52" s="151">
        <f>X52*'Demand Supply Gap '!G80</f>
        <v>28.334758316498565</v>
      </c>
      <c r="H52" s="151">
        <f>Y52*'Demand Supply Gap '!H80</f>
        <v>34.233884051837236</v>
      </c>
      <c r="I52" s="151">
        <f>Z52*'Demand Supply Gap '!I80</f>
        <v>36.439114590668538</v>
      </c>
      <c r="J52" s="151">
        <f>AA52*'Demand Supply Gap '!J80</f>
        <v>38.802641519948068</v>
      </c>
      <c r="K52" s="151">
        <f>AB52*'Demand Supply Gap '!K80</f>
        <v>41.336768905222222</v>
      </c>
      <c r="L52" s="151">
        <f>AC52*'Demand Supply Gap '!L80</f>
        <v>44.054821544109352</v>
      </c>
      <c r="M52" s="151">
        <f>AD52*'Demand Supply Gap '!M80</f>
        <v>46.97123447790571</v>
      </c>
      <c r="N52" s="151">
        <f>AE52*'Demand Supply Gap '!N80</f>
        <v>50.101650743854385</v>
      </c>
      <c r="O52" s="151">
        <f>AF52*'Demand Supply Gap '!O80</f>
        <v>53.463028160372346</v>
      </c>
      <c r="P52" s="151">
        <f>AG52*'Demand Supply Gap '!P80</f>
        <v>57.073756016755169</v>
      </c>
      <c r="Q52" s="151">
        <f>AH52*'Demand Supply Gap '!Q80</f>
        <v>60.953782626315061</v>
      </c>
      <c r="R52" s="151">
        <f>AI52*'Demand Supply Gap '!R80</f>
        <v>65.124754798435504</v>
      </c>
      <c r="S52" s="151">
        <f>AJ52*'Demand Supply Gap '!S80</f>
        <v>26.554654896000386</v>
      </c>
      <c r="T52" s="147"/>
      <c r="U52" s="155">
        <v>8.380115196078447E-2</v>
      </c>
      <c r="V52" s="155">
        <v>8.3881572854030376E-2</v>
      </c>
      <c r="W52" s="155">
        <v>8.3961993747276295E-2</v>
      </c>
      <c r="X52" s="155">
        <v>8.4042414640522201E-2</v>
      </c>
      <c r="Y52" s="155">
        <v>8.4122835533768106E-2</v>
      </c>
      <c r="Z52" s="155">
        <v>8.4203256427014012E-2</v>
      </c>
      <c r="AA52" s="155">
        <v>8.4283677320259917E-2</v>
      </c>
      <c r="AB52" s="155">
        <v>8.4364098213505836E-2</v>
      </c>
      <c r="AC52" s="155">
        <v>8.4444519106751742E-2</v>
      </c>
      <c r="AD52" s="155">
        <v>8.4524939999997648E-2</v>
      </c>
      <c r="AE52" s="155">
        <v>8.4605360893243553E-2</v>
      </c>
      <c r="AF52" s="155">
        <v>8.4685781786489459E-2</v>
      </c>
      <c r="AG52" s="155">
        <v>8.4766202679735378E-2</v>
      </c>
      <c r="AH52" s="155">
        <v>8.4846623572981283E-2</v>
      </c>
      <c r="AI52" s="155">
        <v>8.4927044466227189E-2</v>
      </c>
      <c r="AJ52" s="155">
        <v>8.5007465359473094E-2</v>
      </c>
    </row>
    <row r="53" spans="1:36" ht="15.75" thickBot="1" x14ac:dyDescent="0.3">
      <c r="A53" s="153" t="s">
        <v>16</v>
      </c>
      <c r="B53" s="62" t="s">
        <v>17</v>
      </c>
      <c r="C53" s="156" t="s">
        <v>185</v>
      </c>
      <c r="D53" s="151">
        <f>U53*'Demand Supply Gap '!D80</f>
        <v>17.646529836151139</v>
      </c>
      <c r="E53" s="151">
        <f>V53*'Demand Supply Gap '!E80</f>
        <v>33.897602456974475</v>
      </c>
      <c r="F53" s="151">
        <f>W53*'Demand Supply Gap '!F80</f>
        <v>20.267679527189991</v>
      </c>
      <c r="G53" s="151">
        <f>X53*'Demand Supply Gap '!G80</f>
        <v>19.275928227403277</v>
      </c>
      <c r="H53" s="151">
        <f>Y53*'Demand Supply Gap '!H80</f>
        <v>23.359431501472759</v>
      </c>
      <c r="I53" s="151">
        <f>Z53*'Demand Supply Gap '!I80</f>
        <v>24.938928052844915</v>
      </c>
      <c r="J53" s="151">
        <f>AA53*'Demand Supply Gap '!J80</f>
        <v>26.635984338420577</v>
      </c>
      <c r="K53" s="151">
        <f>AB53*'Demand Supply Gap '!K80</f>
        <v>28.460016764647882</v>
      </c>
      <c r="L53" s="151">
        <f>AC53*'Demand Supply Gap '!L80</f>
        <v>30.421243384612932</v>
      </c>
      <c r="M53" s="151">
        <f>AD53*'Demand Supply Gap '!M80</f>
        <v>32.530755821862208</v>
      </c>
      <c r="N53" s="151">
        <f>AE53*'Demand Supply Gap '!N80</f>
        <v>34.800597952988987</v>
      </c>
      <c r="O53" s="151">
        <f>AF53*'Demand Supply Gap '!O80</f>
        <v>37.243852011044723</v>
      </c>
      <c r="P53" s="151">
        <f>AG53*'Demand Supply Gap '!P80</f>
        <v>39.874732839183061</v>
      </c>
      <c r="Q53" s="151">
        <f>AH53*'Demand Supply Gap '!Q80</f>
        <v>42.70869109838295</v>
      </c>
      <c r="R53" s="151">
        <f>AI53*'Demand Supply Gap '!R80</f>
        <v>45.762526315399107</v>
      </c>
      <c r="S53" s="151">
        <f>AJ53*'Demand Supply Gap '!S80</f>
        <v>18.713150631290731</v>
      </c>
      <c r="T53" s="147"/>
      <c r="U53" s="157">
        <v>5.6490539215686308E-2</v>
      </c>
      <c r="V53" s="157">
        <v>5.6718172200435756E-2</v>
      </c>
      <c r="W53" s="157">
        <v>5.694580518518521E-2</v>
      </c>
      <c r="X53" s="157">
        <v>5.7173438169934657E-2</v>
      </c>
      <c r="Y53" s="157">
        <v>5.7401071154684111E-2</v>
      </c>
      <c r="Z53" s="157">
        <v>5.7628704139433558E-2</v>
      </c>
      <c r="AA53" s="157">
        <v>5.7856337124183012E-2</v>
      </c>
      <c r="AB53" s="157">
        <v>5.8083970108932459E-2</v>
      </c>
      <c r="AC53" s="157">
        <v>5.8311603093681913E-2</v>
      </c>
      <c r="AD53" s="157">
        <v>5.853923607843136E-2</v>
      </c>
      <c r="AE53" s="157">
        <v>5.8766869063180814E-2</v>
      </c>
      <c r="AF53" s="157">
        <v>5.8994502047930261E-2</v>
      </c>
      <c r="AG53" s="157">
        <v>5.9222135032679715E-2</v>
      </c>
      <c r="AH53" s="157">
        <v>5.9449768017429162E-2</v>
      </c>
      <c r="AI53" s="157">
        <v>5.9677401002178616E-2</v>
      </c>
      <c r="AJ53" s="157">
        <v>5.9905033986928063E-2</v>
      </c>
    </row>
    <row r="54" spans="1:36" ht="15.75" thickBot="1" x14ac:dyDescent="0.3">
      <c r="A54" s="153" t="s">
        <v>16</v>
      </c>
      <c r="B54" s="62" t="s">
        <v>17</v>
      </c>
      <c r="C54" s="158" t="s">
        <v>6</v>
      </c>
      <c r="D54" s="151">
        <f>'Demand Supply Gap '!D80-SUM('Demand By End Use '!D50:D53)</f>
        <v>69.440617835629496</v>
      </c>
      <c r="E54" s="151">
        <f>'Demand Supply Gap '!E80-SUM('Demand By End Use '!E50:E53)</f>
        <v>132.53726213448675</v>
      </c>
      <c r="F54" s="151">
        <f>'Demand Supply Gap '!F80-SUM('Demand By End Use '!F50:F53)</f>
        <v>78.739435683889837</v>
      </c>
      <c r="G54" s="151">
        <f>'Demand Supply Gap '!G80-SUM('Demand By End Use '!G50:G53)</f>
        <v>74.409307636801088</v>
      </c>
      <c r="H54" s="151">
        <f>'Demand Supply Gap '!H80-SUM('Demand By End Use '!H50:H53)</f>
        <v>89.598821165749428</v>
      </c>
      <c r="I54" s="151">
        <f>'Demand Supply Gap '!I80-SUM('Demand By End Use '!I50:I53)</f>
        <v>95.049574267375306</v>
      </c>
      <c r="J54" s="151">
        <f>'Demand Supply Gap '!J80-SUM('Demand By End Use '!J50:J53)</f>
        <v>100.87365308451069</v>
      </c>
      <c r="K54" s="151">
        <f>'Demand Supply Gap '!K80-SUM('Demand By End Use '!K50:K53)</f>
        <v>107.09887913189249</v>
      </c>
      <c r="L54" s="151">
        <f>'Demand Supply Gap '!L80-SUM('Demand By End Use '!L50:L53)</f>
        <v>113.75529409654786</v>
      </c>
      <c r="M54" s="151">
        <f>'Demand Supply Gap '!M80-SUM('Demand By End Use '!M50:M53)</f>
        <v>120.8753475592992</v>
      </c>
      <c r="N54" s="151">
        <f>'Demand Supply Gap '!N80-SUM('Demand By End Use '!N50:N53)</f>
        <v>128.4941014091504</v>
      </c>
      <c r="O54" s="151">
        <f>'Demand Supply Gap '!O80-SUM('Demand By End Use '!O50:O53)</f>
        <v>136.6494525029334</v>
      </c>
      <c r="P54" s="151">
        <f>'Demand Supply Gap '!P80-SUM('Demand By End Use '!P50:P53)</f>
        <v>145.38237527291233</v>
      </c>
      <c r="Q54" s="151">
        <f>'Demand Supply Gap '!Q80-SUM('Demand By End Use '!Q50:Q53)</f>
        <v>154.73718615045721</v>
      </c>
      <c r="R54" s="151">
        <f>'Demand Supply Gap '!R80-SUM('Demand By End Use '!R50:R53)</f>
        <v>164.76183185598518</v>
      </c>
      <c r="S54" s="151">
        <f>'Demand Supply Gap '!S80-SUM('Demand By End Use '!S50:S53)</f>
        <v>66.952282364223322</v>
      </c>
      <c r="T54" s="147"/>
      <c r="U54" s="174">
        <f t="shared" ref="U54:AJ54" si="20">ROUND(1-SUM(U50:U53),4)</f>
        <v>0.2223</v>
      </c>
      <c r="V54" s="174">
        <f t="shared" si="20"/>
        <v>0.2218</v>
      </c>
      <c r="W54" s="174">
        <f t="shared" si="20"/>
        <v>0.22120000000000001</v>
      </c>
      <c r="X54" s="174">
        <f t="shared" si="20"/>
        <v>0.22070000000000001</v>
      </c>
      <c r="Y54" s="174">
        <f t="shared" si="20"/>
        <v>0.22020000000000001</v>
      </c>
      <c r="Z54" s="174">
        <f t="shared" si="20"/>
        <v>0.21959999999999999</v>
      </c>
      <c r="AA54" s="174">
        <f t="shared" si="20"/>
        <v>0.21909999999999999</v>
      </c>
      <c r="AB54" s="174">
        <f t="shared" si="20"/>
        <v>0.21859999999999999</v>
      </c>
      <c r="AC54" s="174">
        <f t="shared" si="20"/>
        <v>0.218</v>
      </c>
      <c r="AD54" s="174">
        <f t="shared" si="20"/>
        <v>0.2175</v>
      </c>
      <c r="AE54" s="174">
        <f t="shared" si="20"/>
        <v>0.217</v>
      </c>
      <c r="AF54" s="174">
        <f t="shared" si="20"/>
        <v>0.2165</v>
      </c>
      <c r="AG54" s="174">
        <f t="shared" si="20"/>
        <v>0.21590000000000001</v>
      </c>
      <c r="AH54" s="174">
        <f t="shared" si="20"/>
        <v>0.21540000000000001</v>
      </c>
      <c r="AI54" s="174">
        <f t="shared" si="20"/>
        <v>0.21490000000000001</v>
      </c>
      <c r="AJ54" s="174">
        <f t="shared" si="20"/>
        <v>0.21429999999999999</v>
      </c>
    </row>
    <row r="55" spans="1:36" ht="15.75" thickBot="1" x14ac:dyDescent="0.3">
      <c r="A55" s="171" t="s">
        <v>16</v>
      </c>
      <c r="B55" s="146" t="s">
        <v>17</v>
      </c>
      <c r="C55" s="146" t="s">
        <v>15</v>
      </c>
      <c r="D55" s="172">
        <f t="shared" ref="D55:S55" si="21">SUM(D50:D54)</f>
        <v>312.380269</v>
      </c>
      <c r="E55" s="172">
        <f t="shared" si="21"/>
        <v>597.64976799999999</v>
      </c>
      <c r="F55" s="172">
        <f t="shared" si="21"/>
        <v>355.911721</v>
      </c>
      <c r="G55" s="172">
        <f t="shared" si="21"/>
        <v>337.14831300000003</v>
      </c>
      <c r="H55" s="172">
        <f t="shared" si="21"/>
        <v>406.95114274999997</v>
      </c>
      <c r="I55" s="172">
        <f t="shared" si="21"/>
        <v>432.75184520034992</v>
      </c>
      <c r="J55" s="172">
        <f t="shared" si="21"/>
        <v>460.38144933456505</v>
      </c>
      <c r="K55" s="172">
        <f t="shared" si="21"/>
        <v>489.98056970405247</v>
      </c>
      <c r="L55" s="172">
        <f t="shared" si="21"/>
        <v>521.70137280806614</v>
      </c>
      <c r="M55" s="172">
        <f t="shared" si="21"/>
        <v>555.7085811348345</v>
      </c>
      <c r="N55" s="172">
        <f t="shared" si="21"/>
        <v>592.18056887758542</v>
      </c>
      <c r="O55" s="172">
        <f t="shared" si="21"/>
        <v>631.31055807176472</v>
      </c>
      <c r="P55" s="172">
        <f t="shared" si="21"/>
        <v>673.30792476798661</v>
      </c>
      <c r="Q55" s="172">
        <f t="shared" si="21"/>
        <v>718.39962581286852</v>
      </c>
      <c r="R55" s="172">
        <f t="shared" si="21"/>
        <v>766.83175786640697</v>
      </c>
      <c r="S55" s="173">
        <f t="shared" si="21"/>
        <v>312.380269</v>
      </c>
      <c r="T55" s="147"/>
      <c r="U55" s="194">
        <v>1</v>
      </c>
      <c r="V55" s="195">
        <v>1</v>
      </c>
      <c r="W55" s="195">
        <v>1</v>
      </c>
      <c r="X55" s="195">
        <v>1</v>
      </c>
      <c r="Y55" s="195">
        <v>1</v>
      </c>
      <c r="Z55" s="195">
        <v>1</v>
      </c>
      <c r="AA55" s="195">
        <v>1</v>
      </c>
      <c r="AB55" s="195">
        <v>1</v>
      </c>
      <c r="AC55" s="195">
        <v>1</v>
      </c>
      <c r="AD55" s="195">
        <v>1</v>
      </c>
      <c r="AE55" s="195">
        <v>1</v>
      </c>
      <c r="AF55" s="195">
        <v>1</v>
      </c>
      <c r="AG55" s="195">
        <v>1</v>
      </c>
      <c r="AH55" s="195">
        <v>1</v>
      </c>
      <c r="AI55" s="195">
        <v>1</v>
      </c>
      <c r="AJ55" s="196">
        <v>1</v>
      </c>
    </row>
    <row r="56" spans="1:36" ht="15.75" thickBot="1" x14ac:dyDescent="0.3">
      <c r="A56" s="148" t="s">
        <v>16</v>
      </c>
      <c r="B56" s="149" t="s">
        <v>18</v>
      </c>
      <c r="C56" s="150" t="s">
        <v>182</v>
      </c>
      <c r="D56" s="151">
        <f>U56*'Demand Supply Gap '!D89</f>
        <v>53.694957388644106</v>
      </c>
      <c r="E56" s="151">
        <f>V56*'Demand Supply Gap '!E89</f>
        <v>57.8732949569726</v>
      </c>
      <c r="F56" s="151">
        <f>W56*'Demand Supply Gap '!F89</f>
        <v>56.054713091662499</v>
      </c>
      <c r="G56" s="151">
        <f>X56*'Demand Supply Gap '!G89</f>
        <v>10.934552310728007</v>
      </c>
      <c r="H56" s="151">
        <f>Y56*'Demand Supply Gap '!H89</f>
        <v>56.5927053812458</v>
      </c>
      <c r="I56" s="151">
        <f>Z56*'Demand Supply Gap '!I89</f>
        <v>60.41739087232839</v>
      </c>
      <c r="J56" s="151">
        <f>AA56*'Demand Supply Gap '!J89</f>
        <v>64.512033071475372</v>
      </c>
      <c r="K56" s="151">
        <f>AB56*'Demand Supply Gap '!K89</f>
        <v>68.896431653482949</v>
      </c>
      <c r="L56" s="151">
        <f>AC56*'Demand Supply Gap '!L89</f>
        <v>73.591889496417039</v>
      </c>
      <c r="M56" s="151">
        <f>AD56*'Demand Supply Gap '!M89</f>
        <v>78.621330455144317</v>
      </c>
      <c r="N56" s="151">
        <f>AE56*'Demand Supply Gap '!N89</f>
        <v>84.009426633559556</v>
      </c>
      <c r="O56" s="151">
        <f>AF56*'Demand Supply Gap '!O89</f>
        <v>89.782735942482688</v>
      </c>
      <c r="P56" s="151">
        <f>AG56*'Demand Supply Gap '!P89</f>
        <v>95.969850797058427</v>
      </c>
      <c r="Q56" s="151">
        <f>AH56*'Demand Supply Gap '!Q89</f>
        <v>102.60155888016664</v>
      </c>
      <c r="R56" s="151">
        <f>AI56*'Demand Supply Gap '!R89</f>
        <v>109.71101697736039</v>
      </c>
      <c r="S56" s="151">
        <f>AJ56*'Demand Supply Gap '!S89</f>
        <v>117.33393897475429</v>
      </c>
      <c r="T56" s="147"/>
      <c r="U56" s="152">
        <v>0.48344665359477118</v>
      </c>
      <c r="V56" s="152">
        <v>0.48334833231663021</v>
      </c>
      <c r="W56" s="152">
        <v>0.4832500110384893</v>
      </c>
      <c r="X56" s="152">
        <v>0.48315168976034834</v>
      </c>
      <c r="Y56" s="152">
        <v>0.48305336848220742</v>
      </c>
      <c r="Z56" s="152">
        <v>0.48295504720406651</v>
      </c>
      <c r="AA56" s="152">
        <v>0.48285672592592555</v>
      </c>
      <c r="AB56" s="152">
        <v>0.48275840464778463</v>
      </c>
      <c r="AC56" s="152">
        <v>0.48266008336964367</v>
      </c>
      <c r="AD56" s="152">
        <v>0.48256176209150276</v>
      </c>
      <c r="AE56" s="152">
        <v>0.48246344081336184</v>
      </c>
      <c r="AF56" s="152">
        <v>0.48236511953522088</v>
      </c>
      <c r="AG56" s="152">
        <v>0.48226679825707996</v>
      </c>
      <c r="AH56" s="152">
        <v>0.482168476978939</v>
      </c>
      <c r="AI56" s="152">
        <v>0.48207015570079809</v>
      </c>
      <c r="AJ56" s="152">
        <v>0.48197183442265717</v>
      </c>
    </row>
    <row r="57" spans="1:36" ht="15.75" thickBot="1" x14ac:dyDescent="0.3">
      <c r="A57" s="153" t="s">
        <v>16</v>
      </c>
      <c r="B57" s="149" t="s">
        <v>18</v>
      </c>
      <c r="C57" s="154" t="s">
        <v>183</v>
      </c>
      <c r="D57" s="151">
        <f>U57*'Demand Supply Gap '!D89</f>
        <v>17.24919825310214</v>
      </c>
      <c r="E57" s="151">
        <f>V57*'Demand Supply Gap '!E89</f>
        <v>18.619479580518551</v>
      </c>
      <c r="F57" s="151">
        <f>W57*'Demand Supply Gap '!F89</f>
        <v>18.061535234524968</v>
      </c>
      <c r="G57" s="151">
        <f>X57*'Demand Supply Gap '!G89</f>
        <v>3.528547914681802</v>
      </c>
      <c r="H57" s="151">
        <f>Y57*'Demand Supply Gap '!H89</f>
        <v>18.289727643181521</v>
      </c>
      <c r="I57" s="151">
        <f>Z57*'Demand Supply Gap '!I89</f>
        <v>19.555089467840745</v>
      </c>
      <c r="J57" s="151">
        <f>AA57*'Demand Supply Gap '!J89</f>
        <v>20.911679681778548</v>
      </c>
      <c r="K57" s="151">
        <f>AB57*'Demand Supply Gap '!K89</f>
        <v>22.366321248953422</v>
      </c>
      <c r="L57" s="151">
        <f>AC57*'Demand Supply Gap '!L89</f>
        <v>23.926364626776813</v>
      </c>
      <c r="M57" s="151">
        <f>AD57*'Demand Supply Gap '!M89</f>
        <v>25.599729803691943</v>
      </c>
      <c r="N57" s="151">
        <f>AE57*'Demand Supply Gap '!N89</f>
        <v>27.394951782043684</v>
      </c>
      <c r="O57" s="151">
        <f>AF57*'Demand Supply Gap '!O89</f>
        <v>29.321229796062433</v>
      </c>
      <c r="P57" s="151">
        <f>AG57*'Demand Supply Gap '!P89</f>
        <v>31.388480579767208</v>
      </c>
      <c r="Q57" s="151">
        <f>AH57*'Demand Supply Gap '!Q89</f>
        <v>33.607396026778694</v>
      </c>
      <c r="R57" s="151">
        <f>AI57*'Demand Supply Gap '!R89</f>
        <v>35.989505613620757</v>
      </c>
      <c r="S57" s="151">
        <f>AJ57*'Demand Supply Gap '!S89</f>
        <v>38.547243990295549</v>
      </c>
      <c r="T57" s="147"/>
      <c r="U57" s="155">
        <v>0.1553044750980401</v>
      </c>
      <c r="V57" s="155">
        <v>0.15550686047058918</v>
      </c>
      <c r="W57" s="155">
        <v>0.15570924584313822</v>
      </c>
      <c r="X57" s="155">
        <v>0.15591163121568727</v>
      </c>
      <c r="Y57" s="155">
        <v>0.15611401658823634</v>
      </c>
      <c r="Z57" s="155">
        <v>0.15631640196078539</v>
      </c>
      <c r="AA57" s="155">
        <v>0.15651878733333444</v>
      </c>
      <c r="AB57" s="155">
        <v>0.15672117270588351</v>
      </c>
      <c r="AC57" s="155">
        <v>0.15692355807843256</v>
      </c>
      <c r="AD57" s="155">
        <v>0.1571259434509816</v>
      </c>
      <c r="AE57" s="155">
        <v>0.15732832882353068</v>
      </c>
      <c r="AF57" s="155">
        <v>0.15753071419607972</v>
      </c>
      <c r="AG57" s="155">
        <v>0.15773309956862877</v>
      </c>
      <c r="AH57" s="155">
        <v>0.15793548494117784</v>
      </c>
      <c r="AI57" s="155">
        <v>0.15813787031372689</v>
      </c>
      <c r="AJ57" s="155">
        <v>0.15834025568627594</v>
      </c>
    </row>
    <row r="58" spans="1:36" ht="15.75" thickBot="1" x14ac:dyDescent="0.3">
      <c r="A58" s="153" t="s">
        <v>16</v>
      </c>
      <c r="B58" s="149" t="s">
        <v>18</v>
      </c>
      <c r="C58" s="154" t="s">
        <v>184</v>
      </c>
      <c r="D58" s="151">
        <f>U58*'Demand Supply Gap '!D89</f>
        <v>9.3611330818373748</v>
      </c>
      <c r="E58" s="151">
        <f>V58*'Demand Supply Gap '!E89</f>
        <v>10.096126875056388</v>
      </c>
      <c r="F58" s="151">
        <f>W58*'Demand Supply Gap '!F89</f>
        <v>9.7852140325733981</v>
      </c>
      <c r="G58" s="151">
        <f>X58*'Demand Supply Gap '!G89</f>
        <v>1.9100324208870023</v>
      </c>
      <c r="H58" s="151">
        <f>Y58*'Demand Supply Gap '!H89</f>
        <v>9.8919441850236449</v>
      </c>
      <c r="I58" s="151">
        <f>Z58*'Demand Supply Gap '!I89</f>
        <v>10.567312950327588</v>
      </c>
      <c r="J58" s="151">
        <f>AA58*'Demand Supply Gap '!J89</f>
        <v>11.290798717000241</v>
      </c>
      <c r="K58" s="151">
        <f>AB58*'Demand Supply Gap '!K89</f>
        <v>12.065961398078077</v>
      </c>
      <c r="L58" s="151">
        <f>AC58*'Demand Supply Gap '!L89</f>
        <v>12.896633394816114</v>
      </c>
      <c r="M58" s="151">
        <f>AD58*'Demand Supply Gap '!M89</f>
        <v>13.786941111441772</v>
      </c>
      <c r="N58" s="151">
        <f>AE58*'Demand Supply Gap '!N89</f>
        <v>14.74132821794201</v>
      </c>
      <c r="O58" s="151">
        <f>AF58*'Demand Supply Gap '!O89</f>
        <v>15.764580806732358</v>
      </c>
      <c r="P58" s="151">
        <f>AG58*'Demand Supply Gap '!P89</f>
        <v>16.861854601531711</v>
      </c>
      <c r="Q58" s="151">
        <f>AH58*'Demand Supply Gap '!Q89</f>
        <v>18.038704390333866</v>
      </c>
      <c r="R58" s="151">
        <f>AI58*'Demand Supply Gap '!R89</f>
        <v>19.30111586912399</v>
      </c>
      <c r="S58" s="151">
        <f>AJ58*'Demand Supply Gap '!S89</f>
        <v>20.655540099042227</v>
      </c>
      <c r="T58" s="147"/>
      <c r="U58" s="155">
        <v>8.4283677320259931E-2</v>
      </c>
      <c r="V58" s="155">
        <v>8.4321207070441356E-2</v>
      </c>
      <c r="W58" s="155">
        <v>8.4358736820622782E-2</v>
      </c>
      <c r="X58" s="155">
        <v>8.4396266570804207E-2</v>
      </c>
      <c r="Y58" s="155">
        <v>8.4433796320985632E-2</v>
      </c>
      <c r="Z58" s="155">
        <v>8.4471326071167058E-2</v>
      </c>
      <c r="AA58" s="155">
        <v>8.4508855821348483E-2</v>
      </c>
      <c r="AB58" s="155">
        <v>8.4546385571529895E-2</v>
      </c>
      <c r="AC58" s="155">
        <v>8.458391532171132E-2</v>
      </c>
      <c r="AD58" s="155">
        <v>8.4621445071892745E-2</v>
      </c>
      <c r="AE58" s="155">
        <v>8.4658974822074171E-2</v>
      </c>
      <c r="AF58" s="155">
        <v>8.4696504572255596E-2</v>
      </c>
      <c r="AG58" s="155">
        <v>8.4734034322437021E-2</v>
      </c>
      <c r="AH58" s="155">
        <v>8.4771564072618447E-2</v>
      </c>
      <c r="AI58" s="155">
        <v>8.4809093822799872E-2</v>
      </c>
      <c r="AJ58" s="155">
        <v>8.4846623572981297E-2</v>
      </c>
    </row>
    <row r="59" spans="1:36" ht="15.75" thickBot="1" x14ac:dyDescent="0.3">
      <c r="A59" s="153" t="s">
        <v>16</v>
      </c>
      <c r="B59" s="149" t="s">
        <v>18</v>
      </c>
      <c r="C59" s="156" t="s">
        <v>185</v>
      </c>
      <c r="D59" s="151">
        <f>U59*'Demand Supply Gap '!D89</f>
        <v>6.4259283489632066</v>
      </c>
      <c r="E59" s="151">
        <f>V59*'Demand Supply Gap '!E89</f>
        <v>6.9400977424406811</v>
      </c>
      <c r="F59" s="151">
        <f>W59*'Demand Supply Gap '!F89</f>
        <v>6.735705215145118</v>
      </c>
      <c r="G59" s="151">
        <f>X59*'Demand Supply Gap '!G89</f>
        <v>1.3166006638581054</v>
      </c>
      <c r="H59" s="151">
        <f>Y59*'Demand Supply Gap '!H89</f>
        <v>6.8280110243172283</v>
      </c>
      <c r="I59" s="151">
        <f>Z59*'Demand Supply Gap '!I89</f>
        <v>7.3042393226110143</v>
      </c>
      <c r="J59" s="151">
        <f>AA59*'Demand Supply Gap '!J89</f>
        <v>7.8150472343663715</v>
      </c>
      <c r="K59" s="151">
        <f>AB59*'Demand Supply Gap '!K89</f>
        <v>8.3630374919532908</v>
      </c>
      <c r="L59" s="151">
        <f>AC59*'Demand Supply Gap '!L89</f>
        <v>8.9510152146767581</v>
      </c>
      <c r="M59" s="151">
        <f>AD59*'Demand Supply Gap '!M89</f>
        <v>9.5820041231883852</v>
      </c>
      <c r="N59" s="151">
        <f>AE59*'Demand Supply Gap '!N89</f>
        <v>10.259264089296771</v>
      </c>
      <c r="O59" s="151">
        <f>AF59*'Demand Supply Gap '!O89</f>
        <v>10.986310134023219</v>
      </c>
      <c r="P59" s="151">
        <f>AG59*'Demand Supply Gap '!P89</f>
        <v>11.766932996518079</v>
      </c>
      <c r="Q59" s="151">
        <f>AH59*'Demand Supply Gap '!Q89</f>
        <v>12.605221407086443</v>
      </c>
      <c r="R59" s="151">
        <f>AI59*'Demand Supply Gap '!R89</f>
        <v>13.505586209148763</v>
      </c>
      <c r="S59" s="151">
        <f>AJ59*'Demand Supply Gap '!S89</f>
        <v>14.472786487567458</v>
      </c>
      <c r="T59" s="147"/>
      <c r="U59" s="157">
        <v>5.7856337124183019E-2</v>
      </c>
      <c r="V59" s="157">
        <v>5.7962565850399425E-2</v>
      </c>
      <c r="W59" s="157">
        <v>5.8068794576615838E-2</v>
      </c>
      <c r="X59" s="157">
        <v>5.8175023302832245E-2</v>
      </c>
      <c r="Y59" s="157">
        <v>5.8281252029048658E-2</v>
      </c>
      <c r="Z59" s="157">
        <v>5.8387480755265064E-2</v>
      </c>
      <c r="AA59" s="157">
        <v>5.8493709481481478E-2</v>
      </c>
      <c r="AB59" s="157">
        <v>5.8599938207697884E-2</v>
      </c>
      <c r="AC59" s="157">
        <v>5.8706166933914297E-2</v>
      </c>
      <c r="AD59" s="157">
        <v>5.8812395660130704E-2</v>
      </c>
      <c r="AE59" s="157">
        <v>5.8918624386347117E-2</v>
      </c>
      <c r="AF59" s="157">
        <v>5.9024853112563523E-2</v>
      </c>
      <c r="AG59" s="157">
        <v>5.9131081838779936E-2</v>
      </c>
      <c r="AH59" s="157">
        <v>5.9237310564996343E-2</v>
      </c>
      <c r="AI59" s="157">
        <v>5.9343539291212756E-2</v>
      </c>
      <c r="AJ59" s="157">
        <v>5.9449768017429162E-2</v>
      </c>
    </row>
    <row r="60" spans="1:36" ht="15.75" thickBot="1" x14ac:dyDescent="0.3">
      <c r="A60" s="153" t="s">
        <v>16</v>
      </c>
      <c r="B60" s="149" t="s">
        <v>18</v>
      </c>
      <c r="C60" s="158" t="s">
        <v>166</v>
      </c>
      <c r="D60" s="151">
        <f>'Demand Supply Gap '!D89-SUM('Demand By End Use '!D56:D59)</f>
        <v>24.335757927453145</v>
      </c>
      <c r="E60" s="151">
        <f>'Demand Supply Gap '!E89-SUM('Demand By End Use '!E56:E59)</f>
        <v>26.205136845011779</v>
      </c>
      <c r="F60" s="151">
        <f>'Demand Supply Gap '!F89-SUM('Demand By End Use '!F56:F59)</f>
        <v>25.358097426094034</v>
      </c>
      <c r="G60" s="151">
        <f>'Demand Supply Gap '!G89-SUM('Demand By End Use '!G56:G59)</f>
        <v>4.9419836898450988</v>
      </c>
      <c r="H60" s="151">
        <f>'Demand Supply Gap '!H89-SUM('Demand By End Use '!H56:H59)</f>
        <v>25.553829016231816</v>
      </c>
      <c r="I60" s="151">
        <f>'Demand Supply Gap '!I89-SUM('Demand By End Use '!I56:I59)</f>
        <v>27.255376166442275</v>
      </c>
      <c r="J60" s="151">
        <f>'Demand Supply Gap '!J89-SUM('Demand By End Use '!J56:J59)</f>
        <v>29.075358877851073</v>
      </c>
      <c r="K60" s="151">
        <f>'Demand Supply Gap '!K89-SUM('Demand By End Use '!K56:K59)</f>
        <v>31.02234907077677</v>
      </c>
      <c r="L60" s="151">
        <f>'Demand Supply Gap '!L89-SUM('Demand By End Use '!L56:L59)</f>
        <v>33.105561206577804</v>
      </c>
      <c r="M60" s="151">
        <f>'Demand Supply Gap '!M89-SUM('Demand By End Use '!M56:M59)</f>
        <v>35.334902013474093</v>
      </c>
      <c r="N60" s="151">
        <f>'Demand Supply Gap '!N89-SUM('Demand By End Use '!N56:N59)</f>
        <v>37.721024175200654</v>
      </c>
      <c r="O60" s="151">
        <f>'Demand Supply Gap '!O89-SUM('Demand By End Use '!O56:O59)</f>
        <v>40.275384307013013</v>
      </c>
      <c r="P60" s="151">
        <f>'Demand Supply Gap '!P89-SUM('Demand By End Use '!P56:P59)</f>
        <v>43.010305570822169</v>
      </c>
      <c r="Q60" s="151">
        <f>'Demand Supply Gap '!Q89-SUM('Demand By End Use '!Q56:Q59)</f>
        <v>45.939045310839703</v>
      </c>
      <c r="R60" s="151">
        <f>'Demand Supply Gap '!R89-SUM('Demand By End Use '!R56:R59)</f>
        <v>49.07586812326835</v>
      </c>
      <c r="S60" s="151">
        <f>'Demand Supply Gap '!S89-SUM('Demand By End Use '!S56:S59)</f>
        <v>52.436124808501546</v>
      </c>
      <c r="T60" s="147"/>
      <c r="U60" s="174">
        <f t="shared" ref="U60:AJ60" si="22">ROUND(1-SUM(U56:U59),4)</f>
        <v>0.21909999999999999</v>
      </c>
      <c r="V60" s="174">
        <f t="shared" si="22"/>
        <v>0.21890000000000001</v>
      </c>
      <c r="W60" s="174">
        <f t="shared" si="22"/>
        <v>0.21859999999999999</v>
      </c>
      <c r="X60" s="174">
        <f t="shared" si="22"/>
        <v>0.21840000000000001</v>
      </c>
      <c r="Y60" s="174">
        <f t="shared" si="22"/>
        <v>0.21809999999999999</v>
      </c>
      <c r="Z60" s="174">
        <f t="shared" si="22"/>
        <v>0.21790000000000001</v>
      </c>
      <c r="AA60" s="174">
        <f t="shared" si="22"/>
        <v>0.21759999999999999</v>
      </c>
      <c r="AB60" s="174">
        <f t="shared" si="22"/>
        <v>0.21740000000000001</v>
      </c>
      <c r="AC60" s="174">
        <f t="shared" si="22"/>
        <v>0.21709999999999999</v>
      </c>
      <c r="AD60" s="174">
        <f t="shared" si="22"/>
        <v>0.21690000000000001</v>
      </c>
      <c r="AE60" s="174">
        <f t="shared" si="22"/>
        <v>0.21659999999999999</v>
      </c>
      <c r="AF60" s="174">
        <f t="shared" si="22"/>
        <v>0.21640000000000001</v>
      </c>
      <c r="AG60" s="174">
        <f t="shared" si="22"/>
        <v>0.21609999999999999</v>
      </c>
      <c r="AH60" s="174">
        <f t="shared" si="22"/>
        <v>0.21590000000000001</v>
      </c>
      <c r="AI60" s="174">
        <f t="shared" si="22"/>
        <v>0.21560000000000001</v>
      </c>
      <c r="AJ60" s="174">
        <f t="shared" si="22"/>
        <v>0.21540000000000001</v>
      </c>
    </row>
    <row r="61" spans="1:36" ht="15.75" thickBot="1" x14ac:dyDescent="0.3">
      <c r="A61" s="171" t="s">
        <v>16</v>
      </c>
      <c r="B61" s="146" t="s">
        <v>18</v>
      </c>
      <c r="C61" s="146" t="s">
        <v>15</v>
      </c>
      <c r="D61" s="172">
        <f t="shared" ref="D61:S61" si="23">SUM(D56:D60)</f>
        <v>111.06697499999999</v>
      </c>
      <c r="E61" s="172">
        <f t="shared" si="23"/>
        <v>119.73413600000001</v>
      </c>
      <c r="F61" s="172">
        <f t="shared" si="23"/>
        <v>115.99526500000002</v>
      </c>
      <c r="G61" s="172">
        <f t="shared" si="23"/>
        <v>22.631717000000013</v>
      </c>
      <c r="H61" s="172">
        <f t="shared" si="23"/>
        <v>117.15621725000001</v>
      </c>
      <c r="I61" s="172">
        <f t="shared" si="23"/>
        <v>125.09940877955002</v>
      </c>
      <c r="J61" s="172">
        <f t="shared" si="23"/>
        <v>133.60491758247161</v>
      </c>
      <c r="K61" s="172">
        <f t="shared" si="23"/>
        <v>142.71410086324451</v>
      </c>
      <c r="L61" s="172">
        <f t="shared" si="23"/>
        <v>152.47146393926454</v>
      </c>
      <c r="M61" s="172">
        <f t="shared" si="23"/>
        <v>162.92490750694051</v>
      </c>
      <c r="N61" s="172">
        <f t="shared" si="23"/>
        <v>174.12599489804268</v>
      </c>
      <c r="O61" s="172">
        <f t="shared" si="23"/>
        <v>186.13024098631374</v>
      </c>
      <c r="P61" s="172">
        <f t="shared" si="23"/>
        <v>198.99742454569758</v>
      </c>
      <c r="Q61" s="172">
        <f t="shared" si="23"/>
        <v>212.79192601520535</v>
      </c>
      <c r="R61" s="172">
        <f t="shared" si="23"/>
        <v>227.58309279252225</v>
      </c>
      <c r="S61" s="173">
        <f t="shared" si="23"/>
        <v>243.44563436016108</v>
      </c>
      <c r="T61" s="147"/>
      <c r="U61" s="194">
        <v>1</v>
      </c>
      <c r="V61" s="195">
        <v>1</v>
      </c>
      <c r="W61" s="195">
        <v>1</v>
      </c>
      <c r="X61" s="195">
        <v>1</v>
      </c>
      <c r="Y61" s="195">
        <v>1</v>
      </c>
      <c r="Z61" s="195">
        <v>1</v>
      </c>
      <c r="AA61" s="195">
        <v>1</v>
      </c>
      <c r="AB61" s="195">
        <v>1</v>
      </c>
      <c r="AC61" s="195">
        <v>1</v>
      </c>
      <c r="AD61" s="195">
        <v>1</v>
      </c>
      <c r="AE61" s="195">
        <v>1</v>
      </c>
      <c r="AF61" s="195">
        <v>1</v>
      </c>
      <c r="AG61" s="195">
        <v>1</v>
      </c>
      <c r="AH61" s="195">
        <v>1</v>
      </c>
      <c r="AI61" s="195">
        <v>1</v>
      </c>
      <c r="AJ61" s="196">
        <v>1</v>
      </c>
    </row>
    <row r="62" spans="1:36" ht="15.75" thickBot="1" x14ac:dyDescent="0.3">
      <c r="A62" s="148" t="s">
        <v>16</v>
      </c>
      <c r="B62" s="149" t="s">
        <v>19</v>
      </c>
      <c r="C62" s="150" t="s">
        <v>182</v>
      </c>
      <c r="D62" s="151">
        <f>U62*'Demand Supply Gap '!D98</f>
        <v>49.677260960651275</v>
      </c>
      <c r="E62" s="151">
        <f>V62*'Demand Supply Gap '!E98</f>
        <v>46.704621484590312</v>
      </c>
      <c r="F62" s="151">
        <f>W62*'Demand Supply Gap '!F98</f>
        <v>57.161949446605753</v>
      </c>
      <c r="G62" s="151">
        <f>X62*'Demand Supply Gap '!G98</f>
        <v>60.285601717749671</v>
      </c>
      <c r="H62" s="151">
        <f>Y62*'Demand Supply Gap '!H98</f>
        <v>54.681148394212507</v>
      </c>
      <c r="I62" s="151">
        <f>Z62*'Demand Supply Gap '!I98</f>
        <v>57.429667486346837</v>
      </c>
      <c r="J62" s="151">
        <f>AA62*'Demand Supply Gap '!J98</f>
        <v>60.358137246854035</v>
      </c>
      <c r="K62" s="151">
        <f>AB62*'Demand Supply Gap '!K98</f>
        <v>63.479865530904213</v>
      </c>
      <c r="L62" s="151">
        <f>AC62*'Demand Supply Gap '!L98</f>
        <v>66.80925107144617</v>
      </c>
      <c r="M62" s="151">
        <f>AD62*'Demand Supply Gap '!M98</f>
        <v>70.361880229665019</v>
      </c>
      <c r="N62" s="151">
        <f>AE62*'Demand Supply Gap '!N98</f>
        <v>74.154632930377829</v>
      </c>
      <c r="O62" s="151">
        <f>AF62*'Demand Supply Gap '!O98</f>
        <v>78.205798706646732</v>
      </c>
      <c r="P62" s="151">
        <f>AG62*'Demand Supply Gap '!P98</f>
        <v>82.53520387585101</v>
      </c>
      <c r="Q62" s="151">
        <f>AH62*'Demand Supply Gap '!Q98</f>
        <v>87.164350978296511</v>
      </c>
      <c r="R62" s="151">
        <f>AI62*'Demand Supply Gap '!R98</f>
        <v>92.116571730414094</v>
      </c>
      <c r="S62" s="151">
        <f>AJ62*'Demand Supply Gap '!S98</f>
        <v>97.417194879118014</v>
      </c>
      <c r="T62" s="147"/>
      <c r="U62" s="152">
        <v>0.4832500110384893</v>
      </c>
      <c r="V62" s="152">
        <v>0.48319757302348076</v>
      </c>
      <c r="W62" s="152">
        <v>0.48314513500847228</v>
      </c>
      <c r="X62" s="152">
        <v>0.4830926969934638</v>
      </c>
      <c r="Y62" s="152">
        <v>0.48304025897845532</v>
      </c>
      <c r="Z62" s="152">
        <v>0.48298782096344678</v>
      </c>
      <c r="AA62" s="152">
        <v>0.4829353829484383</v>
      </c>
      <c r="AB62" s="152">
        <v>0.48288294493342981</v>
      </c>
      <c r="AC62" s="152">
        <v>0.48283050691842133</v>
      </c>
      <c r="AD62" s="152">
        <v>0.48277806890341279</v>
      </c>
      <c r="AE62" s="152">
        <v>0.48272563088840431</v>
      </c>
      <c r="AF62" s="152">
        <v>0.48267319287339583</v>
      </c>
      <c r="AG62" s="152">
        <v>0.48262075485838735</v>
      </c>
      <c r="AH62" s="152">
        <v>0.48256831684337881</v>
      </c>
      <c r="AI62" s="152">
        <v>0.48251587882837033</v>
      </c>
      <c r="AJ62" s="152">
        <v>0.48246344081336184</v>
      </c>
    </row>
    <row r="63" spans="1:36" ht="15.75" thickBot="1" x14ac:dyDescent="0.3">
      <c r="A63" s="153" t="s">
        <v>16</v>
      </c>
      <c r="B63" s="149" t="s">
        <v>19</v>
      </c>
      <c r="C63" s="154" t="s">
        <v>183</v>
      </c>
      <c r="D63" s="151">
        <f>U63*'Demand Supply Gap '!D98</f>
        <v>16.006639757985848</v>
      </c>
      <c r="E63" s="151">
        <f>V63*'Demand Supply Gap '!E98</f>
        <v>15.06088407495217</v>
      </c>
      <c r="F63" s="151">
        <f>W63*'Demand Supply Gap '!F98</f>
        <v>18.447839759430231</v>
      </c>
      <c r="G63" s="151">
        <f>X63*'Demand Supply Gap '!G98</f>
        <v>19.471515747501879</v>
      </c>
      <c r="H63" s="151">
        <f>Y63*'Demand Supply Gap '!H98</f>
        <v>17.675481709977458</v>
      </c>
      <c r="I63" s="151">
        <f>Z63*'Demand Supply Gap '!I98</f>
        <v>18.578780436230968</v>
      </c>
      <c r="J63" s="151">
        <f>AA63*'Demand Supply Gap '!J98</f>
        <v>19.541765415249579</v>
      </c>
      <c r="K63" s="151">
        <f>AB63*'Demand Supply Gap '!K98</f>
        <v>20.568888806002978</v>
      </c>
      <c r="L63" s="151">
        <f>AC63*'Demand Supply Gap '!L98</f>
        <v>21.664970352622134</v>
      </c>
      <c r="M63" s="151">
        <f>AD63*'Demand Supply Gap '!M98</f>
        <v>22.835230202888329</v>
      </c>
      <c r="N63" s="151">
        <f>AE63*'Demand Supply Gap '!N98</f>
        <v>24.085324861169934</v>
      </c>
      <c r="O63" s="151">
        <f>AF63*'Demand Supply Gap '!O98</f>
        <v>25.421386593012855</v>
      </c>
      <c r="P63" s="151">
        <f>AG63*'Demand Supply Gap '!P98</f>
        <v>26.850066632388447</v>
      </c>
      <c r="Q63" s="151">
        <f>AH63*'Demand Supply Gap '!Q98</f>
        <v>28.378582580171692</v>
      </c>
      <c r="R63" s="151">
        <f>AI63*'Demand Supply Gap '!R98</f>
        <v>30.014770424201888</v>
      </c>
      <c r="S63" s="151">
        <f>AJ63*'Demand Supply Gap '!S98</f>
        <v>31.76714165775892</v>
      </c>
      <c r="T63" s="147"/>
      <c r="U63" s="155">
        <v>0.15570924584313825</v>
      </c>
      <c r="V63" s="155">
        <v>0.15581718470849773</v>
      </c>
      <c r="W63" s="155">
        <v>0.15592512357385724</v>
      </c>
      <c r="X63" s="155">
        <v>0.15603306243921672</v>
      </c>
      <c r="Y63" s="155">
        <v>0.15614100130457623</v>
      </c>
      <c r="Z63" s="155">
        <v>0.15624894016993573</v>
      </c>
      <c r="AA63" s="155">
        <v>0.15635687903529522</v>
      </c>
      <c r="AB63" s="155">
        <v>0.15646481790065472</v>
      </c>
      <c r="AC63" s="155">
        <v>0.1565727567660142</v>
      </c>
      <c r="AD63" s="155">
        <v>0.15668069563137371</v>
      </c>
      <c r="AE63" s="155">
        <v>0.15678863449673322</v>
      </c>
      <c r="AF63" s="155">
        <v>0.1568965733620927</v>
      </c>
      <c r="AG63" s="155">
        <v>0.15700451222745221</v>
      </c>
      <c r="AH63" s="155">
        <v>0.15711245109281169</v>
      </c>
      <c r="AI63" s="155">
        <v>0.1572203899581712</v>
      </c>
      <c r="AJ63" s="155">
        <v>0.15732832882353071</v>
      </c>
    </row>
    <row r="64" spans="1:36" ht="15.75" thickBot="1" x14ac:dyDescent="0.3">
      <c r="A64" s="153" t="s">
        <v>16</v>
      </c>
      <c r="B64" s="149" t="s">
        <v>19</v>
      </c>
      <c r="C64" s="154" t="s">
        <v>184</v>
      </c>
      <c r="D64" s="151">
        <f>U64*'Demand Supply Gap '!D98</f>
        <v>8.6719314798219482</v>
      </c>
      <c r="E64" s="151">
        <f>V64*'Demand Supply Gap '!E98</f>
        <v>8.1558309180802215</v>
      </c>
      <c r="F64" s="151">
        <f>W64*'Demand Supply Gap '!F98</f>
        <v>9.9854014702300216</v>
      </c>
      <c r="G64" s="151">
        <f>X64*'Demand Supply Gap '!G98</f>
        <v>10.534701200760633</v>
      </c>
      <c r="H64" s="151">
        <f>Y64*'Demand Supply Gap '!H98</f>
        <v>9.5586454398734695</v>
      </c>
      <c r="I64" s="151">
        <f>Z64*'Demand Supply Gap '!I98</f>
        <v>10.042575645829942</v>
      </c>
      <c r="J64" s="151">
        <f>AA64*'Demand Supply Gap '!J98</f>
        <v>10.558317153030229</v>
      </c>
      <c r="K64" s="151">
        <f>AB64*'Demand Supply Gap '!K98</f>
        <v>11.108231420730622</v>
      </c>
      <c r="L64" s="151">
        <f>AC64*'Demand Supply Gap '!L98</f>
        <v>11.694874097541589</v>
      </c>
      <c r="M64" s="151">
        <f>AD64*'Demand Supply Gap '!M98</f>
        <v>12.321012294921902</v>
      </c>
      <c r="N64" s="151">
        <f>AE64*'Demand Supply Gap '!N98</f>
        <v>12.989643504923961</v>
      </c>
      <c r="O64" s="151">
        <f>AF64*'Demand Supply Gap '!O98</f>
        <v>13.704016328068656</v>
      </c>
      <c r="P64" s="151">
        <f>AG64*'Demand Supply Gap '!P98</f>
        <v>14.467653194850724</v>
      </c>
      <c r="Q64" s="151">
        <f>AH64*'Demand Supply Gap '!Q98</f>
        <v>15.284375283959005</v>
      </c>
      <c r="R64" s="151">
        <f>AI64*'Demand Supply Gap '!R98</f>
        <v>16.158329862068033</v>
      </c>
      <c r="S64" s="151">
        <f>AJ64*'Demand Supply Gap '!S98</f>
        <v>17.094020294272912</v>
      </c>
      <c r="T64" s="147"/>
      <c r="U64" s="155">
        <v>8.4358736820622782E-2</v>
      </c>
      <c r="V64" s="155">
        <v>8.4378752687386205E-2</v>
      </c>
      <c r="W64" s="155">
        <v>8.4398768554149642E-2</v>
      </c>
      <c r="X64" s="155">
        <v>8.4418784420913065E-2</v>
      </c>
      <c r="Y64" s="155">
        <v>8.4438800287676488E-2</v>
      </c>
      <c r="Z64" s="155">
        <v>8.4458816154439911E-2</v>
      </c>
      <c r="AA64" s="155">
        <v>8.4478832021203334E-2</v>
      </c>
      <c r="AB64" s="155">
        <v>8.4498847887966771E-2</v>
      </c>
      <c r="AC64" s="155">
        <v>8.4518863754730195E-2</v>
      </c>
      <c r="AD64" s="155">
        <v>8.4538879621493618E-2</v>
      </c>
      <c r="AE64" s="155">
        <v>8.4558895488257041E-2</v>
      </c>
      <c r="AF64" s="155">
        <v>8.4578911355020464E-2</v>
      </c>
      <c r="AG64" s="155">
        <v>8.4598927221783901E-2</v>
      </c>
      <c r="AH64" s="155">
        <v>8.4618943088547324E-2</v>
      </c>
      <c r="AI64" s="155">
        <v>8.4638958955310747E-2</v>
      </c>
      <c r="AJ64" s="155">
        <v>8.4658974822074171E-2</v>
      </c>
    </row>
    <row r="65" spans="1:36" ht="15.75" thickBot="1" x14ac:dyDescent="0.3">
      <c r="A65" s="153" t="s">
        <v>16</v>
      </c>
      <c r="B65" s="149" t="s">
        <v>19</v>
      </c>
      <c r="C65" s="156" t="s">
        <v>185</v>
      </c>
      <c r="D65" s="151">
        <f>U65*'Demand Supply Gap '!D98</f>
        <v>5.96937112459422</v>
      </c>
      <c r="E65" s="151">
        <f>V65*'Demand Supply Gap '!E98</f>
        <v>5.6182549077938777</v>
      </c>
      <c r="F65" s="151">
        <f>W65*'Demand Supply Gap '!F98</f>
        <v>6.8836511353987628</v>
      </c>
      <c r="G65" s="151">
        <f>X65*'Demand Supply Gap '!G98</f>
        <v>7.2676708718920118</v>
      </c>
      <c r="H65" s="151">
        <f>Y65*'Demand Supply Gap '!H98</f>
        <v>6.5991606828821574</v>
      </c>
      <c r="I65" s="151">
        <f>Z65*'Demand Supply Gap '!I98</f>
        <v>6.9383531003209251</v>
      </c>
      <c r="J65" s="151">
        <f>AA65*'Demand Supply Gap '!J98</f>
        <v>7.3000282336074873</v>
      </c>
      <c r="K65" s="151">
        <f>AB65*'Demand Supply Gap '!K98</f>
        <v>7.685868004163356</v>
      </c>
      <c r="L65" s="151">
        <f>AC65*'Demand Supply Gap '!L98</f>
        <v>8.0976935313658718</v>
      </c>
      <c r="M65" s="151">
        <f>AD65*'Demand Supply Gap '!M98</f>
        <v>8.5374775876122548</v>
      </c>
      <c r="N65" s="151">
        <f>AE65*'Demand Supply Gap '!N98</f>
        <v>9.0073582453015728</v>
      </c>
      <c r="O65" s="151">
        <f>AF65*'Demand Supply Gap '!O98</f>
        <v>9.5096538365781687</v>
      </c>
      <c r="P65" s="151">
        <f>AG65*'Demand Supply Gap '!P98</f>
        <v>10.04687935957794</v>
      </c>
      <c r="Q65" s="151">
        <f>AH65*'Demand Supply Gap '!Q98</f>
        <v>10.621764479258056</v>
      </c>
      <c r="R65" s="151">
        <f>AI65*'Demand Supply Gap '!R98</f>
        <v>11.237273286839267</v>
      </c>
      <c r="S65" s="151">
        <f>AJ65*'Demand Supply Gap '!S98</f>
        <v>11.896625999636512</v>
      </c>
      <c r="T65" s="147"/>
      <c r="U65" s="157">
        <v>5.8068794576615838E-2</v>
      </c>
      <c r="V65" s="157">
        <v>5.8125449897264592E-2</v>
      </c>
      <c r="W65" s="157">
        <v>5.8182105217913338E-2</v>
      </c>
      <c r="X65" s="157">
        <v>5.8238760538562091E-2</v>
      </c>
      <c r="Y65" s="157">
        <v>5.8295415859210845E-2</v>
      </c>
      <c r="Z65" s="157">
        <v>5.8352071179859598E-2</v>
      </c>
      <c r="AA65" s="157">
        <v>5.8408726500508351E-2</v>
      </c>
      <c r="AB65" s="157">
        <v>5.8465381821157097E-2</v>
      </c>
      <c r="AC65" s="157">
        <v>5.8522037141805851E-2</v>
      </c>
      <c r="AD65" s="157">
        <v>5.8578692462454604E-2</v>
      </c>
      <c r="AE65" s="157">
        <v>5.8635347783103357E-2</v>
      </c>
      <c r="AF65" s="157">
        <v>5.8692003103752111E-2</v>
      </c>
      <c r="AG65" s="157">
        <v>5.8748658424400857E-2</v>
      </c>
      <c r="AH65" s="157">
        <v>5.880531374504961E-2</v>
      </c>
      <c r="AI65" s="157">
        <v>5.8861969065698364E-2</v>
      </c>
      <c r="AJ65" s="157">
        <v>5.8918624386347117E-2</v>
      </c>
    </row>
    <row r="66" spans="1:36" ht="15.75" thickBot="1" x14ac:dyDescent="0.3">
      <c r="A66" s="153" t="s">
        <v>16</v>
      </c>
      <c r="B66" s="149" t="s">
        <v>19</v>
      </c>
      <c r="C66" s="158" t="s">
        <v>6</v>
      </c>
      <c r="D66" s="151">
        <f>'Demand Supply Gap '!D98-SUM('Demand By End Use '!D62:D65)</f>
        <v>22.473058085976746</v>
      </c>
      <c r="E66" s="151">
        <f>'Demand Supply Gap '!E98-SUM('Demand By End Use '!E62:E65)</f>
        <v>21.117809421355929</v>
      </c>
      <c r="F66" s="151">
        <f>'Demand Supply Gap '!F98-SUM('Demand By End Use '!F62:F65)</f>
        <v>25.833328392850234</v>
      </c>
      <c r="G66" s="151">
        <f>'Demand Supply Gap '!G98-SUM('Demand By End Use '!G62:G65)</f>
        <v>27.231471064353315</v>
      </c>
      <c r="H66" s="151">
        <f>'Demand Supply Gap '!H98-SUM('Demand By End Use '!H62:H65)</f>
        <v>24.687615523054419</v>
      </c>
      <c r="I66" s="151">
        <f>'Demand Supply Gap '!I98-SUM('Demand By End Use '!I62:I65)</f>
        <v>25.915624645358704</v>
      </c>
      <c r="J66" s="151">
        <f>'Demand Supply Gap '!J98-SUM('Demand By End Use '!J62:J65)</f>
        <v>27.223559824504321</v>
      </c>
      <c r="K66" s="151">
        <f>'Demand Supply Gap '!K98-SUM('Demand By End Use '!K62:K65)</f>
        <v>28.617298635288648</v>
      </c>
      <c r="L66" s="151">
        <f>'Demand Supply Gap '!L98-SUM('Demand By End Use '!L62:L65)</f>
        <v>30.10319816644035</v>
      </c>
      <c r="M66" s="151">
        <f>'Demand Supply Gap '!M98-SUM('Demand By End Use '!M62:M65)</f>
        <v>31.68813736025001</v>
      </c>
      <c r="N66" s="151">
        <f>'Demand Supply Gap '!N98-SUM('Demand By End Use '!N62:N65)</f>
        <v>33.37956335531058</v>
      </c>
      <c r="O66" s="151">
        <f>'Demand Supply Gap '!O98-SUM('Demand By End Use '!O62:O65)</f>
        <v>35.185542233648917</v>
      </c>
      <c r="P66" s="151">
        <f>'Demand Supply Gap '!P98-SUM('Demand By End Use '!P62:P65)</f>
        <v>37.114814615904038</v>
      </c>
      <c r="Q66" s="151">
        <f>'Demand Supply Gap '!Q98-SUM('Demand By End Use '!Q62:Q65)</f>
        <v>39.17685659527271</v>
      </c>
      <c r="R66" s="151">
        <f>'Demand Supply Gap '!R98-SUM('Demand By End Use '!R62:R65)</f>
        <v>41.38194655323511</v>
      </c>
      <c r="S66" s="151">
        <f>'Demand Supply Gap '!S98-SUM('Demand By End Use '!S62:S65)</f>
        <v>43.741238458203043</v>
      </c>
      <c r="T66" s="147"/>
      <c r="U66" s="174">
        <v>7.4599999999999986E-2</v>
      </c>
      <c r="V66" s="174">
        <v>7.5179999999999983E-2</v>
      </c>
      <c r="W66" s="174">
        <v>7.5759999999999994E-2</v>
      </c>
      <c r="X66" s="174">
        <v>7.6339999999999991E-2</v>
      </c>
      <c r="Y66" s="174">
        <v>7.6919999999999988E-2</v>
      </c>
      <c r="Z66" s="174">
        <v>7.7499999999999986E-2</v>
      </c>
      <c r="AA66" s="174">
        <v>7.8079999999999983E-2</v>
      </c>
      <c r="AB66" s="174">
        <v>7.865999999999998E-2</v>
      </c>
      <c r="AC66" s="174">
        <v>7.9239999999999991E-2</v>
      </c>
      <c r="AD66" s="174">
        <v>7.9819999999999988E-2</v>
      </c>
      <c r="AE66" s="174">
        <v>8.0399999999999985E-2</v>
      </c>
      <c r="AF66" s="174">
        <v>8.0979999999999983E-2</v>
      </c>
      <c r="AG66" s="174">
        <v>8.155999999999998E-2</v>
      </c>
      <c r="AH66" s="174">
        <v>8.2139999999999991E-2</v>
      </c>
      <c r="AI66" s="174">
        <v>8.2719999999999988E-2</v>
      </c>
      <c r="AJ66" s="174">
        <v>8.3299999999999985E-2</v>
      </c>
    </row>
    <row r="67" spans="1:36" ht="15.75" thickBot="1" x14ac:dyDescent="0.3">
      <c r="A67" s="171" t="s">
        <v>16</v>
      </c>
      <c r="B67" s="146" t="s">
        <v>19</v>
      </c>
      <c r="C67" s="146" t="s">
        <v>15</v>
      </c>
      <c r="D67" s="172">
        <f t="shared" ref="D67:S67" si="24">SUM(D62:D66)</f>
        <v>102.79826140903003</v>
      </c>
      <c r="E67" s="172">
        <f t="shared" si="24"/>
        <v>96.657400806772515</v>
      </c>
      <c r="F67" s="172">
        <f t="shared" si="24"/>
        <v>118.312170204515</v>
      </c>
      <c r="G67" s="172">
        <f t="shared" si="24"/>
        <v>124.79096060225751</v>
      </c>
      <c r="H67" s="172">
        <f t="shared" si="24"/>
        <v>113.20205175000001</v>
      </c>
      <c r="I67" s="172">
        <f t="shared" si="24"/>
        <v>118.90500131408737</v>
      </c>
      <c r="J67" s="172">
        <f t="shared" si="24"/>
        <v>124.98180787324566</v>
      </c>
      <c r="K67" s="172">
        <f t="shared" si="24"/>
        <v>131.46015239708981</v>
      </c>
      <c r="L67" s="172">
        <f t="shared" si="24"/>
        <v>138.36998721941612</v>
      </c>
      <c r="M67" s="172">
        <f t="shared" si="24"/>
        <v>145.74373767533751</v>
      </c>
      <c r="N67" s="172">
        <f t="shared" si="24"/>
        <v>153.61652289708388</v>
      </c>
      <c r="O67" s="172">
        <f t="shared" si="24"/>
        <v>162.02639769795533</v>
      </c>
      <c r="P67" s="172">
        <f t="shared" si="24"/>
        <v>171.01461767857217</v>
      </c>
      <c r="Q67" s="172">
        <f t="shared" si="24"/>
        <v>180.62592991695797</v>
      </c>
      <c r="R67" s="172">
        <f t="shared" si="24"/>
        <v>190.9088918567584</v>
      </c>
      <c r="S67" s="173">
        <f t="shared" si="24"/>
        <v>201.91622128898942</v>
      </c>
      <c r="T67" s="147"/>
      <c r="U67" s="194">
        <v>1</v>
      </c>
      <c r="V67" s="195">
        <v>1</v>
      </c>
      <c r="W67" s="195">
        <v>1</v>
      </c>
      <c r="X67" s="195">
        <v>1</v>
      </c>
      <c r="Y67" s="195">
        <v>1</v>
      </c>
      <c r="Z67" s="195">
        <v>1</v>
      </c>
      <c r="AA67" s="195">
        <v>1</v>
      </c>
      <c r="AB67" s="195">
        <v>1</v>
      </c>
      <c r="AC67" s="195">
        <v>1</v>
      </c>
      <c r="AD67" s="195">
        <v>1</v>
      </c>
      <c r="AE67" s="195">
        <v>1</v>
      </c>
      <c r="AF67" s="195">
        <v>1</v>
      </c>
      <c r="AG67" s="195">
        <v>1</v>
      </c>
      <c r="AH67" s="195">
        <v>1</v>
      </c>
      <c r="AI67" s="195">
        <v>1</v>
      </c>
      <c r="AJ67" s="196">
        <v>1</v>
      </c>
    </row>
    <row r="68" spans="1:36" ht="15.75" thickBot="1" x14ac:dyDescent="0.3">
      <c r="A68" s="148" t="s">
        <v>16</v>
      </c>
      <c r="B68" s="149" t="s">
        <v>20</v>
      </c>
      <c r="C68" s="150" t="s">
        <v>182</v>
      </c>
      <c r="D68" s="151">
        <f>U68*'Demand Supply Gap '!D107</f>
        <v>56.24134574466742</v>
      </c>
      <c r="E68" s="151">
        <f>V68*'Demand Supply Gap '!E107</f>
        <v>57.531245628136098</v>
      </c>
      <c r="F68" s="151">
        <f>W68*'Demand Supply Gap '!F107</f>
        <v>58.38627938053471</v>
      </c>
      <c r="G68" s="151">
        <f>X68*'Demand Supply Gap '!G107</f>
        <v>54.449696953011433</v>
      </c>
      <c r="H68" s="151">
        <f>Y68*'Demand Supply Gap '!H107</f>
        <v>56.934809098791447</v>
      </c>
      <c r="I68" s="151">
        <f>Z68*'Demand Supply Gap '!I107</f>
        <v>60.030827661676987</v>
      </c>
      <c r="J68" s="151">
        <f>AA68*'Demand Supply Gap '!J107</f>
        <v>63.349156738775299</v>
      </c>
      <c r="K68" s="151">
        <f>AB68*'Demand Supply Gap '!K107</f>
        <v>66.907850067465318</v>
      </c>
      <c r="L68" s="151">
        <f>AC68*'Demand Supply Gap '!L107</f>
        <v>70.726591217485677</v>
      </c>
      <c r="M68" s="151">
        <f>AD68*'Demand Supply Gap '!M107</f>
        <v>74.826852982914332</v>
      </c>
      <c r="N68" s="151">
        <f>AE68*'Demand Supply Gap '!N107</f>
        <v>79.232073482170364</v>
      </c>
      <c r="O68" s="151">
        <f>AF68*'Demand Supply Gap '!O107</f>
        <v>83.967850824237885</v>
      </c>
      <c r="P68" s="151">
        <f>AG68*'Demand Supply Gap '!P107</f>
        <v>89.062158417166501</v>
      </c>
      <c r="Q68" s="151">
        <f>AH68*'Demand Supply Gap '!Q107</f>
        <v>94.545583239529748</v>
      </c>
      <c r="R68" s="151">
        <f>AI68*'Demand Supply Gap '!R107</f>
        <v>100.45158967035933</v>
      </c>
      <c r="S68" s="151">
        <f>AJ68*'Demand Supply Gap '!S107</f>
        <v>106.81681178201053</v>
      </c>
      <c r="T68" s="147"/>
      <c r="U68" s="152">
        <v>0.48207015570079803</v>
      </c>
      <c r="V68" s="152">
        <v>0.48211603896393046</v>
      </c>
      <c r="W68" s="152">
        <v>0.48216192222706289</v>
      </c>
      <c r="X68" s="152">
        <v>0.48220780549019537</v>
      </c>
      <c r="Y68" s="152">
        <v>0.4822536887533278</v>
      </c>
      <c r="Z68" s="152">
        <v>0.48229957201646023</v>
      </c>
      <c r="AA68" s="152">
        <v>0.48234545527959266</v>
      </c>
      <c r="AB68" s="152">
        <v>0.48239133854272509</v>
      </c>
      <c r="AC68" s="152">
        <v>0.48243722180585752</v>
      </c>
      <c r="AD68" s="152">
        <v>0.48248310506898995</v>
      </c>
      <c r="AE68" s="152">
        <v>0.48252898833212238</v>
      </c>
      <c r="AF68" s="152">
        <v>0.48257487159525486</v>
      </c>
      <c r="AG68" s="152">
        <v>0.48262075485838729</v>
      </c>
      <c r="AH68" s="152">
        <v>0.48266663812151972</v>
      </c>
      <c r="AI68" s="152">
        <v>0.48271252138465215</v>
      </c>
      <c r="AJ68" s="152">
        <v>0.48275840464778458</v>
      </c>
    </row>
    <row r="69" spans="1:36" ht="15.75" thickBot="1" x14ac:dyDescent="0.3">
      <c r="A69" s="153" t="s">
        <v>16</v>
      </c>
      <c r="B69" s="62" t="s">
        <v>20</v>
      </c>
      <c r="C69" s="154" t="s">
        <v>183</v>
      </c>
      <c r="D69" s="151">
        <f>U69*'Demand Supply Gap '!D107</f>
        <v>18.449361642623192</v>
      </c>
      <c r="E69" s="151">
        <f>V69*'Demand Supply Gap '!E107</f>
        <v>18.859432792290413</v>
      </c>
      <c r="F69" s="151">
        <f>W69*'Demand Supply Gap '!F107</f>
        <v>19.126464972334634</v>
      </c>
      <c r="G69" s="151">
        <f>X69*'Demand Supply Gap '!G107</f>
        <v>17.824538023716393</v>
      </c>
      <c r="H69" s="151">
        <f>Y69*'Demand Supply Gap '!H107</f>
        <v>18.625135466342162</v>
      </c>
      <c r="I69" s="151">
        <f>Z69*'Demand Supply Gap '!I107</f>
        <v>19.624315008272962</v>
      </c>
      <c r="J69" s="151">
        <f>AA69*'Demand Supply Gap '!J107</f>
        <v>20.69471575622088</v>
      </c>
      <c r="K69" s="151">
        <f>AB69*'Demand Supply Gap '!K107</f>
        <v>21.842080456029716</v>
      </c>
      <c r="L69" s="151">
        <f>AC69*'Demand Supply Gap '!L107</f>
        <v>23.072667220761808</v>
      </c>
      <c r="M69" s="151">
        <f>AD69*'Demand Supply Gap '!M107</f>
        <v>24.393299651683179</v>
      </c>
      <c r="N69" s="151">
        <f>AE69*'Demand Supply Gap '!N107</f>
        <v>25.811422186434136</v>
      </c>
      <c r="O69" s="151">
        <f>AF69*'Demand Supply Gap '!O107</f>
        <v>27.335161252940818</v>
      </c>
      <c r="P69" s="151">
        <f>AG69*'Demand Supply Gap '!P107</f>
        <v>28.973392875145418</v>
      </c>
      <c r="Q69" s="151">
        <f>AH69*'Demand Supply Gap '!Q107</f>
        <v>30.735817452417681</v>
      </c>
      <c r="R69" s="151">
        <f>AI69*'Demand Supply Gap '!R107</f>
        <v>32.633042519612957</v>
      </c>
      <c r="S69" s="151">
        <f>AJ69*'Demand Supply Gap '!S107</f>
        <v>34.676674390358848</v>
      </c>
      <c r="T69" s="147"/>
      <c r="U69" s="155">
        <v>0.15813787031372689</v>
      </c>
      <c r="V69" s="155">
        <v>0.15804342380653735</v>
      </c>
      <c r="W69" s="155">
        <v>0.15794897729934779</v>
      </c>
      <c r="X69" s="155">
        <v>0.15785453079215822</v>
      </c>
      <c r="Y69" s="155">
        <v>0.15776008428496865</v>
      </c>
      <c r="Z69" s="155">
        <v>0.15766563777777912</v>
      </c>
      <c r="AA69" s="155">
        <v>0.15757119127058955</v>
      </c>
      <c r="AB69" s="155">
        <v>0.15747674476339998</v>
      </c>
      <c r="AC69" s="155">
        <v>0.15738229825621042</v>
      </c>
      <c r="AD69" s="155">
        <v>0.15728785174902088</v>
      </c>
      <c r="AE69" s="155">
        <v>0.15719340524183131</v>
      </c>
      <c r="AF69" s="155">
        <v>0.15709895873464175</v>
      </c>
      <c r="AG69" s="155">
        <v>0.15700451222745218</v>
      </c>
      <c r="AH69" s="155">
        <v>0.15691006572026264</v>
      </c>
      <c r="AI69" s="155">
        <v>0.15681561921307308</v>
      </c>
      <c r="AJ69" s="155">
        <v>0.15672117270588351</v>
      </c>
    </row>
    <row r="70" spans="1:36" ht="15.75" thickBot="1" x14ac:dyDescent="0.3">
      <c r="A70" s="148" t="s">
        <v>16</v>
      </c>
      <c r="B70" s="149" t="s">
        <v>20</v>
      </c>
      <c r="C70" s="154" t="s">
        <v>184</v>
      </c>
      <c r="D70" s="151">
        <f>U70*'Demand Supply Gap '!D107</f>
        <v>9.8943639459407624</v>
      </c>
      <c r="E70" s="151">
        <f>V70*'Demand Supply Gap '!E107</f>
        <v>10.118238802371138</v>
      </c>
      <c r="F70" s="151">
        <f>W70*'Demand Supply Gap '!F107</f>
        <v>10.265518857452399</v>
      </c>
      <c r="G70" s="151">
        <f>X70*'Demand Supply Gap '!G107</f>
        <v>9.5704974660993134</v>
      </c>
      <c r="H70" s="151">
        <f>Y70*'Demand Supply Gap '!H107</f>
        <v>10.004280072338549</v>
      </c>
      <c r="I70" s="151">
        <f>Z70*'Demand Supply Gap '!I107</f>
        <v>10.545112469351634</v>
      </c>
      <c r="J70" s="151">
        <f>AA70*'Demand Supply Gap '!J107</f>
        <v>11.124656779173277</v>
      </c>
      <c r="K70" s="151">
        <f>AB70*'Demand Supply Gap '!K107</f>
        <v>11.746047176074718</v>
      </c>
      <c r="L70" s="151">
        <f>AC70*'Demand Supply Gap '!L107</f>
        <v>12.41270006018587</v>
      </c>
      <c r="M70" s="151">
        <f>AD70*'Demand Supply Gap '!M107</f>
        <v>13.128341592748631</v>
      </c>
      <c r="N70" s="151">
        <f>AE70*'Demand Supply Gap '!N107</f>
        <v>13.897038111479247</v>
      </c>
      <c r="O70" s="151">
        <f>AF70*'Demand Supply Gap '!O107</f>
        <v>14.723229745701842</v>
      </c>
      <c r="P70" s="151">
        <f>AG70*'Demand Supply Gap '!P107</f>
        <v>15.611767588320317</v>
      </c>
      <c r="Q70" s="151">
        <f>AH70*'Demand Supply Gap '!Q107</f>
        <v>16.567954823689742</v>
      </c>
      <c r="R70" s="151">
        <f>AI70*'Demand Supply Gap '!R107</f>
        <v>17.59759225761827</v>
      </c>
      <c r="S70" s="151">
        <f>AJ70*'Demand Supply Gap '!S107</f>
        <v>18.707028748742974</v>
      </c>
      <c r="T70" s="147"/>
      <c r="U70" s="155">
        <v>8.4809093822799872E-2</v>
      </c>
      <c r="V70" s="155">
        <v>8.4791579939381884E-2</v>
      </c>
      <c r="W70" s="155">
        <v>8.4774066055963881E-2</v>
      </c>
      <c r="X70" s="155">
        <v>8.4756552172545879E-2</v>
      </c>
      <c r="Y70" s="155">
        <v>8.4739038289127877E-2</v>
      </c>
      <c r="Z70" s="155">
        <v>8.4721524405709889E-2</v>
      </c>
      <c r="AA70" s="155">
        <v>8.4704010522291887E-2</v>
      </c>
      <c r="AB70" s="155">
        <v>8.4686496638873884E-2</v>
      </c>
      <c r="AC70" s="155">
        <v>8.4668982755455882E-2</v>
      </c>
      <c r="AD70" s="155">
        <v>8.4651468872037894E-2</v>
      </c>
      <c r="AE70" s="155">
        <v>8.4633954988619892E-2</v>
      </c>
      <c r="AF70" s="155">
        <v>8.4616441105201889E-2</v>
      </c>
      <c r="AG70" s="155">
        <v>8.4598927221783887E-2</v>
      </c>
      <c r="AH70" s="155">
        <v>8.4581413338365899E-2</v>
      </c>
      <c r="AI70" s="155">
        <v>8.4563899454947897E-2</v>
      </c>
      <c r="AJ70" s="155">
        <v>8.4546385571529895E-2</v>
      </c>
    </row>
    <row r="71" spans="1:36" ht="15.75" thickBot="1" x14ac:dyDescent="0.3">
      <c r="A71" s="153" t="s">
        <v>16</v>
      </c>
      <c r="B71" s="62" t="s">
        <v>20</v>
      </c>
      <c r="C71" s="156" t="s">
        <v>185</v>
      </c>
      <c r="D71" s="151">
        <f>U71*'Demand Supply Gap '!D107</f>
        <v>6.9233916921022693</v>
      </c>
      <c r="E71" s="151">
        <f>V71*'Demand Supply Gap '!E107</f>
        <v>7.075590604627414</v>
      </c>
      <c r="F71" s="151">
        <f>W71*'Demand Supply Gap '!F107</f>
        <v>7.1740622633466433</v>
      </c>
      <c r="G71" s="151">
        <f>X71*'Demand Supply Gap '!G107</f>
        <v>6.684130623972103</v>
      </c>
      <c r="H71" s="151">
        <f>Y71*'Demand Supply Gap '!H107</f>
        <v>6.9826801739297313</v>
      </c>
      <c r="I71" s="151">
        <f>Z71*'Demand Supply Gap '!I107</f>
        <v>7.3555157894116983</v>
      </c>
      <c r="J71" s="151">
        <f>AA71*'Demand Supply Gap '!J107</f>
        <v>7.7548581217339834</v>
      </c>
      <c r="K71" s="151">
        <f>AB71*'Demand Supply Gap '!K107</f>
        <v>8.1828390438859557</v>
      </c>
      <c r="L71" s="151">
        <f>AC71*'Demand Supply Gap '!L107</f>
        <v>8.6417813395820477</v>
      </c>
      <c r="M71" s="151">
        <f>AD71*'Demand Supply Gap '!M107</f>
        <v>9.1342172323873321</v>
      </c>
      <c r="N71" s="151">
        <f>AE71*'Demand Supply Gap '!N107</f>
        <v>9.6629088436800483</v>
      </c>
      <c r="O71" s="151">
        <f>AF71*'Demand Supply Gap '!O107</f>
        <v>10.230870792560967</v>
      </c>
      <c r="P71" s="151">
        <f>AG71*'Demand Supply Gap '!P107</f>
        <v>10.841395175649403</v>
      </c>
      <c r="Q71" s="151">
        <f>AH71*'Demand Supply Gap '!Q107</f>
        <v>11.498079192569106</v>
      </c>
      <c r="R71" s="151">
        <f>AI71*'Demand Supply Gap '!R107</f>
        <v>12.20485571421111</v>
      </c>
      <c r="S71" s="151">
        <f>AJ71*'Demand Supply Gap '!S107</f>
        <v>12.966027126003009</v>
      </c>
      <c r="T71" s="147"/>
      <c r="U71" s="157">
        <v>5.9343539291212756E-2</v>
      </c>
      <c r="V71" s="157">
        <v>5.9293965885645103E-2</v>
      </c>
      <c r="W71" s="157">
        <v>5.9244392480077443E-2</v>
      </c>
      <c r="X71" s="157">
        <v>5.9194819074509783E-2</v>
      </c>
      <c r="Y71" s="157">
        <v>5.9145245668942123E-2</v>
      </c>
      <c r="Z71" s="157">
        <v>5.909567226337447E-2</v>
      </c>
      <c r="AA71" s="157">
        <v>5.904609885780681E-2</v>
      </c>
      <c r="AB71" s="157">
        <v>5.899652545223915E-2</v>
      </c>
      <c r="AC71" s="157">
        <v>5.894695204667149E-2</v>
      </c>
      <c r="AD71" s="157">
        <v>5.8897378641103837E-2</v>
      </c>
      <c r="AE71" s="157">
        <v>5.8847805235536177E-2</v>
      </c>
      <c r="AF71" s="157">
        <v>5.8798231829968517E-2</v>
      </c>
      <c r="AG71" s="157">
        <v>5.8748658424400857E-2</v>
      </c>
      <c r="AH71" s="157">
        <v>5.8699085018833204E-2</v>
      </c>
      <c r="AI71" s="157">
        <v>5.8649511613265544E-2</v>
      </c>
      <c r="AJ71" s="157">
        <v>5.8599938207697884E-2</v>
      </c>
    </row>
    <row r="72" spans="1:36" ht="15.75" thickBot="1" x14ac:dyDescent="0.3">
      <c r="A72" s="148" t="s">
        <v>16</v>
      </c>
      <c r="B72" s="149" t="s">
        <v>20</v>
      </c>
      <c r="C72" s="158" t="s">
        <v>6</v>
      </c>
      <c r="D72" s="151">
        <f>'Demand Supply Gap '!D107-SUM('Demand By End Use '!D68:D71)</f>
        <v>25.157845974666358</v>
      </c>
      <c r="E72" s="151">
        <f>'Demand Supply Gap '!E107-SUM('Demand By End Use '!E68:E71)</f>
        <v>25.74619469757495</v>
      </c>
      <c r="F72" s="151">
        <f>'Demand Supply Gap '!F107-SUM('Demand By End Use '!F68:F71)</f>
        <v>26.140354576331617</v>
      </c>
      <c r="G72" s="151">
        <f>'Demand Supply Gap '!G107-SUM('Demand By End Use '!G68:G71)</f>
        <v>24.38863087061182</v>
      </c>
      <c r="H72" s="151">
        <f>'Demand Supply Gap '!H107-SUM('Demand By End Use '!H68:H71)</f>
        <v>25.512967879200872</v>
      </c>
      <c r="I72" s="151">
        <f>'Demand Supply Gap '!I107-SUM('Demand By End Use '!I68:I71)</f>
        <v>26.91215553179002</v>
      </c>
      <c r="J72" s="151">
        <f>'Demand Supply Gap '!J107-SUM('Demand By End Use '!J68:J71)</f>
        <v>28.412268502533109</v>
      </c>
      <c r="K72" s="151">
        <f>'Demand Supply Gap '!K107-SUM('Demand By End Use '!K68:K71)</f>
        <v>30.021538593748033</v>
      </c>
      <c r="L72" s="151">
        <f>'Demand Supply Gap '!L107-SUM('Demand By End Use '!L68:L71)</f>
        <v>31.748943414205712</v>
      </c>
      <c r="M72" s="151">
        <f>'Demand Supply Gap '!M107-SUM('Demand By End Use '!M68:M71)</f>
        <v>33.604279559806784</v>
      </c>
      <c r="N72" s="151">
        <f>'Demand Supply Gap '!N107-SUM('Demand By End Use '!N68:N71)</f>
        <v>35.598243488481359</v>
      </c>
      <c r="O72" s="151">
        <f>'Demand Supply Gap '!O107-SUM('Demand By End Use '!O68:O71)</f>
        <v>37.74252094745853</v>
      </c>
      <c r="P72" s="151">
        <f>'Demand Supply Gap '!P107-SUM('Demand By End Use '!P68:P71)</f>
        <v>40.049885911926339</v>
      </c>
      <c r="Q72" s="151">
        <f>'Demand Supply Gap '!Q107-SUM('Demand By End Use '!Q68:Q71)</f>
        <v>42.534310107407549</v>
      </c>
      <c r="R72" s="151">
        <f>'Demand Supply Gap '!R107-SUM('Demand By End Use '!R68:R71)</f>
        <v>45.211084315506184</v>
      </c>
      <c r="S72" s="151">
        <f>'Demand Supply Gap '!S107-SUM('Demand By End Use '!S68:S71)</f>
        <v>48.096952805849327</v>
      </c>
      <c r="T72" s="147"/>
      <c r="U72" s="174">
        <f t="shared" ref="U72:AJ72" si="25">ROUND(1-SUM(U68:U71),4)</f>
        <v>0.21560000000000001</v>
      </c>
      <c r="V72" s="174">
        <f t="shared" si="25"/>
        <v>0.21579999999999999</v>
      </c>
      <c r="W72" s="174">
        <f t="shared" si="25"/>
        <v>0.21590000000000001</v>
      </c>
      <c r="X72" s="174">
        <f t="shared" si="25"/>
        <v>0.216</v>
      </c>
      <c r="Y72" s="174">
        <f t="shared" si="25"/>
        <v>0.21609999999999999</v>
      </c>
      <c r="Z72" s="174">
        <f t="shared" si="25"/>
        <v>0.2162</v>
      </c>
      <c r="AA72" s="174">
        <f t="shared" si="25"/>
        <v>0.21629999999999999</v>
      </c>
      <c r="AB72" s="174">
        <f t="shared" si="25"/>
        <v>0.21640000000000001</v>
      </c>
      <c r="AC72" s="174">
        <f t="shared" si="25"/>
        <v>0.21659999999999999</v>
      </c>
      <c r="AD72" s="174">
        <f t="shared" si="25"/>
        <v>0.2167</v>
      </c>
      <c r="AE72" s="174">
        <f t="shared" si="25"/>
        <v>0.21679999999999999</v>
      </c>
      <c r="AF72" s="174">
        <f t="shared" si="25"/>
        <v>0.21690000000000001</v>
      </c>
      <c r="AG72" s="174">
        <f t="shared" si="25"/>
        <v>0.217</v>
      </c>
      <c r="AH72" s="174">
        <f t="shared" si="25"/>
        <v>0.21709999999999999</v>
      </c>
      <c r="AI72" s="174">
        <f t="shared" si="25"/>
        <v>0.21729999999999999</v>
      </c>
      <c r="AJ72" s="174">
        <f t="shared" si="25"/>
        <v>0.21740000000000001</v>
      </c>
    </row>
    <row r="73" spans="1:36" ht="15.75" thickBot="1" x14ac:dyDescent="0.3">
      <c r="A73" s="171" t="s">
        <v>16</v>
      </c>
      <c r="B73" s="146" t="s">
        <v>20</v>
      </c>
      <c r="C73" s="146" t="s">
        <v>15</v>
      </c>
      <c r="D73" s="172">
        <f t="shared" ref="D73:S73" si="26">SUM(D68:D72)</f>
        <v>116.66630900000001</v>
      </c>
      <c r="E73" s="172">
        <f t="shared" si="26"/>
        <v>119.33070252500001</v>
      </c>
      <c r="F73" s="172">
        <f t="shared" si="26"/>
        <v>121.09268005</v>
      </c>
      <c r="G73" s="172">
        <f t="shared" si="26"/>
        <v>112.91749393741107</v>
      </c>
      <c r="H73" s="172">
        <f t="shared" si="26"/>
        <v>118.05987269060276</v>
      </c>
      <c r="I73" s="172">
        <f t="shared" si="26"/>
        <v>124.46792646050331</v>
      </c>
      <c r="J73" s="172">
        <f t="shared" si="26"/>
        <v>131.33565589843656</v>
      </c>
      <c r="K73" s="172">
        <f t="shared" si="26"/>
        <v>138.70035533720375</v>
      </c>
      <c r="L73" s="172">
        <f t="shared" si="26"/>
        <v>146.60268325222111</v>
      </c>
      <c r="M73" s="172">
        <f t="shared" si="26"/>
        <v>155.08699101954025</v>
      </c>
      <c r="N73" s="172">
        <f t="shared" si="26"/>
        <v>164.20168611224514</v>
      </c>
      <c r="O73" s="172">
        <f t="shared" si="26"/>
        <v>173.99963356290004</v>
      </c>
      <c r="P73" s="172">
        <f t="shared" si="26"/>
        <v>184.53859996820799</v>
      </c>
      <c r="Q73" s="172">
        <f t="shared" si="26"/>
        <v>195.88174481561381</v>
      </c>
      <c r="R73" s="172">
        <f t="shared" si="26"/>
        <v>208.09816447730785</v>
      </c>
      <c r="S73" s="173">
        <f t="shared" si="26"/>
        <v>221.2634948529647</v>
      </c>
      <c r="T73" s="147"/>
      <c r="U73" s="194">
        <v>1</v>
      </c>
      <c r="V73" s="195">
        <v>1</v>
      </c>
      <c r="W73" s="195">
        <v>1</v>
      </c>
      <c r="X73" s="195">
        <v>1</v>
      </c>
      <c r="Y73" s="195">
        <v>1</v>
      </c>
      <c r="Z73" s="195">
        <v>1</v>
      </c>
      <c r="AA73" s="195">
        <v>1</v>
      </c>
      <c r="AB73" s="195">
        <v>1</v>
      </c>
      <c r="AC73" s="195">
        <v>1</v>
      </c>
      <c r="AD73" s="195">
        <v>1</v>
      </c>
      <c r="AE73" s="195">
        <v>1</v>
      </c>
      <c r="AF73" s="195">
        <v>1</v>
      </c>
      <c r="AG73" s="195">
        <v>1</v>
      </c>
      <c r="AH73" s="195">
        <v>1</v>
      </c>
      <c r="AI73" s="195">
        <v>1</v>
      </c>
      <c r="AJ73" s="196">
        <v>1</v>
      </c>
    </row>
    <row r="74" spans="1:36" ht="15.75" thickBot="1" x14ac:dyDescent="0.3">
      <c r="A74" s="148" t="s">
        <v>16</v>
      </c>
      <c r="B74" s="149" t="s">
        <v>21</v>
      </c>
      <c r="C74" s="150" t="s">
        <v>182</v>
      </c>
      <c r="D74" s="151">
        <f>U74*ABS('Demand Supply Gap '!D116)</f>
        <v>43.350571063983317</v>
      </c>
      <c r="E74" s="151">
        <f>V74*ABS('Demand Supply Gap '!E116)</f>
        <v>44.604046168761407</v>
      </c>
      <c r="F74" s="151">
        <f>W74*ABS('Demand Supply Gap '!F116)</f>
        <v>33.683758299611682</v>
      </c>
      <c r="G74" s="151">
        <f>X74*ABS('Demand Supply Gap '!G116)</f>
        <v>38.337599582204106</v>
      </c>
      <c r="H74" s="151">
        <f>Y74*ABS('Demand Supply Gap '!H116)</f>
        <v>39.269553347371328</v>
      </c>
      <c r="I74" s="151">
        <f>Z74*ABS('Demand Supply Gap '!I116)</f>
        <v>41.640663081108379</v>
      </c>
      <c r="J74" s="151">
        <f>AA74*ABS('Demand Supply Gap '!J116)</f>
        <v>44.172514236766922</v>
      </c>
      <c r="K74" s="151">
        <f>AB74*ABS('Demand Supply Gap '!K116)</f>
        <v>46.87694939500863</v>
      </c>
      <c r="L74" s="151">
        <f>AC74*ABS('Demand Supply Gap '!L116)</f>
        <v>49.76674469462742</v>
      </c>
      <c r="M74" s="151">
        <f>AD74*ABS('Demand Supply Gap '!M116)</f>
        <v>52.855687767988186</v>
      </c>
      <c r="N74" s="151">
        <f>AE74*ABS('Demand Supply Gap '!N116)</f>
        <v>56.158662516559936</v>
      </c>
      <c r="O74" s="151">
        <f>AF74*ABS('Demand Supply Gap '!O116)</f>
        <v>59.691741354209945</v>
      </c>
      <c r="P74" s="151">
        <f>AG74*ABS('Demand Supply Gap '!P116)</f>
        <v>63.472285605884338</v>
      </c>
      <c r="Q74" s="151">
        <f>AH74*ABS('Demand Supply Gap '!Q116)</f>
        <v>67.519054815202054</v>
      </c>
      <c r="R74" s="151">
        <f>AI74*ABS('Demand Supply Gap '!R116)</f>
        <v>71.852325786940682</v>
      </c>
      <c r="S74" s="151">
        <f>AJ74*ABS('Demand Supply Gap '!S116)</f>
        <v>76.494022270069891</v>
      </c>
      <c r="T74" s="147"/>
      <c r="U74" s="152">
        <v>0.4821160389639304</v>
      </c>
      <c r="V74" s="152">
        <v>0.48213439226918342</v>
      </c>
      <c r="W74" s="152">
        <v>0.48215274557443638</v>
      </c>
      <c r="X74" s="152">
        <v>0.48217109887968934</v>
      </c>
      <c r="Y74" s="152">
        <v>0.4821894521849423</v>
      </c>
      <c r="Z74" s="152">
        <v>0.48220780549019532</v>
      </c>
      <c r="AA74" s="152">
        <v>0.48222615879544828</v>
      </c>
      <c r="AB74" s="152">
        <v>0.48224451210070124</v>
      </c>
      <c r="AC74" s="152">
        <v>0.4822628654059542</v>
      </c>
      <c r="AD74" s="152">
        <v>0.48228121871120722</v>
      </c>
      <c r="AE74" s="152">
        <v>0.48229957201646018</v>
      </c>
      <c r="AF74" s="152">
        <v>0.48231792532171314</v>
      </c>
      <c r="AG74" s="152">
        <v>0.4823362786269661</v>
      </c>
      <c r="AH74" s="152">
        <v>0.48235463193221911</v>
      </c>
      <c r="AI74" s="152">
        <v>0.48237298523747207</v>
      </c>
      <c r="AJ74" s="152">
        <v>0.48239133854272503</v>
      </c>
    </row>
    <row r="75" spans="1:36" ht="15.75" thickBot="1" x14ac:dyDescent="0.3">
      <c r="A75" s="153" t="s">
        <v>16</v>
      </c>
      <c r="B75" s="62" t="s">
        <v>21</v>
      </c>
      <c r="C75" s="154" t="s">
        <v>183</v>
      </c>
      <c r="D75" s="151">
        <f>U75*ABS('Demand Supply Gap '!D116)</f>
        <v>14.210837477309298</v>
      </c>
      <c r="E75" s="151">
        <f>V75*ABS('Demand Supply Gap '!E116)</f>
        <v>14.617690018790892</v>
      </c>
      <c r="F75" s="151">
        <f>W75*ABS('Demand Supply Gap '!F116)</f>
        <v>11.035821088909884</v>
      </c>
      <c r="G75" s="151">
        <f>X75*ABS('Demand Supply Gap '!G116)</f>
        <v>12.557078783265851</v>
      </c>
      <c r="H75" s="151">
        <f>Y75*ABS('Demand Supply Gap '!H116)</f>
        <v>12.858764203224046</v>
      </c>
      <c r="I75" s="151">
        <f>Z75*ABS('Demand Supply Gap '!I116)</f>
        <v>13.631399694703534</v>
      </c>
      <c r="J75" s="151">
        <f>AA75*ABS('Demand Supply Gap '!J116)</f>
        <v>14.45621023607398</v>
      </c>
      <c r="K75" s="151">
        <f>AB75*ABS('Demand Supply Gap '!K116)</f>
        <v>15.337026704954868</v>
      </c>
      <c r="L75" s="151">
        <f>AC75*ABS('Demand Supply Gap '!L116)</f>
        <v>16.277981038334158</v>
      </c>
      <c r="M75" s="151">
        <f>AD75*ABS('Demand Supply Gap '!M116)</f>
        <v>17.283531294118859</v>
      </c>
      <c r="N75" s="151">
        <f>AE75*ABS('Demand Supply Gap '!N116)</f>
        <v>18.35848890638928</v>
      </c>
      <c r="O75" s="151">
        <f>AF75*ABS('Demand Supply Gap '!O116)</f>
        <v>19.508048335151884</v>
      </c>
      <c r="P75" s="151">
        <f>AG75*ABS('Demand Supply Gap '!P116)</f>
        <v>20.737819330521397</v>
      </c>
      <c r="Q75" s="151">
        <f>AH75*ABS('Demand Supply Gap '!Q116)</f>
        <v>22.053862052290288</v>
      </c>
      <c r="R75" s="151">
        <f>AI75*ABS('Demand Supply Gap '!R116)</f>
        <v>23.462725308956905</v>
      </c>
      <c r="S75" s="151">
        <f>AJ75*ABS('Demand Supply Gap '!S116)</f>
        <v>24.971488205696144</v>
      </c>
      <c r="T75" s="147"/>
      <c r="U75" s="155">
        <v>0.15804342380653738</v>
      </c>
      <c r="V75" s="155">
        <v>0.15800564520366156</v>
      </c>
      <c r="W75" s="155">
        <v>0.15796786660078574</v>
      </c>
      <c r="X75" s="155">
        <v>0.15793008799790989</v>
      </c>
      <c r="Y75" s="155">
        <v>0.15789230939503407</v>
      </c>
      <c r="Z75" s="155">
        <v>0.15785453079215825</v>
      </c>
      <c r="AA75" s="155">
        <v>0.15781675218928243</v>
      </c>
      <c r="AB75" s="155">
        <v>0.15777897358640661</v>
      </c>
      <c r="AC75" s="155">
        <v>0.15774119498353079</v>
      </c>
      <c r="AD75" s="155">
        <v>0.15770341638065496</v>
      </c>
      <c r="AE75" s="155">
        <v>0.15766563777777914</v>
      </c>
      <c r="AF75" s="155">
        <v>0.1576278591749033</v>
      </c>
      <c r="AG75" s="155">
        <v>0.15759008057202747</v>
      </c>
      <c r="AH75" s="155">
        <v>0.15755230196915165</v>
      </c>
      <c r="AI75" s="155">
        <v>0.15751452336627583</v>
      </c>
      <c r="AJ75" s="155">
        <v>0.15747674476340001</v>
      </c>
    </row>
    <row r="76" spans="1:36" ht="15.75" thickBot="1" x14ac:dyDescent="0.3">
      <c r="A76" s="148" t="s">
        <v>16</v>
      </c>
      <c r="B76" s="149" t="s">
        <v>21</v>
      </c>
      <c r="C76" s="154" t="s">
        <v>184</v>
      </c>
      <c r="D76" s="151">
        <f>U76*ABS('Demand Supply Gap '!D116)</f>
        <v>7.6242296765086444</v>
      </c>
      <c r="E76" s="151">
        <f>V76*ABS('Demand Supply Gap '!E116)</f>
        <v>7.8437363750669356</v>
      </c>
      <c r="F76" s="151">
        <f>W76*ABS('Demand Supply Gap '!F116)</f>
        <v>5.9226607418472712</v>
      </c>
      <c r="G76" s="151">
        <f>X76*ABS('Demand Supply Gap '!G116)</f>
        <v>6.7401383428206101</v>
      </c>
      <c r="H76" s="151">
        <f>Y76*ABS('Demand Supply Gap '!H116)</f>
        <v>6.9031519394456753</v>
      </c>
      <c r="I76" s="151">
        <f>Z76*ABS('Demand Supply Gap '!I116)</f>
        <v>7.3190831686052595</v>
      </c>
      <c r="J76" s="151">
        <f>AA76*ABS('Demand Supply Gap '!J116)</f>
        <v>7.763163582718831</v>
      </c>
      <c r="K76" s="151">
        <f>AB76*ABS('Demand Supply Gap '!K116)</f>
        <v>8.2374640031506718</v>
      </c>
      <c r="L76" s="151">
        <f>AC76*ABS('Demand Supply Gap '!L116)</f>
        <v>8.7442182778485282</v>
      </c>
      <c r="M76" s="151">
        <f>AD76*ABS('Demand Supply Gap '!M116)</f>
        <v>9.2858368744383828</v>
      </c>
      <c r="N76" s="151">
        <f>AE76*ABS('Demand Supply Gap '!N116)</f>
        <v>9.8649216649654807</v>
      </c>
      <c r="O76" s="151">
        <f>AF76*ABS('Demand Supply Gap '!O116)</f>
        <v>10.484282011512322</v>
      </c>
      <c r="P76" s="151">
        <f>AG76*ABS('Demand Supply Gap '!P116)</f>
        <v>11.146952272348164</v>
      </c>
      <c r="Q76" s="151">
        <f>AH76*ABS('Demand Supply Gap '!Q116)</f>
        <v>11.856210859720314</v>
      </c>
      <c r="R76" s="151">
        <f>AI76*ABS('Demand Supply Gap '!R116)</f>
        <v>12.61560099299099</v>
      </c>
      <c r="S76" s="151">
        <f>AJ76*ABS('Demand Supply Gap '!S116)</f>
        <v>13.428953304671461</v>
      </c>
      <c r="T76" s="147"/>
      <c r="U76" s="155">
        <v>8.479157993938187E-2</v>
      </c>
      <c r="V76" s="155">
        <v>8.478457438601468E-2</v>
      </c>
      <c r="W76" s="155">
        <v>8.4777568832647476E-2</v>
      </c>
      <c r="X76" s="155">
        <v>8.4770563279280273E-2</v>
      </c>
      <c r="Y76" s="155">
        <v>8.4763557725913069E-2</v>
      </c>
      <c r="Z76" s="155">
        <v>8.4756552172545879E-2</v>
      </c>
      <c r="AA76" s="155">
        <v>8.4749546619178676E-2</v>
      </c>
      <c r="AB76" s="155">
        <v>8.4742541065811472E-2</v>
      </c>
      <c r="AC76" s="155">
        <v>8.4735535512444268E-2</v>
      </c>
      <c r="AD76" s="155">
        <v>8.4728529959077079E-2</v>
      </c>
      <c r="AE76" s="155">
        <v>8.4721524405709875E-2</v>
      </c>
      <c r="AF76" s="155">
        <v>8.4714518852342671E-2</v>
      </c>
      <c r="AG76" s="155">
        <v>8.4707513298975468E-2</v>
      </c>
      <c r="AH76" s="155">
        <v>8.4700507745608278E-2</v>
      </c>
      <c r="AI76" s="155">
        <v>8.4693502192241074E-2</v>
      </c>
      <c r="AJ76" s="155">
        <v>8.468649663887387E-2</v>
      </c>
    </row>
    <row r="77" spans="1:36" ht="15.75" thickBot="1" x14ac:dyDescent="0.3">
      <c r="A77" s="153" t="s">
        <v>16</v>
      </c>
      <c r="B77" s="62" t="s">
        <v>21</v>
      </c>
      <c r="C77" s="156" t="s">
        <v>185</v>
      </c>
      <c r="D77" s="151">
        <f>U77*ABS('Demand Supply Gap '!D116)</f>
        <v>5.3315531408474204</v>
      </c>
      <c r="E77" s="151">
        <f>V77*ABS('Demand Supply Gap '!E116)</f>
        <v>5.4836708695692709</v>
      </c>
      <c r="F77" s="151">
        <f>W77*ABS('Demand Supply Gap '!F116)</f>
        <v>4.1395756406003317</v>
      </c>
      <c r="G77" s="151">
        <f>X77*ABS('Demand Supply Gap '!G116)</f>
        <v>4.7097548911455407</v>
      </c>
      <c r="H77" s="151">
        <f>Y77*ABS('Demand Supply Gap '!H116)</f>
        <v>4.8224464164355076</v>
      </c>
      <c r="I77" s="151">
        <f>Z77*ABS('Demand Supply Gap '!I116)</f>
        <v>5.1117204847463809</v>
      </c>
      <c r="J77" s="151">
        <f>AA77*ABS('Demand Supply Gap '!J116)</f>
        <v>5.4205024506667581</v>
      </c>
      <c r="K77" s="151">
        <f>AB77*ABS('Demand Supply Gap '!K116)</f>
        <v>5.7502229441734434</v>
      </c>
      <c r="L77" s="151">
        <f>AC77*ABS('Demand Supply Gap '!L116)</f>
        <v>6.1024249031205215</v>
      </c>
      <c r="M77" s="151">
        <f>AD77*ABS('Demand Supply Gap '!M116)</f>
        <v>6.478772912867286</v>
      </c>
      <c r="N77" s="151">
        <f>AE77*ABS('Demand Supply Gap '!N116)</f>
        <v>6.8810633626579598</v>
      </c>
      <c r="O77" s="151">
        <f>AF77*ABS('Demand Supply Gap '!O116)</f>
        <v>7.3112354934457597</v>
      </c>
      <c r="P77" s="151">
        <f>AG77*ABS('Demand Supply Gap '!P116)</f>
        <v>7.7713834189659066</v>
      </c>
      <c r="Q77" s="151">
        <f>AH77*ABS('Demand Supply Gap '!Q116)</f>
        <v>8.2637692096769229</v>
      </c>
      <c r="R77" s="151">
        <f>AI77*ABS('Demand Supply Gap '!R116)</f>
        <v>8.7908371377786292</v>
      </c>
      <c r="S77" s="151">
        <f>AJ77*ABS('Demand Supply Gap '!S116)</f>
        <v>9.3552291909582532</v>
      </c>
      <c r="T77" s="147"/>
      <c r="U77" s="157">
        <v>5.9293965885645096E-2</v>
      </c>
      <c r="V77" s="157">
        <v>5.9274136523418036E-2</v>
      </c>
      <c r="W77" s="157">
        <v>5.9254307161190969E-2</v>
      </c>
      <c r="X77" s="157">
        <v>5.923447779896391E-2</v>
      </c>
      <c r="Y77" s="157">
        <v>5.9214648436736843E-2</v>
      </c>
      <c r="Z77" s="157">
        <v>5.9194819074509783E-2</v>
      </c>
      <c r="AA77" s="157">
        <v>5.9174989712282716E-2</v>
      </c>
      <c r="AB77" s="157">
        <v>5.9155160350055656E-2</v>
      </c>
      <c r="AC77" s="157">
        <v>5.913533098782859E-2</v>
      </c>
      <c r="AD77" s="157">
        <v>5.911550162560153E-2</v>
      </c>
      <c r="AE77" s="157">
        <v>5.9095672263374463E-2</v>
      </c>
      <c r="AF77" s="157">
        <v>5.9075842901147403E-2</v>
      </c>
      <c r="AG77" s="157">
        <v>5.9056013538920336E-2</v>
      </c>
      <c r="AH77" s="157">
        <v>5.9036184176693277E-2</v>
      </c>
      <c r="AI77" s="157">
        <v>5.901635481446621E-2</v>
      </c>
      <c r="AJ77" s="157">
        <v>5.8996525452239143E-2</v>
      </c>
    </row>
    <row r="78" spans="1:36" ht="15.75" thickBot="1" x14ac:dyDescent="0.3">
      <c r="A78" s="148" t="s">
        <v>16</v>
      </c>
      <c r="B78" s="149" t="s">
        <v>21</v>
      </c>
      <c r="C78" s="158" t="s">
        <v>6</v>
      </c>
      <c r="D78" s="151">
        <f>ABS('Demand Supply Gap '!D116)-SUM('Demand By End Use '!D74:D77)</f>
        <v>19.40010564135136</v>
      </c>
      <c r="E78" s="151">
        <f>ABS('Demand Supply Gap '!E116)-SUM('Demand By End Use '!E74:E77)</f>
        <v>19.96457656781152</v>
      </c>
      <c r="F78" s="151">
        <f>ABS('Demand Supply Gap '!F116)-SUM('Demand By End Use '!F74:F77)</f>
        <v>15.079361229030852</v>
      </c>
      <c r="G78" s="151">
        <f>ABS('Demand Supply Gap '!G116)-SUM('Demand By End Use '!G74:G77)</f>
        <v>17.165792400563916</v>
      </c>
      <c r="H78" s="151">
        <f>ABS('Demand Supply Gap '!H116)-SUM('Demand By End Use '!H74:H77)</f>
        <v>17.586176093523491</v>
      </c>
      <c r="I78" s="151">
        <f>ABS('Demand Supply Gap '!I116)-SUM('Demand By End Use '!I74:I77)</f>
        <v>18.651320722116509</v>
      </c>
      <c r="J78" s="151">
        <f>ABS('Demand Supply Gap '!J116)-SUM('Demand By End Use '!J74:J77)</f>
        <v>19.788849764739638</v>
      </c>
      <c r="K78" s="151">
        <f>ABS('Demand Supply Gap '!K116)-SUM('Demand By End Use '!K74:K77)</f>
        <v>21.004107508417306</v>
      </c>
      <c r="L78" s="151">
        <f>ABS('Demand Supply Gap '!L116)-SUM('Demand By End Use '!L74:L77)</f>
        <v>22.302860342629046</v>
      </c>
      <c r="M78" s="151">
        <f>ABS('Demand Supply Gap '!M116)-SUM('Demand By End Use '!M74:M77)</f>
        <v>23.691332059472842</v>
      </c>
      <c r="N78" s="151">
        <f>ABS('Demand Supply Gap '!N116)-SUM('Demand By End Use '!N74:N77)</f>
        <v>25.176242257072829</v>
      </c>
      <c r="O78" s="151">
        <f>ABS('Demand Supply Gap '!O116)-SUM('Demand By End Use '!O74:O77)</f>
        <v>26.764848131432643</v>
      </c>
      <c r="P78" s="151">
        <f>ABS('Demand Supply Gap '!P116)-SUM('Demand By End Use '!P74:P77)</f>
        <v>28.464989969220937</v>
      </c>
      <c r="Q78" s="151">
        <f>ABS('Demand Supply Gap '!Q116)-SUM('Demand By End Use '!Q74:Q77)</f>
        <v>30.285140683965864</v>
      </c>
      <c r="R78" s="151">
        <f>ABS('Demand Supply Gap '!R116)-SUM('Demand By End Use '!R74:R77)</f>
        <v>32.234459771114686</v>
      </c>
      <c r="S78" s="151">
        <f>ABS('Demand Supply Gap '!S116)-SUM('Demand By End Use '!S74:S77)</f>
        <v>34.322852093682926</v>
      </c>
      <c r="T78" s="147"/>
      <c r="U78" s="174">
        <f t="shared" ref="U78:AJ78" si="27">ROUND(1-SUM(U74:U77),4)</f>
        <v>0.21579999999999999</v>
      </c>
      <c r="V78" s="174">
        <f t="shared" si="27"/>
        <v>0.21579999999999999</v>
      </c>
      <c r="W78" s="174">
        <f t="shared" si="27"/>
        <v>0.21579999999999999</v>
      </c>
      <c r="X78" s="174">
        <f t="shared" si="27"/>
        <v>0.21590000000000001</v>
      </c>
      <c r="Y78" s="174">
        <f t="shared" si="27"/>
        <v>0.21590000000000001</v>
      </c>
      <c r="Z78" s="174">
        <f t="shared" si="27"/>
        <v>0.216</v>
      </c>
      <c r="AA78" s="174">
        <f t="shared" si="27"/>
        <v>0.216</v>
      </c>
      <c r="AB78" s="174">
        <f t="shared" si="27"/>
        <v>0.21609999999999999</v>
      </c>
      <c r="AC78" s="174">
        <f t="shared" si="27"/>
        <v>0.21609999999999999</v>
      </c>
      <c r="AD78" s="174">
        <f t="shared" si="27"/>
        <v>0.2162</v>
      </c>
      <c r="AE78" s="174">
        <f t="shared" si="27"/>
        <v>0.2162</v>
      </c>
      <c r="AF78" s="174">
        <f t="shared" si="27"/>
        <v>0.21629999999999999</v>
      </c>
      <c r="AG78" s="174">
        <f t="shared" si="27"/>
        <v>0.21629999999999999</v>
      </c>
      <c r="AH78" s="174">
        <f t="shared" si="27"/>
        <v>0.21640000000000001</v>
      </c>
      <c r="AI78" s="174">
        <f t="shared" si="27"/>
        <v>0.21640000000000001</v>
      </c>
      <c r="AJ78" s="174">
        <f t="shared" si="27"/>
        <v>0.21640000000000001</v>
      </c>
    </row>
    <row r="79" spans="1:36" ht="15.75" thickBot="1" x14ac:dyDescent="0.3">
      <c r="A79" s="171" t="s">
        <v>16</v>
      </c>
      <c r="B79" s="146" t="s">
        <v>21</v>
      </c>
      <c r="C79" s="146" t="s">
        <v>15</v>
      </c>
      <c r="D79" s="172">
        <f t="shared" ref="D79:S79" si="28">SUM(D74:D78)</f>
        <v>89.917297000000033</v>
      </c>
      <c r="E79" s="172">
        <f t="shared" si="28"/>
        <v>92.513720000000021</v>
      </c>
      <c r="F79" s="172">
        <f t="shared" si="28"/>
        <v>69.861177000000026</v>
      </c>
      <c r="G79" s="172">
        <f t="shared" si="28"/>
        <v>79.510364000000024</v>
      </c>
      <c r="H79" s="172">
        <f t="shared" si="28"/>
        <v>81.44009200000005</v>
      </c>
      <c r="I79" s="172">
        <f t="shared" si="28"/>
        <v>86.354187151280058</v>
      </c>
      <c r="J79" s="172">
        <f t="shared" si="28"/>
        <v>91.60124027096613</v>
      </c>
      <c r="K79" s="172">
        <f t="shared" si="28"/>
        <v>97.205770555704916</v>
      </c>
      <c r="L79" s="172">
        <f t="shared" si="28"/>
        <v>103.19422925655968</v>
      </c>
      <c r="M79" s="172">
        <f t="shared" si="28"/>
        <v>109.59516090888556</v>
      </c>
      <c r="N79" s="172">
        <f t="shared" si="28"/>
        <v>116.43937870764547</v>
      </c>
      <c r="O79" s="172">
        <f t="shared" si="28"/>
        <v>123.76015532575256</v>
      </c>
      <c r="P79" s="172">
        <f t="shared" si="28"/>
        <v>131.59343059694075</v>
      </c>
      <c r="Q79" s="172">
        <f t="shared" si="28"/>
        <v>139.97803762085545</v>
      </c>
      <c r="R79" s="172">
        <f t="shared" si="28"/>
        <v>148.95594899778189</v>
      </c>
      <c r="S79" s="173">
        <f t="shared" si="28"/>
        <v>158.57254506507869</v>
      </c>
      <c r="T79" s="147"/>
      <c r="U79" s="194">
        <v>1</v>
      </c>
      <c r="V79" s="195">
        <v>1</v>
      </c>
      <c r="W79" s="195">
        <v>1</v>
      </c>
      <c r="X79" s="195">
        <v>1</v>
      </c>
      <c r="Y79" s="195">
        <v>1</v>
      </c>
      <c r="Z79" s="195">
        <v>1</v>
      </c>
      <c r="AA79" s="195">
        <v>1</v>
      </c>
      <c r="AB79" s="195">
        <v>1</v>
      </c>
      <c r="AC79" s="195">
        <v>1</v>
      </c>
      <c r="AD79" s="195">
        <v>1</v>
      </c>
      <c r="AE79" s="195">
        <v>1</v>
      </c>
      <c r="AF79" s="195">
        <v>1</v>
      </c>
      <c r="AG79" s="195">
        <v>1</v>
      </c>
      <c r="AH79" s="195">
        <v>1</v>
      </c>
      <c r="AI79" s="195">
        <v>1</v>
      </c>
      <c r="AJ79" s="196">
        <v>1</v>
      </c>
    </row>
    <row r="80" spans="1:36" ht="15.75" thickBot="1" x14ac:dyDescent="0.3">
      <c r="A80" s="148" t="s">
        <v>16</v>
      </c>
      <c r="B80" s="149" t="s">
        <v>104</v>
      </c>
      <c r="C80" s="150" t="s">
        <v>182</v>
      </c>
      <c r="D80" s="151">
        <f>U80*ABS('Demand Supply Gap '!D125)</f>
        <v>12.763354208523326</v>
      </c>
      <c r="E80" s="151">
        <f>V80*ABS('Demand Supply Gap '!E125)</f>
        <v>5.6540640258634003</v>
      </c>
      <c r="F80" s="151">
        <f>W80*ABS('Demand Supply Gap '!F125)</f>
        <v>3.9310557661141785</v>
      </c>
      <c r="G80" s="151">
        <f>X80*ABS('Demand Supply Gap '!G125)</f>
        <v>6.5168000864904041</v>
      </c>
      <c r="H80" s="151">
        <f>Y80*ABS('Demand Supply Gap '!H125)</f>
        <v>7.406678837248724</v>
      </c>
      <c r="I80" s="151">
        <f>Z80*ABS('Demand Supply Gap '!I125)</f>
        <v>7.911605575944229</v>
      </c>
      <c r="J80" s="151">
        <f>AA80*ABS('Demand Supply Gap '!J125)</f>
        <v>8.4527392755813846</v>
      </c>
      <c r="K80" s="151">
        <f>AB80*ABS('Demand Supply Gap '!K125)</f>
        <v>9.0327924393459575</v>
      </c>
      <c r="L80" s="151">
        <f>AC80*ABS('Demand Supply Gap '!L125)</f>
        <v>9.6546888331162961</v>
      </c>
      <c r="M80" s="151">
        <f>AD80*ABS('Demand Supply Gap '!M125)</f>
        <v>10.321580526641752</v>
      </c>
      <c r="N80" s="151">
        <f>AE80*ABS('Demand Supply Gap '!N125)</f>
        <v>11.036866354038827</v>
      </c>
      <c r="O80" s="151">
        <f>AF80*ABS('Demand Supply Gap '!O125)</f>
        <v>11.804211915357076</v>
      </c>
      <c r="P80" s="151">
        <f>AG80*ABS('Demand Supply Gap '!P125)</f>
        <v>12.627571251701065</v>
      </c>
      <c r="Q80" s="151">
        <f>AH80*ABS('Demand Supply Gap '!Q125)</f>
        <v>13.511210338100108</v>
      </c>
      <c r="R80" s="151">
        <f>AI80*ABS('Demand Supply Gap '!R125)</f>
        <v>14.459732551083697</v>
      </c>
      <c r="S80" s="151">
        <f>AJ80*ABS('Demand Supply Gap '!S125)</f>
        <v>15.47810628184617</v>
      </c>
      <c r="T80" s="147"/>
      <c r="U80" s="152">
        <v>0.4821894521849423</v>
      </c>
      <c r="V80" s="152">
        <v>0.48252548585272259</v>
      </c>
      <c r="W80" s="152">
        <v>0.48286151952050282</v>
      </c>
      <c r="X80" s="152">
        <v>0.48319755318828306</v>
      </c>
      <c r="Y80" s="152">
        <v>0.48353358685606329</v>
      </c>
      <c r="Z80" s="152">
        <v>0.48386962052384358</v>
      </c>
      <c r="AA80" s="152">
        <v>0.48420565419162381</v>
      </c>
      <c r="AB80" s="152">
        <v>0.48454168785940405</v>
      </c>
      <c r="AC80" s="152">
        <v>0.48487772152718428</v>
      </c>
      <c r="AD80" s="152">
        <v>0.48521375519496457</v>
      </c>
      <c r="AE80" s="152">
        <v>0.4855497888627448</v>
      </c>
      <c r="AF80" s="152">
        <v>0.48588582253052504</v>
      </c>
      <c r="AG80" s="152">
        <v>0.48622185619830527</v>
      </c>
      <c r="AH80" s="152">
        <v>0.48655788986608556</v>
      </c>
      <c r="AI80" s="152">
        <v>0.48689392353386579</v>
      </c>
      <c r="AJ80" s="152">
        <v>0.48722995720164602</v>
      </c>
    </row>
    <row r="81" spans="1:36" ht="15.75" thickBot="1" x14ac:dyDescent="0.3">
      <c r="A81" s="153" t="s">
        <v>16</v>
      </c>
      <c r="B81" s="149" t="s">
        <v>104</v>
      </c>
      <c r="C81" s="154" t="s">
        <v>183</v>
      </c>
      <c r="D81" s="151">
        <f>U81*ABS('Demand Supply Gap '!D125)</f>
        <v>4.1793437464858476</v>
      </c>
      <c r="E81" s="151">
        <f>V81*ABS('Demand Supply Gap '!E125)</f>
        <v>1.8491610983706599</v>
      </c>
      <c r="F81" s="151">
        <f>W81*ABS('Demand Supply Gap '!F125)</f>
        <v>1.2840859046711421</v>
      </c>
      <c r="G81" s="151">
        <f>X81*ABS('Demand Supply Gap '!G125)</f>
        <v>2.126131941043548</v>
      </c>
      <c r="H81" s="151">
        <f>Y81*ABS('Demand Supply Gap '!H125)</f>
        <v>2.4135169758681649</v>
      </c>
      <c r="I81" s="151">
        <f>Z81*ABS('Demand Supply Gap '!I125)</f>
        <v>2.5749132026545771</v>
      </c>
      <c r="J81" s="151">
        <f>AA81*ABS('Demand Supply Gap '!J125)</f>
        <v>2.7476831596847195</v>
      </c>
      <c r="K81" s="151">
        <f>AB81*ABS('Demand Supply Gap '!K125)</f>
        <v>2.9326653778481249</v>
      </c>
      <c r="L81" s="151">
        <f>AC81*ABS('Demand Supply Gap '!L125)</f>
        <v>3.1307627267456066</v>
      </c>
      <c r="M81" s="151">
        <f>AD81*ABS('Demand Supply Gap '!M125)</f>
        <v>3.3429475318127313</v>
      </c>
      <c r="N81" s="151">
        <f>AE81*ABS('Demand Supply Gap '!N125)</f>
        <v>3.5702671119728882</v>
      </c>
      <c r="O81" s="151">
        <f>AF81*ABS('Demand Supply Gap '!O125)</f>
        <v>3.813849773436448</v>
      </c>
      <c r="P81" s="151">
        <f>AG81*ABS('Demand Supply Gap '!P125)</f>
        <v>4.0749112983645102</v>
      </c>
      <c r="Q81" s="151">
        <f>AH81*ABS('Demand Supply Gap '!Q125)</f>
        <v>4.3547619704950291</v>
      </c>
      <c r="R81" s="151">
        <f>AI81*ABS('Demand Supply Gap '!R125)</f>
        <v>4.6548141835111396</v>
      </c>
      <c r="S81" s="151">
        <f>AJ81*ABS('Demand Supply Gap '!S125)</f>
        <v>4.9765906819439856</v>
      </c>
      <c r="T81" s="147"/>
      <c r="U81" s="155">
        <v>0.15789230939503407</v>
      </c>
      <c r="V81" s="155">
        <v>0.15780991395388447</v>
      </c>
      <c r="W81" s="155">
        <v>0.15772751851273487</v>
      </c>
      <c r="X81" s="155">
        <v>0.15764512307158526</v>
      </c>
      <c r="Y81" s="155">
        <v>0.15756272763043566</v>
      </c>
      <c r="Z81" s="155">
        <v>0.15748033218928606</v>
      </c>
      <c r="AA81" s="155">
        <v>0.15739793674813646</v>
      </c>
      <c r="AB81" s="155">
        <v>0.15731554130698683</v>
      </c>
      <c r="AC81" s="155">
        <v>0.15723314586583723</v>
      </c>
      <c r="AD81" s="155">
        <v>0.15715075042468762</v>
      </c>
      <c r="AE81" s="155">
        <v>0.15706835498353802</v>
      </c>
      <c r="AF81" s="155">
        <v>0.15698595954238842</v>
      </c>
      <c r="AG81" s="155">
        <v>0.15690356410123882</v>
      </c>
      <c r="AH81" s="155">
        <v>0.15682116866008922</v>
      </c>
      <c r="AI81" s="155">
        <v>0.15673877321893961</v>
      </c>
      <c r="AJ81" s="155">
        <v>0.15665637777779001</v>
      </c>
    </row>
    <row r="82" spans="1:36" ht="15.75" thickBot="1" x14ac:dyDescent="0.3">
      <c r="A82" s="148" t="s">
        <v>16</v>
      </c>
      <c r="B82" s="149" t="s">
        <v>104</v>
      </c>
      <c r="C82" s="154" t="s">
        <v>184</v>
      </c>
      <c r="D82" s="151">
        <f>U82*ABS('Demand Supply Gap '!D125)</f>
        <v>2.2436561113649072</v>
      </c>
      <c r="E82" s="151">
        <f>V82*ABS('Demand Supply Gap '!E125)</f>
        <v>0.99118982981566905</v>
      </c>
      <c r="F82" s="151">
        <f>W82*ABS('Demand Supply Gap '!F125)</f>
        <v>0.68723985239346508</v>
      </c>
      <c r="G82" s="151">
        <f>X82*ABS('Demand Supply Gap '!G125)</f>
        <v>1.1361480019857209</v>
      </c>
      <c r="H82" s="151">
        <f>Y82*ABS('Demand Supply Gap '!H125)</f>
        <v>1.2877268738403684</v>
      </c>
      <c r="I82" s="151">
        <f>Z82*ABS('Demand Supply Gap '!I125)</f>
        <v>1.3717120579062823</v>
      </c>
      <c r="J82" s="151">
        <f>AA82*ABS('Demand Supply Gap '!J125)</f>
        <v>1.4614778047105506</v>
      </c>
      <c r="K82" s="151">
        <f>AB82*ABS('Demand Supply Gap '!K125)</f>
        <v>1.5574407567587567</v>
      </c>
      <c r="L82" s="151">
        <f>AC82*ABS('Demand Supply Gap '!L125)</f>
        <v>1.6600488313280251</v>
      </c>
      <c r="M82" s="151">
        <f>AD82*ABS('Demand Supply Gap '!M125)</f>
        <v>1.7697836551649131</v>
      </c>
      <c r="N82" s="151">
        <f>AE82*ABS('Demand Supply Gap '!N125)</f>
        <v>1.8871631951020469</v>
      </c>
      <c r="O82" s="151">
        <f>AF82*ABS('Demand Supply Gap '!O125)</f>
        <v>2.0127446008456333</v>
      </c>
      <c r="P82" s="151">
        <f>AG82*ABS('Demand Supply Gap '!P125)</f>
        <v>2.1471272775726331</v>
      </c>
      <c r="Q82" s="151">
        <f>AH82*ABS('Demand Supply Gap '!Q125)</f>
        <v>2.290956207484482</v>
      </c>
      <c r="R82" s="151">
        <f>AI82*ABS('Demand Supply Gap '!R125)</f>
        <v>2.4449255411047028</v>
      </c>
      <c r="S82" s="151">
        <f>AJ82*ABS('Demand Supply Gap '!S125)</f>
        <v>2.6097824808924508</v>
      </c>
      <c r="T82" s="147"/>
      <c r="U82" s="155">
        <v>8.4763557725913069E-2</v>
      </c>
      <c r="V82" s="155">
        <v>8.4589483248918199E-2</v>
      </c>
      <c r="W82" s="155">
        <v>8.4415408771923328E-2</v>
      </c>
      <c r="X82" s="155">
        <v>8.4241334294928458E-2</v>
      </c>
      <c r="Y82" s="155">
        <v>8.4067259817933587E-2</v>
      </c>
      <c r="Z82" s="155">
        <v>8.3893185340938717E-2</v>
      </c>
      <c r="AA82" s="155">
        <v>8.3719110863943846E-2</v>
      </c>
      <c r="AB82" s="155">
        <v>8.3545036386948962E-2</v>
      </c>
      <c r="AC82" s="155">
        <v>8.3370961909954092E-2</v>
      </c>
      <c r="AD82" s="155">
        <v>8.3196887432959221E-2</v>
      </c>
      <c r="AE82" s="155">
        <v>8.3022812955964351E-2</v>
      </c>
      <c r="AF82" s="155">
        <v>8.284873847896948E-2</v>
      </c>
      <c r="AG82" s="155">
        <v>8.267466400197461E-2</v>
      </c>
      <c r="AH82" s="155">
        <v>8.2500589524979739E-2</v>
      </c>
      <c r="AI82" s="155">
        <v>8.2326515047984869E-2</v>
      </c>
      <c r="AJ82" s="155">
        <v>8.2152440570989999E-2</v>
      </c>
    </row>
    <row r="83" spans="1:36" ht="15.75" thickBot="1" x14ac:dyDescent="0.3">
      <c r="A83" s="153" t="s">
        <v>16</v>
      </c>
      <c r="B83" s="149" t="s">
        <v>104</v>
      </c>
      <c r="C83" s="156" t="s">
        <v>185</v>
      </c>
      <c r="D83" s="151">
        <f>U83*ABS('Demand Supply Gap '!D125)</f>
        <v>1.5673871108266759</v>
      </c>
      <c r="E83" s="151">
        <f>V83*ABS('Demand Supply Gap '!E125)</f>
        <v>0.6874055371329032</v>
      </c>
      <c r="F83" s="151">
        <f>W83*ABS('Demand Supply Gap '!F125)</f>
        <v>0.47311239426019103</v>
      </c>
      <c r="G83" s="151">
        <f>X83*ABS('Demand Supply Gap '!G125)</f>
        <v>0.77634287107083011</v>
      </c>
      <c r="H83" s="151">
        <f>Y83*ABS('Demand Supply Gap '!H125)</f>
        <v>0.87330755732585541</v>
      </c>
      <c r="I83" s="151">
        <f>Z83*ABS('Demand Supply Gap '!I125)</f>
        <v>0.92319316304633381</v>
      </c>
      <c r="J83" s="151">
        <f>AA83*ABS('Demand Supply Gap '!J125)</f>
        <v>0.9760421897840994</v>
      </c>
      <c r="K83" s="151">
        <f>AB83*ABS('Demand Supply Gap '!K125)</f>
        <v>1.0320349738189667</v>
      </c>
      <c r="L83" s="151">
        <f>AC83*ABS('Demand Supply Gap '!L125)</f>
        <v>1.0913629135206275</v>
      </c>
      <c r="M83" s="151">
        <f>AD83*ABS('Demand Supply Gap '!M125)</f>
        <v>1.1542291381998409</v>
      </c>
      <c r="N83" s="151">
        <f>AE83*ABS('Demand Supply Gap '!N125)</f>
        <v>1.220849215250646</v>
      </c>
      <c r="O83" s="151">
        <f>AF83*ABS('Demand Supply Gap '!O125)</f>
        <v>1.2914518974616227</v>
      </c>
      <c r="P83" s="151">
        <f>AG83*ABS('Demand Supply Gap '!P125)</f>
        <v>1.3662799124224287</v>
      </c>
      <c r="Q83" s="151">
        <f>AH83*ABS('Demand Supply Gap '!Q125)</f>
        <v>1.4455907959943408</v>
      </c>
      <c r="R83" s="151">
        <f>AI83*ABS('Demand Supply Gap '!R125)</f>
        <v>1.5296577718488746</v>
      </c>
      <c r="S83" s="151">
        <f>AJ83*ABS('Demand Supply Gap '!S125)</f>
        <v>1.618770679105108</v>
      </c>
      <c r="T83" s="147"/>
      <c r="U83" s="157">
        <v>5.9214648436736836E-2</v>
      </c>
      <c r="V83" s="157">
        <v>5.8664120049870712E-2</v>
      </c>
      <c r="W83" s="157">
        <v>5.8113591663004588E-2</v>
      </c>
      <c r="X83" s="157">
        <v>5.7563063276138471E-2</v>
      </c>
      <c r="Y83" s="157">
        <v>5.7012534889272347E-2</v>
      </c>
      <c r="Z83" s="157">
        <v>5.6462006502406223E-2</v>
      </c>
      <c r="AA83" s="157">
        <v>5.5911478115540099E-2</v>
      </c>
      <c r="AB83" s="157">
        <v>5.5360949728673975E-2</v>
      </c>
      <c r="AC83" s="157">
        <v>5.4810421341807851E-2</v>
      </c>
      <c r="AD83" s="157">
        <v>5.4259892954941727E-2</v>
      </c>
      <c r="AE83" s="157">
        <v>5.370936456807561E-2</v>
      </c>
      <c r="AF83" s="157">
        <v>5.3158836181209486E-2</v>
      </c>
      <c r="AG83" s="157">
        <v>5.2608307794343362E-2</v>
      </c>
      <c r="AH83" s="157">
        <v>5.2057779407477238E-2</v>
      </c>
      <c r="AI83" s="157">
        <v>5.1507251020611114E-2</v>
      </c>
      <c r="AJ83" s="157">
        <v>5.095672263374499E-2</v>
      </c>
    </row>
    <row r="84" spans="1:36" ht="15.75" thickBot="1" x14ac:dyDescent="0.3">
      <c r="A84" s="148" t="s">
        <v>16</v>
      </c>
      <c r="B84" s="149" t="s">
        <v>104</v>
      </c>
      <c r="C84" s="158" t="s">
        <v>6</v>
      </c>
      <c r="D84" s="151">
        <f>ABS('Demand Supply Gap '!D125)-SUM('Demand By End Use '!D80:D83)</f>
        <v>5.7158428227992708</v>
      </c>
      <c r="E84" s="151">
        <f>ABS('Demand Supply Gap '!E125)-SUM('Demand By End Use '!E80:E83)</f>
        <v>2.535827988817335</v>
      </c>
      <c r="F84" s="151">
        <f>ABS('Demand Supply Gap '!F125)-SUM('Demand By End Use '!F80:F83)</f>
        <v>1.7656720425609933</v>
      </c>
      <c r="G84" s="151">
        <f>ABS('Demand Supply Gap '!G125)-SUM('Demand By End Use '!G80:G83)</f>
        <v>2.9314005394095428</v>
      </c>
      <c r="H84" s="151">
        <f>ABS('Demand Supply Gap '!H125)-SUM('Demand By End Use '!H80:H83)</f>
        <v>3.3365864257169378</v>
      </c>
      <c r="I84" s="151">
        <f>ABS('Demand Supply Gap '!I125)-SUM('Demand By End Use '!I80:I83)</f>
        <v>3.5692730485067319</v>
      </c>
      <c r="J84" s="151">
        <f>ABS('Demand Supply Gap '!J125)-SUM('Demand By End Use '!J80:J83)</f>
        <v>3.8189773777808238</v>
      </c>
      <c r="K84" s="151">
        <f>ABS('Demand Supply Gap '!K125)-SUM('Demand By End Use '!K80:K83)</f>
        <v>4.0869968901453095</v>
      </c>
      <c r="L84" s="151">
        <f>ABS('Demand Supply Gap '!L125)-SUM('Demand By End Use '!L80:L83)</f>
        <v>4.3747317314722185</v>
      </c>
      <c r="M84" s="151">
        <f>ABS('Demand Supply Gap '!M125)-SUM('Demand By End Use '!M80:M83)</f>
        <v>4.6836931195660547</v>
      </c>
      <c r="N84" s="151">
        <f>ABS('Demand Supply Gap '!N125)-SUM('Demand By End Use '!N80:N83)</f>
        <v>5.01551245609906</v>
      </c>
      <c r="O84" s="151">
        <f>ABS('Demand Supply Gap '!O125)-SUM('Demand By End Use '!O80:O83)</f>
        <v>5.3719512094195174</v>
      </c>
      <c r="P84" s="151">
        <f>ABS('Demand Supply Gap '!P125)-SUM('Demand By End Use '!P80:P83)</f>
        <v>5.7549116353323235</v>
      </c>
      <c r="Q84" s="151">
        <f>ABS('Demand Supply Gap '!Q125)-SUM('Demand By End Use '!Q80:Q83)</f>
        <v>6.1664484089484546</v>
      </c>
      <c r="R84" s="151">
        <f>ABS('Demand Supply Gap '!R125)-SUM('Demand By End Use '!R80:R83)</f>
        <v>6.6087812472471015</v>
      </c>
      <c r="S84" s="151">
        <f>ABS('Demand Supply Gap '!S125)-SUM('Demand By End Use '!S80:S83)</f>
        <v>7.0843086091420986</v>
      </c>
      <c r="T84" s="147"/>
      <c r="U84" s="174">
        <f t="shared" ref="U84:AJ84" si="29">ROUND(1-SUM(U80:U83),4)</f>
        <v>0.21590000000000001</v>
      </c>
      <c r="V84" s="174">
        <f t="shared" si="29"/>
        <v>0.21640000000000001</v>
      </c>
      <c r="W84" s="174">
        <f t="shared" si="29"/>
        <v>0.21690000000000001</v>
      </c>
      <c r="X84" s="174">
        <f t="shared" si="29"/>
        <v>0.21740000000000001</v>
      </c>
      <c r="Y84" s="174">
        <f t="shared" si="29"/>
        <v>0.21779999999999999</v>
      </c>
      <c r="Z84" s="174">
        <f t="shared" si="29"/>
        <v>0.21829999999999999</v>
      </c>
      <c r="AA84" s="174">
        <f t="shared" si="29"/>
        <v>0.21879999999999999</v>
      </c>
      <c r="AB84" s="174">
        <f t="shared" si="29"/>
        <v>0.21920000000000001</v>
      </c>
      <c r="AC84" s="174">
        <f t="shared" si="29"/>
        <v>0.21970000000000001</v>
      </c>
      <c r="AD84" s="174">
        <f t="shared" si="29"/>
        <v>0.22020000000000001</v>
      </c>
      <c r="AE84" s="174">
        <f t="shared" si="29"/>
        <v>0.22059999999999999</v>
      </c>
      <c r="AF84" s="174">
        <f t="shared" si="29"/>
        <v>0.22109999999999999</v>
      </c>
      <c r="AG84" s="174">
        <f t="shared" si="29"/>
        <v>0.22159999999999999</v>
      </c>
      <c r="AH84" s="174">
        <f t="shared" si="29"/>
        <v>0.22209999999999999</v>
      </c>
      <c r="AI84" s="174">
        <f t="shared" si="29"/>
        <v>0.2225</v>
      </c>
      <c r="AJ84" s="174">
        <f t="shared" si="29"/>
        <v>0.223</v>
      </c>
    </row>
    <row r="85" spans="1:36" ht="15.75" thickBot="1" x14ac:dyDescent="0.3">
      <c r="A85" s="171" t="s">
        <v>16</v>
      </c>
      <c r="B85" s="146" t="s">
        <v>104</v>
      </c>
      <c r="C85" s="146" t="s">
        <v>15</v>
      </c>
      <c r="D85" s="172">
        <f t="shared" ref="D85:S85" si="30">SUM(D80:D84)</f>
        <v>26.469584000000026</v>
      </c>
      <c r="E85" s="172">
        <f t="shared" si="30"/>
        <v>11.717648479999967</v>
      </c>
      <c r="F85" s="172">
        <f t="shared" si="30"/>
        <v>8.1411659599999702</v>
      </c>
      <c r="G85" s="172">
        <f t="shared" si="30"/>
        <v>13.486823440000045</v>
      </c>
      <c r="H85" s="172">
        <f t="shared" si="30"/>
        <v>15.317816670000051</v>
      </c>
      <c r="I85" s="172">
        <f t="shared" si="30"/>
        <v>16.350697048058155</v>
      </c>
      <c r="J85" s="172">
        <f t="shared" si="30"/>
        <v>17.456919807541578</v>
      </c>
      <c r="K85" s="172">
        <f t="shared" si="30"/>
        <v>18.641930437917114</v>
      </c>
      <c r="L85" s="172">
        <f t="shared" si="30"/>
        <v>19.911595036182774</v>
      </c>
      <c r="M85" s="172">
        <f t="shared" si="30"/>
        <v>21.27223397138529</v>
      </c>
      <c r="N85" s="172">
        <f t="shared" si="30"/>
        <v>22.730658332463467</v>
      </c>
      <c r="O85" s="172">
        <f t="shared" si="30"/>
        <v>24.294209396520298</v>
      </c>
      <c r="P85" s="172">
        <f t="shared" si="30"/>
        <v>25.970801375392959</v>
      </c>
      <c r="Q85" s="172">
        <f t="shared" si="30"/>
        <v>27.768967721022413</v>
      </c>
      <c r="R85" s="172">
        <f t="shared" si="30"/>
        <v>29.697911294795514</v>
      </c>
      <c r="S85" s="173">
        <f t="shared" si="30"/>
        <v>31.767558732929814</v>
      </c>
      <c r="T85" s="147"/>
      <c r="U85" s="194">
        <v>1</v>
      </c>
      <c r="V85" s="195">
        <v>1</v>
      </c>
      <c r="W85" s="195">
        <v>1</v>
      </c>
      <c r="X85" s="195">
        <v>1</v>
      </c>
      <c r="Y85" s="195">
        <v>1</v>
      </c>
      <c r="Z85" s="195">
        <v>1</v>
      </c>
      <c r="AA85" s="195">
        <v>1</v>
      </c>
      <c r="AB85" s="195">
        <v>1</v>
      </c>
      <c r="AC85" s="195">
        <v>1</v>
      </c>
      <c r="AD85" s="195">
        <v>1</v>
      </c>
      <c r="AE85" s="195">
        <v>1</v>
      </c>
      <c r="AF85" s="195">
        <v>1</v>
      </c>
      <c r="AG85" s="195">
        <v>1</v>
      </c>
      <c r="AH85" s="195">
        <v>1</v>
      </c>
      <c r="AI85" s="195">
        <v>1</v>
      </c>
      <c r="AJ85" s="196">
        <v>1</v>
      </c>
    </row>
    <row r="86" spans="1:36" ht="15.75" thickBot="1" x14ac:dyDescent="0.3">
      <c r="A86" s="148" t="s">
        <v>16</v>
      </c>
      <c r="B86" s="149" t="s">
        <v>22</v>
      </c>
      <c r="C86" s="150" t="s">
        <v>182</v>
      </c>
      <c r="D86" s="151">
        <f>U86*'Demand Supply Gap '!D134</f>
        <v>39.768706782749256</v>
      </c>
      <c r="E86" s="151">
        <f>V86*'Demand Supply Gap '!E134</f>
        <v>44.283328049910729</v>
      </c>
      <c r="F86" s="151">
        <f>W86*'Demand Supply Gap '!F134</f>
        <v>42.244895714998428</v>
      </c>
      <c r="G86" s="151">
        <f>X86*'Demand Supply Gap '!G134</f>
        <v>40.976972501757821</v>
      </c>
      <c r="H86" s="151">
        <f>Y86*'Demand Supply Gap '!H134</f>
        <v>42.036628397650205</v>
      </c>
      <c r="I86" s="151">
        <f>Z86*'Demand Supply Gap '!I134</f>
        <v>44.531201308465462</v>
      </c>
      <c r="J86" s="151">
        <f>AA86*'Demand Supply Gap '!J134</f>
        <v>47.203454397122151</v>
      </c>
      <c r="K86" s="151">
        <f>AB86*'Demand Supply Gap '!K134</f>
        <v>50.067489623687159</v>
      </c>
      <c r="L86" s="151">
        <f>AC86*'Demand Supply Gap '!L134</f>
        <v>53.138628814116217</v>
      </c>
      <c r="M86" s="151">
        <f>AD86*'Demand Supply Gap '!M134</f>
        <v>56.433526850237968</v>
      </c>
      <c r="N86" s="151">
        <f>AE86*'Demand Supply Gap '!N134</f>
        <v>59.97029601390124</v>
      </c>
      <c r="O86" s="151">
        <f>AF86*'Demand Supply Gap '!O134</f>
        <v>63.768642643867572</v>
      </c>
      <c r="P86" s="151">
        <f>AG86*'Demand Supply Gap '!P134</f>
        <v>67.850017390162137</v>
      </c>
      <c r="Q86" s="151">
        <f>AH86*'Demand Supply Gap '!Q134</f>
        <v>72.237780491053329</v>
      </c>
      <c r="R86" s="151">
        <f>AI86*'Demand Supply Gap '!R134</f>
        <v>76.957383654307051</v>
      </c>
      <c r="S86" s="151">
        <f>AJ86*'Demand Supply Gap '!S134</f>
        <v>82.036570298755791</v>
      </c>
      <c r="T86" s="147"/>
      <c r="U86" s="152">
        <v>0.48487772152718422</v>
      </c>
      <c r="V86" s="152">
        <v>0.48472090581555344</v>
      </c>
      <c r="W86" s="152">
        <v>0.48456409010392265</v>
      </c>
      <c r="X86" s="152">
        <v>0.48440727439229192</v>
      </c>
      <c r="Y86" s="152">
        <v>0.48425045868066113</v>
      </c>
      <c r="Z86" s="152">
        <v>0.48409364296903035</v>
      </c>
      <c r="AA86" s="152">
        <v>0.48393682725739956</v>
      </c>
      <c r="AB86" s="152">
        <v>0.48378001154576877</v>
      </c>
      <c r="AC86" s="152">
        <v>0.48362319583413799</v>
      </c>
      <c r="AD86" s="152">
        <v>0.4834663801225072</v>
      </c>
      <c r="AE86" s="152">
        <v>0.48330956441087641</v>
      </c>
      <c r="AF86" s="152">
        <v>0.48315274869924568</v>
      </c>
      <c r="AG86" s="152">
        <v>0.4829959329876149</v>
      </c>
      <c r="AH86" s="152">
        <v>0.48283911727598411</v>
      </c>
      <c r="AI86" s="152">
        <v>0.48268230156435332</v>
      </c>
      <c r="AJ86" s="152">
        <v>0.48252548585272254</v>
      </c>
    </row>
    <row r="87" spans="1:36" ht="15.75" thickBot="1" x14ac:dyDescent="0.3">
      <c r="A87" s="153" t="s">
        <v>16</v>
      </c>
      <c r="B87" s="62" t="s">
        <v>22</v>
      </c>
      <c r="C87" s="154" t="s">
        <v>183</v>
      </c>
      <c r="D87" s="151">
        <f>U87*'Demand Supply Gap '!D134</f>
        <v>12.895950044421987</v>
      </c>
      <c r="E87" s="151">
        <f>V87*'Demand Supply Gap '!E134</f>
        <v>14.368082008639268</v>
      </c>
      <c r="F87" s="151">
        <f>W87*'Demand Supply Gap '!F134</f>
        <v>13.714484255286761</v>
      </c>
      <c r="G87" s="151">
        <f>X87*'Demand Supply Gap '!G134</f>
        <v>13.310421782197428</v>
      </c>
      <c r="H87" s="151">
        <f>Y87*'Demand Supply Gap '!H134</f>
        <v>13.662386151974767</v>
      </c>
      <c r="I87" s="151">
        <f>Z87*'Demand Supply Gap '!I134</f>
        <v>14.48137641276381</v>
      </c>
      <c r="J87" s="151">
        <f>AA87*'Demand Supply Gap '!J134</f>
        <v>15.359107615708313</v>
      </c>
      <c r="K87" s="151">
        <f>AB87*'Demand Supply Gap '!K134</f>
        <v>16.30027036751143</v>
      </c>
      <c r="L87" s="151">
        <f>AC87*'Demand Supply Gap '!L134</f>
        <v>17.309963215992958</v>
      </c>
      <c r="M87" s="151">
        <f>AD87*'Demand Supply Gap '!M134</f>
        <v>18.393730689492099</v>
      </c>
      <c r="N87" s="151">
        <f>AE87*'Demand Supply Gap '!N134</f>
        <v>19.55760510196826</v>
      </c>
      <c r="O87" s="151">
        <f>AF87*'Demand Supply Gap '!O134</f>
        <v>20.808152516622727</v>
      </c>
      <c r="P87" s="151">
        <f>AG87*'Demand Supply Gap '!P134</f>
        <v>22.152523303803047</v>
      </c>
      <c r="Q87" s="151">
        <f>AH87*'Demand Supply Gap '!Q134</f>
        <v>23.598507776786914</v>
      </c>
      <c r="R87" s="151">
        <f>AI87*'Demand Supply Gap '!R134</f>
        <v>25.154597442353904</v>
      </c>
      <c r="S87" s="151">
        <f>AJ87*'Demand Supply Gap '!S134</f>
        <v>26.830052462492951</v>
      </c>
      <c r="T87" s="147"/>
      <c r="U87" s="155">
        <v>0.15723314586583723</v>
      </c>
      <c r="V87" s="155">
        <v>0.15727159707170704</v>
      </c>
      <c r="W87" s="155">
        <v>0.15731004827757686</v>
      </c>
      <c r="X87" s="155">
        <v>0.15734849948344667</v>
      </c>
      <c r="Y87" s="155">
        <v>0.15738695068931649</v>
      </c>
      <c r="Z87" s="155">
        <v>0.15742540189518631</v>
      </c>
      <c r="AA87" s="155">
        <v>0.15746385310105612</v>
      </c>
      <c r="AB87" s="155">
        <v>0.15750230430692594</v>
      </c>
      <c r="AC87" s="155">
        <v>0.15754075551279575</v>
      </c>
      <c r="AD87" s="155">
        <v>0.15757920671866557</v>
      </c>
      <c r="AE87" s="155">
        <v>0.15761765792453539</v>
      </c>
      <c r="AF87" s="155">
        <v>0.1576561091304052</v>
      </c>
      <c r="AG87" s="155">
        <v>0.15769456033627502</v>
      </c>
      <c r="AH87" s="155">
        <v>0.15773301154214484</v>
      </c>
      <c r="AI87" s="155">
        <v>0.15777146274801465</v>
      </c>
      <c r="AJ87" s="155">
        <v>0.15780991395388447</v>
      </c>
    </row>
    <row r="88" spans="1:36" ht="15.75" thickBot="1" x14ac:dyDescent="0.3">
      <c r="A88" s="153" t="s">
        <v>16</v>
      </c>
      <c r="B88" s="62" t="s">
        <v>22</v>
      </c>
      <c r="C88" s="154" t="s">
        <v>184</v>
      </c>
      <c r="D88" s="151">
        <f>U88*'Demand Supply Gap '!D134</f>
        <v>6.8379205543821575</v>
      </c>
      <c r="E88" s="151">
        <f>V88*'Demand Supply Gap '!E134</f>
        <v>7.624059447618059</v>
      </c>
      <c r="F88" s="151">
        <f>W88*'Demand Supply Gap '!F134</f>
        <v>7.2825476984350352</v>
      </c>
      <c r="G88" s="151">
        <f>X88*'Demand Supply Gap '!G134</f>
        <v>7.0731305201962407</v>
      </c>
      <c r="H88" s="151">
        <f>Y88*'Demand Supply Gap '!H134</f>
        <v>7.2654417210902391</v>
      </c>
      <c r="I88" s="151">
        <f>Z88*'Demand Supply Gap '!I134</f>
        <v>7.7065595647147651</v>
      </c>
      <c r="J88" s="151">
        <f>AA88*'Demand Supply Gap '!J134</f>
        <v>8.1795898600574724</v>
      </c>
      <c r="K88" s="151">
        <f>AB88*'Demand Supply Gap '!K134</f>
        <v>8.687099946549635</v>
      </c>
      <c r="L88" s="151">
        <f>AC88*'Demand Supply Gap '!L134</f>
        <v>9.2318818981499948</v>
      </c>
      <c r="M88" s="151">
        <f>AD88*'Demand Supply Gap '!M134</f>
        <v>9.8169736027827259</v>
      </c>
      <c r="N88" s="151">
        <f>AE88*'Demand Supply Gap '!N134</f>
        <v>10.445681939804739</v>
      </c>
      <c r="O88" s="151">
        <f>AF88*'Demand Supply Gap '!O134</f>
        <v>11.121608275460044</v>
      </c>
      <c r="P88" s="151">
        <f>AG88*'Demand Supply Gap '!P134</f>
        <v>11.848676520435372</v>
      </c>
      <c r="Q88" s="151">
        <f>AH88*'Demand Supply Gap '!Q134</f>
        <v>12.631164020554321</v>
      </c>
      <c r="R88" s="151">
        <f>AI88*'Demand Supply Gap '!R134</f>
        <v>13.473735581666562</v>
      </c>
      <c r="S88" s="151">
        <f>AJ88*'Demand Supply Gap '!S134</f>
        <v>14.38148096327366</v>
      </c>
      <c r="T88" s="147"/>
      <c r="U88" s="155">
        <v>8.3370961909954092E-2</v>
      </c>
      <c r="V88" s="155">
        <v>8.3452196665885034E-2</v>
      </c>
      <c r="W88" s="155">
        <v>8.3533431421815976E-2</v>
      </c>
      <c r="X88" s="155">
        <v>8.3614666177746905E-2</v>
      </c>
      <c r="Y88" s="155">
        <v>8.3695900933677847E-2</v>
      </c>
      <c r="Z88" s="155">
        <v>8.3777135689608789E-2</v>
      </c>
      <c r="AA88" s="155">
        <v>8.3858370445539732E-2</v>
      </c>
      <c r="AB88" s="155">
        <v>8.3939605201470674E-2</v>
      </c>
      <c r="AC88" s="155">
        <v>8.4020839957401616E-2</v>
      </c>
      <c r="AD88" s="155">
        <v>8.4102074713332559E-2</v>
      </c>
      <c r="AE88" s="155">
        <v>8.4183309469263501E-2</v>
      </c>
      <c r="AF88" s="155">
        <v>8.4264544225194429E-2</v>
      </c>
      <c r="AG88" s="155">
        <v>8.4345778981125372E-2</v>
      </c>
      <c r="AH88" s="155">
        <v>8.4427013737056314E-2</v>
      </c>
      <c r="AI88" s="155">
        <v>8.4508248492987256E-2</v>
      </c>
      <c r="AJ88" s="155">
        <v>8.4589483248918199E-2</v>
      </c>
    </row>
    <row r="89" spans="1:36" ht="15.75" thickBot="1" x14ac:dyDescent="0.3">
      <c r="A89" s="153" t="s">
        <v>16</v>
      </c>
      <c r="B89" s="62" t="s">
        <v>22</v>
      </c>
      <c r="C89" s="156" t="s">
        <v>185</v>
      </c>
      <c r="D89" s="151">
        <f>U89*'Demand Supply Gap '!D134</f>
        <v>4.4954417953374524</v>
      </c>
      <c r="E89" s="151">
        <f>V89*'Demand Supply Gap '!E134</f>
        <v>5.0308637675457346</v>
      </c>
      <c r="F89" s="151">
        <f>W89*'Demand Supply Gap '!F134</f>
        <v>4.823236240742558</v>
      </c>
      <c r="G89" s="151">
        <f>X89*'Demand Supply Gap '!G134</f>
        <v>4.701720700186355</v>
      </c>
      <c r="H89" s="151">
        <f>Y89*'Demand Supply Gap '!H134</f>
        <v>4.8471701760941999</v>
      </c>
      <c r="I89" s="151">
        <f>Z89*'Demand Supply Gap '!I134</f>
        <v>5.1601115207868382</v>
      </c>
      <c r="J89" s="151">
        <f>AA89*'Demand Supply Gap '!J134</f>
        <v>5.4965942473536407</v>
      </c>
      <c r="K89" s="151">
        <f>AB89*'Demand Supply Gap '!K134</f>
        <v>5.8585744419554864</v>
      </c>
      <c r="L89" s="151">
        <f>AC89*'Demand Supply Gap '!L134</f>
        <v>6.2481841282668329</v>
      </c>
      <c r="M89" s="151">
        <f>AD89*'Demand Supply Gap '!M134</f>
        <v>6.6677481676335759</v>
      </c>
      <c r="N89" s="151">
        <f>AE89*'Demand Supply Gap '!N134</f>
        <v>7.119802877388925</v>
      </c>
      <c r="O89" s="151">
        <f>AF89*'Demand Supply Gap '!O134</f>
        <v>7.6071165509590566</v>
      </c>
      <c r="P89" s="151">
        <f>AG89*'Demand Supply Gap '!P134</f>
        <v>8.1327120839158482</v>
      </c>
      <c r="Q89" s="151">
        <f>AH89*'Demand Supply Gap '!Q134</f>
        <v>8.6998919330489315</v>
      </c>
      <c r="R89" s="151">
        <f>AI89*'Demand Supply Gap '!R134</f>
        <v>9.3122656611224119</v>
      </c>
      <c r="S89" s="151">
        <f>AJ89*'Demand Supply Gap '!S134</f>
        <v>9.9737803485778578</v>
      </c>
      <c r="T89" s="147"/>
      <c r="U89" s="157">
        <v>5.4810421341807851E-2</v>
      </c>
      <c r="V89" s="157">
        <v>5.5067334589012043E-2</v>
      </c>
      <c r="W89" s="157">
        <v>5.5324247836216228E-2</v>
      </c>
      <c r="X89" s="157">
        <v>5.558116108342042E-2</v>
      </c>
      <c r="Y89" s="157">
        <v>5.5838074330624612E-2</v>
      </c>
      <c r="Z89" s="157">
        <v>5.6094987577828805E-2</v>
      </c>
      <c r="AA89" s="157">
        <v>5.6351900825032997E-2</v>
      </c>
      <c r="AB89" s="157">
        <v>5.6608814072237182E-2</v>
      </c>
      <c r="AC89" s="157">
        <v>5.6865727319441374E-2</v>
      </c>
      <c r="AD89" s="157">
        <v>5.7122640566645566E-2</v>
      </c>
      <c r="AE89" s="157">
        <v>5.7379553813849758E-2</v>
      </c>
      <c r="AF89" s="157">
        <v>5.763646706105395E-2</v>
      </c>
      <c r="AG89" s="157">
        <v>5.7893380308258136E-2</v>
      </c>
      <c r="AH89" s="157">
        <v>5.8150293555462328E-2</v>
      </c>
      <c r="AI89" s="157">
        <v>5.840720680266652E-2</v>
      </c>
      <c r="AJ89" s="157">
        <v>5.8664120049870712E-2</v>
      </c>
    </row>
    <row r="90" spans="1:36" ht="15.75" thickBot="1" x14ac:dyDescent="0.3">
      <c r="A90" s="153" t="s">
        <v>16</v>
      </c>
      <c r="B90" s="62" t="s">
        <v>22</v>
      </c>
      <c r="C90" s="158" t="s">
        <v>6</v>
      </c>
      <c r="D90" s="151">
        <f>'Demand Supply Gap '!D134-SUM('Demand By End Use '!D86:D89)</f>
        <v>18.019992823109149</v>
      </c>
      <c r="E90" s="151">
        <f>'Demand Supply Gap '!E134-SUM('Demand By End Use '!E86:E89)</f>
        <v>20.052070126286182</v>
      </c>
      <c r="F90" s="151">
        <f>'Demand Supply Gap '!F134-SUM('Demand By End Use '!F86:F89)</f>
        <v>19.116070890537202</v>
      </c>
      <c r="G90" s="151">
        <f>'Demand Supply Gap '!G134-SUM('Demand By End Use '!G86:G89)</f>
        <v>18.529738695662147</v>
      </c>
      <c r="H90" s="151">
        <f>'Demand Supply Gap '!H134-SUM('Demand By End Use '!H86:H89)</f>
        <v>18.995990653190589</v>
      </c>
      <c r="I90" s="151">
        <f>'Demand Supply Gap '!I134-SUM('Demand By End Use '!I86:I89)</f>
        <v>20.109567727499723</v>
      </c>
      <c r="J90" s="151">
        <f>'Demand Supply Gap '!J134-SUM('Demand By End Use '!J86:J89)</f>
        <v>21.30178342498202</v>
      </c>
      <c r="K90" s="151">
        <f>'Demand Supply Gap '!K134-SUM('Demand By End Use '!K86:K89)</f>
        <v>22.578831585795868</v>
      </c>
      <c r="L90" s="151">
        <f>'Demand Supply Gap '!L134-SUM('Demand By End Use '!L86:L89)</f>
        <v>23.947438193291774</v>
      </c>
      <c r="M90" s="151">
        <f>'Demand Supply Gap '!M134-SUM('Demand By End Use '!M86:M89)</f>
        <v>25.414910439536087</v>
      </c>
      <c r="N90" s="151">
        <f>'Demand Supply Gap '!N134-SUM('Demand By End Use '!N86:N89)</f>
        <v>26.989190597366587</v>
      </c>
      <c r="O90" s="151">
        <f>'Demand Supply Gap '!O134-SUM('Demand By End Use '!O86:O89)</f>
        <v>28.67891519543592</v>
      </c>
      <c r="P90" s="151">
        <f>'Demand Supply Gap '!P134-SUM('Demand By End Use '!P86:P89)</f>
        <v>30.493480046457449</v>
      </c>
      <c r="Q90" s="151">
        <f>'Demand Supply Gap '!Q134-SUM('Demand By End Use '!Q86:Q89)</f>
        <v>32.44311173870031</v>
      </c>
      <c r="R90" s="151">
        <f>'Demand Supply Gap '!R134-SUM('Demand By End Use '!R86:R89)</f>
        <v>34.538946267402594</v>
      </c>
      <c r="S90" s="151">
        <f>'Demand Supply Gap '!S134-SUM('Demand By End Use '!S86:S89)</f>
        <v>36.793115556981803</v>
      </c>
      <c r="T90" s="147"/>
      <c r="U90" s="174">
        <f t="shared" ref="U90:AJ90" si="31">ROUND(1-SUM(U86:U89),4)</f>
        <v>0.21970000000000001</v>
      </c>
      <c r="V90" s="174">
        <f t="shared" si="31"/>
        <v>0.2195</v>
      </c>
      <c r="W90" s="174">
        <f t="shared" si="31"/>
        <v>0.21929999999999999</v>
      </c>
      <c r="X90" s="174">
        <f t="shared" si="31"/>
        <v>0.219</v>
      </c>
      <c r="Y90" s="174">
        <f t="shared" si="31"/>
        <v>0.21879999999999999</v>
      </c>
      <c r="Z90" s="174">
        <f t="shared" si="31"/>
        <v>0.21859999999999999</v>
      </c>
      <c r="AA90" s="174">
        <f t="shared" si="31"/>
        <v>0.21840000000000001</v>
      </c>
      <c r="AB90" s="174">
        <f t="shared" si="31"/>
        <v>0.21820000000000001</v>
      </c>
      <c r="AC90" s="174">
        <f t="shared" si="31"/>
        <v>0.21790000000000001</v>
      </c>
      <c r="AD90" s="174">
        <f t="shared" si="31"/>
        <v>0.2177</v>
      </c>
      <c r="AE90" s="174">
        <f t="shared" si="31"/>
        <v>0.2175</v>
      </c>
      <c r="AF90" s="174">
        <f t="shared" si="31"/>
        <v>0.21729999999999999</v>
      </c>
      <c r="AG90" s="174">
        <f t="shared" si="31"/>
        <v>0.21709999999999999</v>
      </c>
      <c r="AH90" s="174">
        <f t="shared" si="31"/>
        <v>0.21690000000000001</v>
      </c>
      <c r="AI90" s="174">
        <f t="shared" si="31"/>
        <v>0.21659999999999999</v>
      </c>
      <c r="AJ90" s="174">
        <f t="shared" si="31"/>
        <v>0.21640000000000001</v>
      </c>
    </row>
    <row r="91" spans="1:36" ht="15.75" thickBot="1" x14ac:dyDescent="0.3">
      <c r="A91" s="171" t="s">
        <v>16</v>
      </c>
      <c r="B91" s="146" t="s">
        <v>22</v>
      </c>
      <c r="C91" s="146" t="s">
        <v>15</v>
      </c>
      <c r="D91" s="172">
        <f t="shared" ref="D91:S91" si="32">SUM(D86:D90)</f>
        <v>82.018011999999999</v>
      </c>
      <c r="E91" s="172">
        <f t="shared" si="32"/>
        <v>91.358403399999986</v>
      </c>
      <c r="F91" s="172">
        <f t="shared" si="32"/>
        <v>87.181234799999984</v>
      </c>
      <c r="G91" s="172">
        <f t="shared" si="32"/>
        <v>84.591984199999999</v>
      </c>
      <c r="H91" s="172">
        <f t="shared" si="32"/>
        <v>86.807617100000002</v>
      </c>
      <c r="I91" s="172">
        <f t="shared" si="32"/>
        <v>91.988816534230594</v>
      </c>
      <c r="J91" s="172">
        <f t="shared" si="32"/>
        <v>97.540529545223592</v>
      </c>
      <c r="K91" s="172">
        <f t="shared" si="32"/>
        <v>103.49226596549958</v>
      </c>
      <c r="L91" s="172">
        <f t="shared" si="32"/>
        <v>109.87609624981778</v>
      </c>
      <c r="M91" s="172">
        <f t="shared" si="32"/>
        <v>116.72688974968246</v>
      </c>
      <c r="N91" s="172">
        <f t="shared" si="32"/>
        <v>124.08257653042975</v>
      </c>
      <c r="O91" s="172">
        <f t="shared" si="32"/>
        <v>131.98443518234532</v>
      </c>
      <c r="P91" s="172">
        <f t="shared" si="32"/>
        <v>140.47740934477386</v>
      </c>
      <c r="Q91" s="172">
        <f t="shared" si="32"/>
        <v>149.61045596014381</v>
      </c>
      <c r="R91" s="172">
        <f t="shared" si="32"/>
        <v>159.43692860685252</v>
      </c>
      <c r="S91" s="173">
        <f t="shared" si="32"/>
        <v>170.01499963008206</v>
      </c>
      <c r="T91" s="147"/>
      <c r="U91" s="194">
        <v>1</v>
      </c>
      <c r="V91" s="195">
        <v>1</v>
      </c>
      <c r="W91" s="195">
        <v>1</v>
      </c>
      <c r="X91" s="195">
        <v>1</v>
      </c>
      <c r="Y91" s="195">
        <v>1</v>
      </c>
      <c r="Z91" s="195">
        <v>1</v>
      </c>
      <c r="AA91" s="195">
        <v>1</v>
      </c>
      <c r="AB91" s="195">
        <v>1</v>
      </c>
      <c r="AC91" s="195">
        <v>1</v>
      </c>
      <c r="AD91" s="195">
        <v>1</v>
      </c>
      <c r="AE91" s="195">
        <v>1</v>
      </c>
      <c r="AF91" s="195">
        <v>1</v>
      </c>
      <c r="AG91" s="195">
        <v>1</v>
      </c>
      <c r="AH91" s="195">
        <v>1</v>
      </c>
      <c r="AI91" s="195">
        <v>1</v>
      </c>
      <c r="AJ91" s="196">
        <v>1</v>
      </c>
    </row>
    <row r="92" spans="1:36" ht="15.75" thickBot="1" x14ac:dyDescent="0.3">
      <c r="A92" s="148" t="s">
        <v>16</v>
      </c>
      <c r="B92" s="149" t="s">
        <v>180</v>
      </c>
      <c r="C92" s="150" t="s">
        <v>182</v>
      </c>
      <c r="D92" s="151">
        <f>U92*'Demand Supply Gap '!D143</f>
        <v>22.323602618718546</v>
      </c>
      <c r="E92" s="151">
        <f>V92*'Demand Supply Gap '!E143</f>
        <v>22.351777664142752</v>
      </c>
      <c r="F92" s="151">
        <f>W92*'Demand Supply Gap '!F143</f>
        <v>23.901976303061883</v>
      </c>
      <c r="G92" s="151">
        <f>X92*'Demand Supply Gap '!G143</f>
        <v>24.774397579770206</v>
      </c>
      <c r="H92" s="151">
        <f>Y92*'Demand Supply Gap '!H143</f>
        <v>23.385910975550257</v>
      </c>
      <c r="I92" s="151">
        <f>Z92*'Demand Supply Gap '!I143</f>
        <v>24.754809042287796</v>
      </c>
      <c r="J92" s="151">
        <f>AA92*'Demand Supply Gap '!J143</f>
        <v>26.212117526944997</v>
      </c>
      <c r="K92" s="151">
        <f>AB92*'Demand Supply Gap '!K143</f>
        <v>27.763986626696497</v>
      </c>
      <c r="L92" s="151">
        <f>AC92*'Demand Supply Gap '!L143</f>
        <v>29.417021445921812</v>
      </c>
      <c r="M92" s="151">
        <f>AD92*'Demand Supply Gap '!M143</f>
        <v>31.17831746303467</v>
      </c>
      <c r="N92" s="151">
        <f>AE92*'Demand Supply Gap '!N143</f>
        <v>33.055498893619266</v>
      </c>
      <c r="O92" s="151">
        <f>AF92*'Demand Supply Gap '!O143</f>
        <v>35.05676019641286</v>
      </c>
      <c r="P92" s="151">
        <f>AG92*'Demand Supply Gap '!P143</f>
        <v>37.190910990465383</v>
      </c>
      <c r="Q92" s="151">
        <f>AH92*'Demand Supply Gap '!Q143</f>
        <v>39.467424675591083</v>
      </c>
      <c r="R92" s="151">
        <f>AI92*'Demand Supply Gap '!R143</f>
        <v>41.896491074194088</v>
      </c>
      <c r="S92" s="151">
        <f>AJ92*'Demand Supply Gap '!S143</f>
        <v>44.489073440905067</v>
      </c>
      <c r="T92" s="147"/>
      <c r="U92" s="152">
        <v>0.4855497888627448</v>
      </c>
      <c r="V92" s="152">
        <v>0.48532576641755798</v>
      </c>
      <c r="W92" s="152">
        <v>0.4851017439723711</v>
      </c>
      <c r="X92" s="152">
        <v>0.48487772152718428</v>
      </c>
      <c r="Y92" s="152">
        <v>0.48465369908199746</v>
      </c>
      <c r="Z92" s="152">
        <v>0.48442967663681064</v>
      </c>
      <c r="AA92" s="152">
        <v>0.48420565419162381</v>
      </c>
      <c r="AB92" s="152">
        <v>0.48398163174643694</v>
      </c>
      <c r="AC92" s="152">
        <v>0.48375760930125011</v>
      </c>
      <c r="AD92" s="152">
        <v>0.48353358685606329</v>
      </c>
      <c r="AE92" s="152">
        <v>0.48330956441087647</v>
      </c>
      <c r="AF92" s="152">
        <v>0.48308554196568965</v>
      </c>
      <c r="AG92" s="152">
        <v>0.48286151952050277</v>
      </c>
      <c r="AH92" s="152">
        <v>0.48263749707531595</v>
      </c>
      <c r="AI92" s="152">
        <v>0.48241347463012912</v>
      </c>
      <c r="AJ92" s="152">
        <v>0.4821894521849423</v>
      </c>
    </row>
    <row r="93" spans="1:36" ht="15.75" thickBot="1" x14ac:dyDescent="0.3">
      <c r="A93" s="153" t="s">
        <v>16</v>
      </c>
      <c r="B93" s="62" t="s">
        <v>181</v>
      </c>
      <c r="C93" s="154" t="s">
        <v>183</v>
      </c>
      <c r="D93" s="151">
        <f>'Demand By End Use '!U93*'Demand Supply Gap '!D143</f>
        <v>7.2213635368699389</v>
      </c>
      <c r="E93" s="151">
        <f>'Demand By End Use '!V93*'Demand Supply Gap '!E143</f>
        <v>7.2363451137350898</v>
      </c>
      <c r="F93" s="151">
        <f>'Demand By End Use '!W93*'Demand Supply Gap '!F143</f>
        <v>7.7444990265118347</v>
      </c>
      <c r="G93" s="151">
        <f>'Demand By End Use '!X93*'Demand Supply Gap '!G143</f>
        <v>8.0336882794477162</v>
      </c>
      <c r="H93" s="151">
        <f>'Demand By End Use '!Y93*'Demand Supply Gap '!H143</f>
        <v>7.5895942887862429</v>
      </c>
      <c r="I93" s="151">
        <f>'Demand By End Use '!Z93*'Demand Supply Gap '!I143</f>
        <v>8.04037462351695</v>
      </c>
      <c r="J93" s="151">
        <f>'Demand By End Use '!AA93*'Demand Supply Gap '!J143</f>
        <v>8.5206217251400638</v>
      </c>
      <c r="K93" s="151">
        <f>'Demand By End Use '!AB93*'Demand Supply Gap '!K143</f>
        <v>9.0324074472023579</v>
      </c>
      <c r="L93" s="151">
        <f>'Demand By End Use '!AC93*'Demand Supply Gap '!L143</f>
        <v>9.5779583887796562</v>
      </c>
      <c r="M93" s="151">
        <f>'Demand By End Use '!AD93*'Demand Supply Gap '!M143</f>
        <v>10.159668068447406</v>
      </c>
      <c r="N93" s="151">
        <f>'Demand By End Use '!AE93*'Demand Supply Gap '!N143</f>
        <v>10.78011010084221</v>
      </c>
      <c r="O93" s="151">
        <f>'Demand By End Use '!AF93*'Demand Supply Gap '!O143</f>
        <v>11.44205246184127</v>
      </c>
      <c r="P93" s="151">
        <f>'Demand By End Use '!AG93*'Demand Supply Gap '!P143</f>
        <v>12.148472936048542</v>
      </c>
      <c r="Q93" s="151">
        <f>'Demand By End Use '!AH93*'Demand Supply Gap '!Q143</f>
        <v>12.902575848644187</v>
      </c>
      <c r="R93" s="151">
        <f>'Demand By End Use '!AI93*'Demand Supply Gap '!R143</f>
        <v>13.70781019279489</v>
      </c>
      <c r="S93" s="151">
        <f>'Demand By End Use '!AJ93*'Demand Supply Gap '!S143</f>
        <v>14.567889273810898</v>
      </c>
      <c r="T93" s="147"/>
      <c r="U93" s="155">
        <v>0.15706835498353799</v>
      </c>
      <c r="V93" s="155">
        <v>0.15712328527763775</v>
      </c>
      <c r="W93" s="155">
        <v>0.15717821557173747</v>
      </c>
      <c r="X93" s="155">
        <v>0.15723314586583723</v>
      </c>
      <c r="Y93" s="155">
        <v>0.15728807615993695</v>
      </c>
      <c r="Z93" s="155">
        <v>0.15734300645403668</v>
      </c>
      <c r="AA93" s="155">
        <v>0.15739793674813643</v>
      </c>
      <c r="AB93" s="155">
        <v>0.15745286704223616</v>
      </c>
      <c r="AC93" s="155">
        <v>0.15750779733633591</v>
      </c>
      <c r="AD93" s="155">
        <v>0.15756272763043563</v>
      </c>
      <c r="AE93" s="155">
        <v>0.15761765792453536</v>
      </c>
      <c r="AF93" s="155">
        <v>0.15767258821863511</v>
      </c>
      <c r="AG93" s="155">
        <v>0.15772751851273484</v>
      </c>
      <c r="AH93" s="155">
        <v>0.15778244880683459</v>
      </c>
      <c r="AI93" s="155">
        <v>0.15783737910093432</v>
      </c>
      <c r="AJ93" s="155">
        <v>0.15789230939503404</v>
      </c>
    </row>
    <row r="94" spans="1:36" ht="15.75" thickBot="1" x14ac:dyDescent="0.3">
      <c r="A94" s="153" t="s">
        <v>16</v>
      </c>
      <c r="B94" s="149" t="s">
        <v>180</v>
      </c>
      <c r="C94" s="154" t="s">
        <v>184</v>
      </c>
      <c r="D94" s="151">
        <f>U94*'Demand Supply Gap '!D143</f>
        <v>3.8170509538436965</v>
      </c>
      <c r="E94" s="151">
        <f>V94*'Demand Supply Gap '!E143</f>
        <v>3.828977360845772</v>
      </c>
      <c r="F94" s="151">
        <f>W94*'Demand Supply Gap '!F143</f>
        <v>4.1021434464941207</v>
      </c>
      <c r="G94" s="151">
        <f>X94*'Demand Supply Gap '!G143</f>
        <v>4.2597654321168514</v>
      </c>
      <c r="H94" s="151">
        <f>Y94*'Demand Supply Gap '!H143</f>
        <v>4.028484304741883</v>
      </c>
      <c r="I94" s="151">
        <f>Z94*'Demand Supply Gap '!I143</f>
        <v>4.2721945320054591</v>
      </c>
      <c r="J94" s="151">
        <f>AA94*'Demand Supply Gap '!J143</f>
        <v>4.5320725898598866</v>
      </c>
      <c r="K94" s="151">
        <f>AB94*'Demand Supply Gap '!K143</f>
        <v>4.8092698621514369</v>
      </c>
      <c r="L94" s="151">
        <f>AC94*'Demand Supply Gap '!L143</f>
        <v>5.1050247115475962</v>
      </c>
      <c r="M94" s="151">
        <f>AD94*'Demand Supply Gap '!M143</f>
        <v>5.4206693931918828</v>
      </c>
      <c r="N94" s="151">
        <f>AE94*'Demand Supply Gap '!N143</f>
        <v>5.757637543164301</v>
      </c>
      <c r="O94" s="151">
        <f>AF94*'Demand Supply Gap '!O143</f>
        <v>6.1174722915053099</v>
      </c>
      <c r="P94" s="151">
        <f>AG94*'Demand Supply Gap '!P143</f>
        <v>6.5018350540294927</v>
      </c>
      <c r="Q94" s="151">
        <f>AH94*'Demand Supply Gap '!Q143</f>
        <v>6.9125150620383389</v>
      </c>
      <c r="R94" s="151">
        <f>AI94*'Demand Supply Gap '!R143</f>
        <v>7.3514396943796561</v>
      </c>
      <c r="S94" s="151">
        <f>AJ94*'Demand Supply Gap '!S143</f>
        <v>7.8206856821375812</v>
      </c>
      <c r="T94" s="147"/>
      <c r="U94" s="155">
        <v>8.3022812955964337E-2</v>
      </c>
      <c r="V94" s="155">
        <v>8.313886260729425E-2</v>
      </c>
      <c r="W94" s="155">
        <v>8.3254912258624164E-2</v>
      </c>
      <c r="X94" s="155">
        <v>8.3370961909954078E-2</v>
      </c>
      <c r="Y94" s="155">
        <v>8.3487011561283991E-2</v>
      </c>
      <c r="Z94" s="155">
        <v>8.3603061212613905E-2</v>
      </c>
      <c r="AA94" s="155">
        <v>8.3719110863943819E-2</v>
      </c>
      <c r="AB94" s="155">
        <v>8.3835160515273746E-2</v>
      </c>
      <c r="AC94" s="155">
        <v>8.395121016660366E-2</v>
      </c>
      <c r="AD94" s="155">
        <v>8.4067259817933573E-2</v>
      </c>
      <c r="AE94" s="155">
        <v>8.4183309469263487E-2</v>
      </c>
      <c r="AF94" s="155">
        <v>8.4299359120593401E-2</v>
      </c>
      <c r="AG94" s="155">
        <v>8.4415408771923314E-2</v>
      </c>
      <c r="AH94" s="155">
        <v>8.4531458423253228E-2</v>
      </c>
      <c r="AI94" s="155">
        <v>8.4647508074583142E-2</v>
      </c>
      <c r="AJ94" s="155">
        <v>8.4763557725913055E-2</v>
      </c>
    </row>
    <row r="95" spans="1:36" ht="15.75" thickBot="1" x14ac:dyDescent="0.3">
      <c r="A95" s="153" t="s">
        <v>16</v>
      </c>
      <c r="B95" s="62" t="s">
        <v>181</v>
      </c>
      <c r="C95" s="156" t="s">
        <v>185</v>
      </c>
      <c r="D95" s="151">
        <f>U95*'Demand Supply Gap '!D143</f>
        <v>2.4693379320169604</v>
      </c>
      <c r="E95" s="151">
        <f>V95*'Demand Supply Gap '!E143</f>
        <v>2.4904989274127516</v>
      </c>
      <c r="F95" s="151">
        <f>W95*'Demand Supply Gap '!F143</f>
        <v>2.6825401693645938</v>
      </c>
      <c r="G95" s="151">
        <f>X95*'Demand Supply Gap '!G143</f>
        <v>2.8004899164263635</v>
      </c>
      <c r="H95" s="151">
        <f>Y95*'Demand Supply Gap '!H143</f>
        <v>2.6624674656823624</v>
      </c>
      <c r="I95" s="151">
        <f>Z95*'Demand Supply Gap '!I143</f>
        <v>2.8383737556613315</v>
      </c>
      <c r="J95" s="151">
        <f>AA95*'Demand Supply Gap '!J143</f>
        <v>3.0267268107731709</v>
      </c>
      <c r="K95" s="151">
        <f>AB95*'Demand Supply Gap '!K143</f>
        <v>3.2284602073721249</v>
      </c>
      <c r="L95" s="151">
        <f>AC95*'Demand Supply Gap '!L143</f>
        <v>3.4445811826208543</v>
      </c>
      <c r="M95" s="151">
        <f>AD95*'Demand Supply Gap '!M143</f>
        <v>3.6761767134062815</v>
      </c>
      <c r="N95" s="151">
        <f>AE95*'Demand Supply Gap '!N143</f>
        <v>3.9244201176156035</v>
      </c>
      <c r="O95" s="151">
        <f>AF95*'Demand Supply Gap '!O143</f>
        <v>4.1905782243417544</v>
      </c>
      <c r="P95" s="151">
        <f>AG95*'Demand Supply Gap '!P143</f>
        <v>4.4760191638822118</v>
      </c>
      <c r="Q95" s="151">
        <f>AH95*'Demand Supply Gap '!Q143</f>
        <v>4.7822208330982408</v>
      </c>
      <c r="R95" s="151">
        <f>AI95*'Demand Supply Gap '!R143</f>
        <v>5.110780096853631</v>
      </c>
      <c r="S95" s="151">
        <f>AJ95*'Demand Supply Gap '!S143</f>
        <v>5.4634227918966207</v>
      </c>
      <c r="T95" s="147"/>
      <c r="U95" s="157">
        <v>5.3709364568075617E-2</v>
      </c>
      <c r="V95" s="157">
        <v>5.4076383492653028E-2</v>
      </c>
      <c r="W95" s="157">
        <v>5.4443402417230446E-2</v>
      </c>
      <c r="X95" s="157">
        <v>5.4810421341807858E-2</v>
      </c>
      <c r="Y95" s="157">
        <v>5.5177440266385276E-2</v>
      </c>
      <c r="Z95" s="157">
        <v>5.5544459190962688E-2</v>
      </c>
      <c r="AA95" s="157">
        <v>5.5911478115540106E-2</v>
      </c>
      <c r="AB95" s="157">
        <v>5.6278497040117517E-2</v>
      </c>
      <c r="AC95" s="157">
        <v>5.6645515964694935E-2</v>
      </c>
      <c r="AD95" s="157">
        <v>5.7012534889272347E-2</v>
      </c>
      <c r="AE95" s="157">
        <v>5.7379553813849765E-2</v>
      </c>
      <c r="AF95" s="157">
        <v>5.7746572738427177E-2</v>
      </c>
      <c r="AG95" s="157">
        <v>5.8113591663004595E-2</v>
      </c>
      <c r="AH95" s="157">
        <v>5.8480610587582006E-2</v>
      </c>
      <c r="AI95" s="157">
        <v>5.8847629512159425E-2</v>
      </c>
      <c r="AJ95" s="157">
        <v>5.9214648436736836E-2</v>
      </c>
    </row>
    <row r="96" spans="1:36" ht="15.75" thickBot="1" x14ac:dyDescent="0.3">
      <c r="A96" s="153" t="s">
        <v>16</v>
      </c>
      <c r="B96" s="149" t="s">
        <v>180</v>
      </c>
      <c r="C96" s="158" t="s">
        <v>6</v>
      </c>
      <c r="D96" s="151">
        <f>'Demand Supply Gap '!D143-SUM('Demand By End Use '!D92:D95)</f>
        <v>10.144573958550858</v>
      </c>
      <c r="E96" s="151">
        <f>'Demand Supply Gap '!E143-SUM('Demand By End Use '!E92:E95)</f>
        <v>10.147605933863645</v>
      </c>
      <c r="F96" s="151">
        <f>'Demand Supply Gap '!F143-SUM('Demand By End Use '!F92:F95)</f>
        <v>10.840930054567572</v>
      </c>
      <c r="G96" s="151">
        <f>'Demand Supply Gap '!G143-SUM('Demand By End Use '!G92:G95)</f>
        <v>11.225772792238857</v>
      </c>
      <c r="H96" s="151">
        <f>'Demand Supply Gap '!H143-SUM('Demand By End Use '!H92:H95)</f>
        <v>10.586369715239258</v>
      </c>
      <c r="I96" s="151">
        <f>'Demand Supply Gap '!I143-SUM('Demand By End Use '!I92:I95)</f>
        <v>11.195182271181913</v>
      </c>
      <c r="J96" s="151">
        <f>'Demand Supply Gap '!J143-SUM('Demand By End Use '!J92:J95)</f>
        <v>11.842727025583073</v>
      </c>
      <c r="K96" s="151">
        <f>'Demand Supply Gap '!K143-SUM('Demand By End Use '!K92:K95)</f>
        <v>12.531661674751653</v>
      </c>
      <c r="L96" s="151">
        <f>'Demand Supply Gap '!L143-SUM('Demand By End Use '!L92:L95)</f>
        <v>13.264837999704376</v>
      </c>
      <c r="M96" s="151">
        <f>'Demand Supply Gap '!M143-SUM('Demand By End Use '!M92:M95)</f>
        <v>14.045316816045101</v>
      </c>
      <c r="N96" s="151">
        <f>'Demand Supply Gap '!N143-SUM('Demand By End Use '!N92:N95)</f>
        <v>14.876384130639117</v>
      </c>
      <c r="O96" s="151">
        <f>'Demand Supply Gap '!O143-SUM('Demand By End Use '!O92:O95)</f>
        <v>15.761568606667581</v>
      </c>
      <c r="P96" s="151">
        <f>'Demand Supply Gap '!P143-SUM('Demand By End Use '!P92:P95)</f>
        <v>16.704660447529207</v>
      </c>
      <c r="Q96" s="151">
        <f>'Demand Supply Gap '!Q143-SUM('Demand By End Use '!Q92:Q95)</f>
        <v>17.709731819742544</v>
      </c>
      <c r="R96" s="151">
        <f>'Demand Supply Gap '!R143-SUM('Demand By End Use '!R92:R95)</f>
        <v>18.78115894556808</v>
      </c>
      <c r="S96" s="151">
        <f>'Demand Supply Gap '!S143-SUM('Demand By End Use '!S92:S95)</f>
        <v>19.923646007596588</v>
      </c>
      <c r="T96" s="147"/>
      <c r="U96" s="174">
        <f t="shared" ref="U96:AJ96" si="33">ROUND(1-SUM(U92:U95),4)</f>
        <v>0.22059999999999999</v>
      </c>
      <c r="V96" s="174">
        <f t="shared" si="33"/>
        <v>0.2203</v>
      </c>
      <c r="W96" s="174">
        <f t="shared" si="33"/>
        <v>0.22</v>
      </c>
      <c r="X96" s="174">
        <f t="shared" si="33"/>
        <v>0.21970000000000001</v>
      </c>
      <c r="Y96" s="174">
        <f t="shared" si="33"/>
        <v>0.21940000000000001</v>
      </c>
      <c r="Z96" s="174">
        <f t="shared" si="33"/>
        <v>0.21909999999999999</v>
      </c>
      <c r="AA96" s="174">
        <f t="shared" si="33"/>
        <v>0.21879999999999999</v>
      </c>
      <c r="AB96" s="174">
        <f t="shared" si="33"/>
        <v>0.2185</v>
      </c>
      <c r="AC96" s="174">
        <f t="shared" si="33"/>
        <v>0.21809999999999999</v>
      </c>
      <c r="AD96" s="174">
        <f t="shared" si="33"/>
        <v>0.21779999999999999</v>
      </c>
      <c r="AE96" s="174">
        <f t="shared" si="33"/>
        <v>0.2175</v>
      </c>
      <c r="AF96" s="174">
        <f t="shared" si="33"/>
        <v>0.2172</v>
      </c>
      <c r="AG96" s="174">
        <f t="shared" si="33"/>
        <v>0.21690000000000001</v>
      </c>
      <c r="AH96" s="174">
        <f t="shared" si="33"/>
        <v>0.21659999999999999</v>
      </c>
      <c r="AI96" s="174">
        <f t="shared" si="33"/>
        <v>0.21629999999999999</v>
      </c>
      <c r="AJ96" s="174">
        <f t="shared" si="33"/>
        <v>0.21590000000000001</v>
      </c>
    </row>
    <row r="97" spans="1:36" ht="15.75" thickBot="1" x14ac:dyDescent="0.3">
      <c r="A97" s="171" t="s">
        <v>16</v>
      </c>
      <c r="B97" s="146" t="s">
        <v>180</v>
      </c>
      <c r="C97" s="146" t="s">
        <v>15</v>
      </c>
      <c r="D97" s="172">
        <f t="shared" ref="D97:S97" si="34">SUM(D92:D96)</f>
        <v>45.975929000000001</v>
      </c>
      <c r="E97" s="172">
        <f t="shared" si="34"/>
        <v>46.055205000000008</v>
      </c>
      <c r="F97" s="172">
        <f t="shared" si="34"/>
        <v>49.272089000000001</v>
      </c>
      <c r="G97" s="172">
        <f t="shared" si="34"/>
        <v>51.094113999999998</v>
      </c>
      <c r="H97" s="172">
        <f t="shared" si="34"/>
        <v>48.252826749999997</v>
      </c>
      <c r="I97" s="172">
        <f t="shared" si="34"/>
        <v>51.100934224653443</v>
      </c>
      <c r="J97" s="172">
        <f t="shared" si="34"/>
        <v>54.13426567830119</v>
      </c>
      <c r="K97" s="172">
        <f t="shared" si="34"/>
        <v>57.365785818174068</v>
      </c>
      <c r="L97" s="172">
        <f t="shared" si="34"/>
        <v>60.809423728574295</v>
      </c>
      <c r="M97" s="172">
        <f t="shared" si="34"/>
        <v>64.480148454125342</v>
      </c>
      <c r="N97" s="172">
        <f t="shared" si="34"/>
        <v>68.394050785880495</v>
      </c>
      <c r="O97" s="172">
        <f t="shared" si="34"/>
        <v>72.568431780768776</v>
      </c>
      <c r="P97" s="172">
        <f t="shared" si="34"/>
        <v>77.021898591954837</v>
      </c>
      <c r="Q97" s="172">
        <f t="shared" si="34"/>
        <v>81.774468239114384</v>
      </c>
      <c r="R97" s="172">
        <f t="shared" si="34"/>
        <v>86.847680003790344</v>
      </c>
      <c r="S97" s="173">
        <f t="shared" si="34"/>
        <v>92.264717196346751</v>
      </c>
      <c r="T97" s="147"/>
      <c r="U97" s="194">
        <v>1</v>
      </c>
      <c r="V97" s="195">
        <v>1</v>
      </c>
      <c r="W97" s="195">
        <v>1</v>
      </c>
      <c r="X97" s="195">
        <v>1</v>
      </c>
      <c r="Y97" s="195">
        <v>1</v>
      </c>
      <c r="Z97" s="195">
        <v>1</v>
      </c>
      <c r="AA97" s="195">
        <v>1</v>
      </c>
      <c r="AB97" s="195">
        <v>1</v>
      </c>
      <c r="AC97" s="195">
        <v>1</v>
      </c>
      <c r="AD97" s="195">
        <v>1</v>
      </c>
      <c r="AE97" s="195">
        <v>1</v>
      </c>
      <c r="AF97" s="195">
        <v>1</v>
      </c>
      <c r="AG97" s="195">
        <v>1</v>
      </c>
      <c r="AH97" s="195">
        <v>1</v>
      </c>
      <c r="AI97" s="195">
        <v>1</v>
      </c>
      <c r="AJ97" s="196">
        <v>1</v>
      </c>
    </row>
    <row r="98" spans="1:36" ht="15.75" thickBot="1" x14ac:dyDescent="0.3">
      <c r="A98" s="148" t="s">
        <v>16</v>
      </c>
      <c r="B98" s="149" t="s">
        <v>24</v>
      </c>
      <c r="C98" s="150" t="s">
        <v>182</v>
      </c>
      <c r="D98" s="151">
        <f>U98*'Demand Supply Gap '!D152</f>
        <v>41.181114553196998</v>
      </c>
      <c r="E98" s="151">
        <f>V98*'Demand Supply Gap '!E152</f>
        <v>41.156832294174968</v>
      </c>
      <c r="F98" s="151">
        <f>W98*'Demand Supply Gap '!F152</f>
        <v>41.132173947240119</v>
      </c>
      <c r="G98" s="151">
        <f>X98*'Demand Supply Gap '!G152</f>
        <v>41.107139512392443</v>
      </c>
      <c r="H98" s="151">
        <f>Y98*'Demand Supply Gap '!H152</f>
        <v>41.081728989631948</v>
      </c>
      <c r="I98" s="151">
        <f>Z98*'Demand Supply Gap '!I152</f>
        <v>43.395530645848396</v>
      </c>
      <c r="J98" s="151">
        <f>AA98*'Demand Supply Gap '!J152</f>
        <v>45.875785003683731</v>
      </c>
      <c r="K98" s="151">
        <f>AB98*'Demand Supply Gap '!K152</f>
        <v>48.5359955995375</v>
      </c>
      <c r="L98" s="151">
        <f>AC98*'Demand Supply Gap '!L152</f>
        <v>51.390875701355242</v>
      </c>
      <c r="M98" s="151">
        <f>AD98*'Demand Supply Gap '!M152</f>
        <v>54.456465395664409</v>
      </c>
      <c r="N98" s="151">
        <f>AE98*'Demand Supply Gap '!N152</f>
        <v>57.750260785742867</v>
      </c>
      <c r="O98" s="151">
        <f>AF98*'Demand Supply Gap '!O152</f>
        <v>61.291356627478017</v>
      </c>
      <c r="P98" s="151">
        <f>AG98*'Demand Supply Gap '!P152</f>
        <v>65.100603882366684</v>
      </c>
      <c r="Q98" s="151">
        <f>AH98*'Demand Supply Gap '!Q152</f>
        <v>69.20078383844357</v>
      </c>
      <c r="R98" s="151">
        <f>AI98*'Demand Supply Gap '!R152</f>
        <v>73.616800642029148</v>
      </c>
      <c r="S98" s="151">
        <f>AJ98*'Demand Supply Gap '!S152</f>
        <v>78.375894298679043</v>
      </c>
      <c r="T98" s="147"/>
      <c r="U98" s="152">
        <v>0.48398163174643694</v>
      </c>
      <c r="V98" s="152">
        <v>0.48279618963000781</v>
      </c>
      <c r="W98" s="152">
        <v>0.48161074751357869</v>
      </c>
      <c r="X98" s="152">
        <v>0.48042530539714956</v>
      </c>
      <c r="Y98" s="152">
        <v>0.47923986328072044</v>
      </c>
      <c r="Z98" s="152">
        <v>0.47805442116429131</v>
      </c>
      <c r="AA98" s="152">
        <v>0.47686897904786218</v>
      </c>
      <c r="AB98" s="152">
        <v>0.47568353693143306</v>
      </c>
      <c r="AC98" s="152">
        <v>0.47449809481500388</v>
      </c>
      <c r="AD98" s="152">
        <v>0.47331265269857475</v>
      </c>
      <c r="AE98" s="152">
        <v>0.47212721058214563</v>
      </c>
      <c r="AF98" s="152">
        <v>0.4709417684657165</v>
      </c>
      <c r="AG98" s="152">
        <v>0.46975632634928738</v>
      </c>
      <c r="AH98" s="152">
        <v>0.46857088423285825</v>
      </c>
      <c r="AI98" s="152">
        <v>0.46738544211642913</v>
      </c>
      <c r="AJ98" s="152">
        <v>0.4662</v>
      </c>
    </row>
    <row r="99" spans="1:36" ht="15.75" thickBot="1" x14ac:dyDescent="0.3">
      <c r="A99" s="153" t="s">
        <v>16</v>
      </c>
      <c r="B99" s="62" t="s">
        <v>24</v>
      </c>
      <c r="C99" s="154" t="s">
        <v>183</v>
      </c>
      <c r="D99" s="151">
        <f>U99*'Demand Supply Gap '!D152</f>
        <v>13.397377357066109</v>
      </c>
      <c r="E99" s="151">
        <f>V99*'Demand Supply Gap '!E152</f>
        <v>13.42219765548905</v>
      </c>
      <c r="F99" s="151">
        <f>W99*'Demand Supply Gap '!F152</f>
        <v>13.447017373014242</v>
      </c>
      <c r="G99" s="151">
        <f>X99*'Demand Supply Gap '!G152</f>
        <v>13.471836509641689</v>
      </c>
      <c r="H99" s="151">
        <f>Y99*'Demand Supply Gap '!H152</f>
        <v>13.496655065371389</v>
      </c>
      <c r="I99" s="151">
        <f>Z99*'Demand Supply Gap '!I152</f>
        <v>14.291999250122686</v>
      </c>
      <c r="J99" s="151">
        <f>AA99*'Demand Supply Gap '!J152</f>
        <v>15.146235548791759</v>
      </c>
      <c r="K99" s="151">
        <f>AB99*'Demand Supply Gap '!K152</f>
        <v>16.064271683658703</v>
      </c>
      <c r="L99" s="151">
        <f>AC99*'Demand Supply Gap '!L152</f>
        <v>17.051465600860507</v>
      </c>
      <c r="M99" s="151">
        <f>AD99*'Demand Supply Gap '!M152</f>
        <v>18.113670031330546</v>
      </c>
      <c r="N99" s="151">
        <f>AE99*'Demand Supply Gap '!N152</f>
        <v>19.257281758882446</v>
      </c>
      <c r="O99" s="151">
        <f>AF99*'Demand Supply Gap '!O152</f>
        <v>20.489296121509206</v>
      </c>
      <c r="P99" s="151">
        <f>AG99*'Demand Supply Gap '!P152</f>
        <v>21.817367333786795</v>
      </c>
      <c r="Q99" s="151">
        <f>AH99*'Demand Supply Gap '!Q152</f>
        <v>23.249875287688976</v>
      </c>
      <c r="R99" s="151">
        <f>AI99*'Demand Supply Gap '!R152</f>
        <v>24.795999567110897</v>
      </c>
      <c r="S99" s="151">
        <f>AJ99*'Demand Supply Gap '!S152</f>
        <v>26.465801499065183</v>
      </c>
      <c r="T99" s="147"/>
      <c r="U99" s="155">
        <v>0.15745286704223613</v>
      </c>
      <c r="V99" s="155">
        <v>0.15745103603243282</v>
      </c>
      <c r="W99" s="155">
        <v>0.15744920502262949</v>
      </c>
      <c r="X99" s="155">
        <v>0.15744737401282616</v>
      </c>
      <c r="Y99" s="155">
        <v>0.15744554300302285</v>
      </c>
      <c r="Z99" s="155">
        <v>0.15744371199321952</v>
      </c>
      <c r="AA99" s="155">
        <v>0.15744188098341619</v>
      </c>
      <c r="AB99" s="155">
        <v>0.15744004997361288</v>
      </c>
      <c r="AC99" s="155">
        <v>0.15743821896380955</v>
      </c>
      <c r="AD99" s="155">
        <v>0.15743638795400622</v>
      </c>
      <c r="AE99" s="155">
        <v>0.15743455694420291</v>
      </c>
      <c r="AF99" s="155">
        <v>0.15743272593439958</v>
      </c>
      <c r="AG99" s="155">
        <v>0.15743089492459625</v>
      </c>
      <c r="AH99" s="155">
        <v>0.15742906391479294</v>
      </c>
      <c r="AI99" s="155">
        <v>0.15742723290498961</v>
      </c>
      <c r="AJ99" s="155">
        <v>0.15742540189518628</v>
      </c>
    </row>
    <row r="100" spans="1:36" ht="15.75" thickBot="1" x14ac:dyDescent="0.3">
      <c r="A100" s="153" t="s">
        <v>16</v>
      </c>
      <c r="B100" s="62" t="s">
        <v>24</v>
      </c>
      <c r="C100" s="154" t="s">
        <v>184</v>
      </c>
      <c r="D100" s="151">
        <f>U100*'Demand Supply Gap '!D152</f>
        <v>7.1333809432129618</v>
      </c>
      <c r="E100" s="151">
        <f>V100*'Demand Supply Gap '!E152</f>
        <v>7.1463497598407635</v>
      </c>
      <c r="F100" s="151">
        <f>W100*'Demand Supply Gap '!F152</f>
        <v>7.1593173492226132</v>
      </c>
      <c r="G100" s="151">
        <f>X100*'Demand Supply Gap '!G152</f>
        <v>7.1722837113585118</v>
      </c>
      <c r="H100" s="151">
        <f>Y100*'Demand Supply Gap '!H152</f>
        <v>7.1852488462484594</v>
      </c>
      <c r="I100" s="151">
        <f>Z100*'Demand Supply Gap '!I152</f>
        <v>7.6084056060291072</v>
      </c>
      <c r="J100" s="151">
        <f>AA100*'Demand Supply Gap '!J152</f>
        <v>8.0628835061868731</v>
      </c>
      <c r="K100" s="151">
        <f>AB100*'Demand Supply Gap '!K152</f>
        <v>8.5512917646409647</v>
      </c>
      <c r="L100" s="151">
        <f>AC100*'Demand Supply Gap '!L152</f>
        <v>9.0764788920826547</v>
      </c>
      <c r="M100" s="151">
        <f>AD100*'Demand Supply Gap '!M152</f>
        <v>9.6415563695053752</v>
      </c>
      <c r="N100" s="151">
        <f>AE100*'Demand Supply Gap '!N152</f>
        <v>10.249924826253059</v>
      </c>
      <c r="O100" s="151">
        <f>AF100*'Demand Supply Gap '!O152</f>
        <v>10.90530299797873</v>
      </c>
      <c r="P100" s="151">
        <f>AG100*'Demand Supply Gap '!P152</f>
        <v>11.611759776729132</v>
      </c>
      <c r="Q100" s="151">
        <f>AH100*'Demand Supply Gap '!Q152</f>
        <v>12.373749702229311</v>
      </c>
      <c r="R100" s="151">
        <f>AI100*'Demand Supply Gap '!R152</f>
        <v>13.196152284850067</v>
      </c>
      <c r="S100" s="151">
        <f>AJ100*'Demand Supply Gap '!S152</f>
        <v>14.084315597286297</v>
      </c>
      <c r="T100" s="147"/>
      <c r="U100" s="155">
        <v>8.383516051527376E-2</v>
      </c>
      <c r="V100" s="155">
        <v>8.3831292193562765E-2</v>
      </c>
      <c r="W100" s="155">
        <v>8.3827423871851769E-2</v>
      </c>
      <c r="X100" s="155">
        <v>8.382355555014076E-2</v>
      </c>
      <c r="Y100" s="155">
        <v>8.3819687228429765E-2</v>
      </c>
      <c r="Z100" s="197">
        <v>8.381581890671877E-2</v>
      </c>
      <c r="AA100" s="155">
        <v>8.3811950585007775E-2</v>
      </c>
      <c r="AB100" s="155">
        <v>8.3808082263296779E-2</v>
      </c>
      <c r="AC100" s="155">
        <v>8.3804213941585784E-2</v>
      </c>
      <c r="AD100" s="155">
        <v>8.3800345619874789E-2</v>
      </c>
      <c r="AE100" s="155">
        <v>8.3796477298163793E-2</v>
      </c>
      <c r="AF100" s="155">
        <v>8.3792608976452784E-2</v>
      </c>
      <c r="AG100" s="155">
        <v>8.3788740654741789E-2</v>
      </c>
      <c r="AH100" s="155">
        <v>8.3784872333030794E-2</v>
      </c>
      <c r="AI100" s="155">
        <v>8.3781004011319798E-2</v>
      </c>
      <c r="AJ100" s="155">
        <v>8.3777135689608803E-2</v>
      </c>
    </row>
    <row r="101" spans="1:36" ht="15.75" thickBot="1" x14ac:dyDescent="0.3">
      <c r="A101" s="153" t="s">
        <v>16</v>
      </c>
      <c r="B101" s="62" t="s">
        <v>24</v>
      </c>
      <c r="C101" s="156" t="s">
        <v>185</v>
      </c>
      <c r="D101" s="151">
        <f>U101*'Demand Supply Gap '!D152</f>
        <v>4.7886346949320977</v>
      </c>
      <c r="E101" s="151">
        <f>V101*'Demand Supply Gap '!E152</f>
        <v>4.7965191171290993</v>
      </c>
      <c r="F101" s="151">
        <f>W101*'Demand Supply Gap '!F152</f>
        <v>4.8043996580349111</v>
      </c>
      <c r="G101" s="151">
        <f>X101*'Demand Supply Gap '!G152</f>
        <v>4.8122763176495322</v>
      </c>
      <c r="H101" s="151">
        <f>Y101*'Demand Supply Gap '!H152</f>
        <v>4.8201490959729636</v>
      </c>
      <c r="I101" s="151">
        <f>Z101*'Demand Supply Gap '!I152</f>
        <v>5.1031444081902722</v>
      </c>
      <c r="J101" s="151">
        <f>AA101*'Demand Supply Gap '!J152</f>
        <v>5.4070465632633447</v>
      </c>
      <c r="K101" s="151">
        <f>AB101*'Demand Supply Gap '!K152</f>
        <v>5.7335942060760061</v>
      </c>
      <c r="L101" s="151">
        <f>AC101*'Demand Supply Gap '!L152</f>
        <v>6.0846851958902191</v>
      </c>
      <c r="M101" s="151">
        <f>AD101*'Demand Supply Gap '!M152</f>
        <v>6.4623923386289626</v>
      </c>
      <c r="N101" s="151">
        <f>AE101*'Demand Supply Gap '!N152</f>
        <v>6.8689807784964314</v>
      </c>
      <c r="O101" s="151">
        <f>AF101*'Demand Supply Gap '!O152</f>
        <v>7.3069272341184064</v>
      </c>
      <c r="P101" s="151">
        <f>AG101*'Demand Supply Gap '!P152</f>
        <v>7.778941286117032</v>
      </c>
      <c r="Q101" s="151">
        <f>AH101*'Demand Supply Gap '!Q152</f>
        <v>8.2879889474336217</v>
      </c>
      <c r="R101" s="151">
        <f>AI101*'Demand Supply Gap '!R152</f>
        <v>8.8373187751219824</v>
      </c>
      <c r="S101" s="151">
        <f>AJ101*'Demand Supply Gap '!S152</f>
        <v>9.4304908131394782</v>
      </c>
      <c r="T101" s="147"/>
      <c r="U101" s="157">
        <v>5.6278497040117524E-2</v>
      </c>
      <c r="V101" s="157">
        <v>5.626626307596494E-2</v>
      </c>
      <c r="W101" s="157">
        <v>5.6254029111812362E-2</v>
      </c>
      <c r="X101" s="157">
        <v>5.6241795147659777E-2</v>
      </c>
      <c r="Y101" s="157">
        <v>5.62295611835072E-2</v>
      </c>
      <c r="Z101" s="157">
        <v>5.6217327219354615E-2</v>
      </c>
      <c r="AA101" s="157">
        <v>5.6205093255202038E-2</v>
      </c>
      <c r="AB101" s="157">
        <v>5.6192859291049453E-2</v>
      </c>
      <c r="AC101" s="157">
        <v>5.6180625326896876E-2</v>
      </c>
      <c r="AD101" s="157">
        <v>5.6168391362744291E-2</v>
      </c>
      <c r="AE101" s="157">
        <v>5.6156157398591713E-2</v>
      </c>
      <c r="AF101" s="157">
        <v>5.6143923434439129E-2</v>
      </c>
      <c r="AG101" s="157">
        <v>5.6131689470286551E-2</v>
      </c>
      <c r="AH101" s="157">
        <v>5.6119455506133967E-2</v>
      </c>
      <c r="AI101" s="157">
        <v>5.6107221541981389E-2</v>
      </c>
      <c r="AJ101" s="157">
        <v>5.6094987577828812E-2</v>
      </c>
    </row>
    <row r="102" spans="1:36" ht="15.75" thickBot="1" x14ac:dyDescent="0.3">
      <c r="A102" s="153" t="s">
        <v>16</v>
      </c>
      <c r="B102" s="62" t="s">
        <v>24</v>
      </c>
      <c r="C102" s="158" t="s">
        <v>6</v>
      </c>
      <c r="D102" s="151">
        <f>'Demand Supply Gap '!D152-SUM('Demand By End Use '!D98:D101)</f>
        <v>18.587669051591845</v>
      </c>
      <c r="E102" s="151">
        <f>'Demand Supply Gap '!E152-SUM('Demand By End Use '!E98:E101)</f>
        <v>18.724905473366135</v>
      </c>
      <c r="F102" s="151">
        <f>'Demand Supply Gap '!F152-SUM('Demand By End Use '!F98:F101)</f>
        <v>18.862523672488123</v>
      </c>
      <c r="G102" s="151">
        <f>'Demand Supply Gap '!G152-SUM('Demand By End Use '!G98:G101)</f>
        <v>19.000523648957838</v>
      </c>
      <c r="H102" s="151">
        <f>'Demand Supply Gap '!H152-SUM('Demand By End Use '!H98:H101)</f>
        <v>19.138905402775265</v>
      </c>
      <c r="I102" s="151">
        <f>'Demand Supply Gap '!I152-SUM('Demand By End Use '!I98:I101)</f>
        <v>20.376214124659185</v>
      </c>
      <c r="J102" s="151">
        <f>'Demand Supply Gap '!J152-SUM('Demand By End Use '!J98:J101)</f>
        <v>21.710123782832937</v>
      </c>
      <c r="K102" s="151">
        <f>'Demand Supply Gap '!K152-SUM('Demand By End Use '!K98:K101)</f>
        <v>23.149060317227665</v>
      </c>
      <c r="L102" s="151">
        <f>'Demand Supply Gap '!L152-SUM('Demand By End Use '!L98:L101)</f>
        <v>24.702252341865901</v>
      </c>
      <c r="M102" s="151">
        <f>'Demand Supply Gap '!M152-SUM('Demand By End Use '!M98:M101)</f>
        <v>26.379813294366556</v>
      </c>
      <c r="N102" s="151">
        <f>'Demand Supply Gap '!N152-SUM('Demand By End Use '!N98:N101)</f>
        <v>28.192832526134723</v>
      </c>
      <c r="O102" s="151">
        <f>'Demand Supply Gap '!O152-SUM('Demand By End Use '!O98:O101)</f>
        <v>30.153476360027867</v>
      </c>
      <c r="P102" s="151">
        <f>'Demand Supply Gap '!P152-SUM('Demand By End Use '!P98:P101)</f>
        <v>32.275100266005154</v>
      </c>
      <c r="Q102" s="151">
        <f>'Demand Supply Gap '!Q152-SUM('Demand By End Use '!Q98:Q101)</f>
        <v>34.572373444547665</v>
      </c>
      <c r="R102" s="151">
        <f>'Demand Supply Gap '!R152-SUM('Demand By End Use '!R98:R101)</f>
        <v>37.061417264521495</v>
      </c>
      <c r="S102" s="151">
        <f>'Demand Supply Gap '!S152-SUM('Demand By End Use '!S98:S101)</f>
        <v>39.759959178957956</v>
      </c>
      <c r="T102" s="147"/>
      <c r="U102" s="174">
        <f t="shared" ref="U102:AJ102" si="35">ROUND(1-SUM(U98:U101),4)</f>
        <v>0.2185</v>
      </c>
      <c r="V102" s="174">
        <f t="shared" si="35"/>
        <v>0.21970000000000001</v>
      </c>
      <c r="W102" s="174">
        <f t="shared" si="35"/>
        <v>0.22090000000000001</v>
      </c>
      <c r="X102" s="174">
        <f t="shared" si="35"/>
        <v>0.22209999999999999</v>
      </c>
      <c r="Y102" s="174">
        <f t="shared" si="35"/>
        <v>0.2233</v>
      </c>
      <c r="Z102" s="174">
        <f t="shared" si="35"/>
        <v>0.22450000000000001</v>
      </c>
      <c r="AA102" s="174">
        <f t="shared" si="35"/>
        <v>0.22570000000000001</v>
      </c>
      <c r="AB102" s="174">
        <f t="shared" si="35"/>
        <v>0.22689999999999999</v>
      </c>
      <c r="AC102" s="174">
        <f t="shared" si="35"/>
        <v>0.2281</v>
      </c>
      <c r="AD102" s="174">
        <f t="shared" si="35"/>
        <v>0.2293</v>
      </c>
      <c r="AE102" s="174">
        <f t="shared" si="35"/>
        <v>0.23050000000000001</v>
      </c>
      <c r="AF102" s="174">
        <f t="shared" si="35"/>
        <v>0.23169999999999999</v>
      </c>
      <c r="AG102" s="174">
        <f t="shared" si="35"/>
        <v>0.2329</v>
      </c>
      <c r="AH102" s="174">
        <f t="shared" si="35"/>
        <v>0.2341</v>
      </c>
      <c r="AI102" s="174">
        <f t="shared" si="35"/>
        <v>0.23530000000000001</v>
      </c>
      <c r="AJ102" s="174">
        <f t="shared" si="35"/>
        <v>0.23649999999999999</v>
      </c>
    </row>
    <row r="103" spans="1:36" ht="15.75" thickBot="1" x14ac:dyDescent="0.3">
      <c r="A103" s="160" t="s">
        <v>16</v>
      </c>
      <c r="B103" s="161" t="s">
        <v>24</v>
      </c>
      <c r="C103" s="161" t="s">
        <v>15</v>
      </c>
      <c r="D103" s="162">
        <f t="shared" ref="D103:S103" si="36">SUM(D98:D102)</f>
        <v>85.088176600000011</v>
      </c>
      <c r="E103" s="162">
        <f t="shared" si="36"/>
        <v>85.246804300000008</v>
      </c>
      <c r="F103" s="162">
        <f t="shared" si="36"/>
        <v>85.405432000000005</v>
      </c>
      <c r="G103" s="162">
        <f t="shared" si="36"/>
        <v>85.564059700000016</v>
      </c>
      <c r="H103" s="162">
        <f t="shared" si="36"/>
        <v>85.722687400000027</v>
      </c>
      <c r="I103" s="162">
        <f t="shared" si="36"/>
        <v>90.775294034849651</v>
      </c>
      <c r="J103" s="162">
        <f t="shared" si="36"/>
        <v>96.202074404758648</v>
      </c>
      <c r="K103" s="162">
        <f t="shared" si="36"/>
        <v>102.03421357114084</v>
      </c>
      <c r="L103" s="162">
        <f t="shared" si="36"/>
        <v>108.30575773205452</v>
      </c>
      <c r="M103" s="162">
        <f t="shared" si="36"/>
        <v>115.05389742949585</v>
      </c>
      <c r="N103" s="162">
        <f t="shared" si="36"/>
        <v>122.31928067550953</v>
      </c>
      <c r="O103" s="162">
        <f t="shared" si="36"/>
        <v>130.14635934111223</v>
      </c>
      <c r="P103" s="162">
        <f t="shared" si="36"/>
        <v>138.58377254500479</v>
      </c>
      <c r="Q103" s="162">
        <f t="shared" si="36"/>
        <v>147.68477122034315</v>
      </c>
      <c r="R103" s="162">
        <f t="shared" si="36"/>
        <v>157.5076885336336</v>
      </c>
      <c r="S103" s="163">
        <f t="shared" si="36"/>
        <v>168.11646138712794</v>
      </c>
      <c r="T103" s="147"/>
      <c r="U103" s="198">
        <v>1</v>
      </c>
      <c r="V103" s="199">
        <v>1</v>
      </c>
      <c r="W103" s="199">
        <v>1</v>
      </c>
      <c r="X103" s="199">
        <v>1</v>
      </c>
      <c r="Y103" s="199">
        <v>1</v>
      </c>
      <c r="Z103" s="199">
        <v>1</v>
      </c>
      <c r="AA103" s="199">
        <v>1</v>
      </c>
      <c r="AB103" s="199">
        <v>1</v>
      </c>
      <c r="AC103" s="199">
        <v>1</v>
      </c>
      <c r="AD103" s="199">
        <v>1</v>
      </c>
      <c r="AE103" s="199">
        <v>1</v>
      </c>
      <c r="AF103" s="199">
        <v>1</v>
      </c>
      <c r="AG103" s="199">
        <v>1</v>
      </c>
      <c r="AH103" s="199">
        <v>1</v>
      </c>
      <c r="AI103" s="199">
        <v>1</v>
      </c>
      <c r="AJ103" s="200">
        <v>1</v>
      </c>
    </row>
    <row r="104" spans="1:36" ht="15.75" thickBot="1" x14ac:dyDescent="0.3">
      <c r="A104" s="185" t="s">
        <v>16</v>
      </c>
      <c r="B104" s="185" t="s">
        <v>16</v>
      </c>
      <c r="C104" s="215" t="s">
        <v>182</v>
      </c>
      <c r="D104" s="186">
        <f t="shared" ref="D104:S104" si="37">ROUND(D98+D92+D86+D80+D74+D68+D62+D56+D50,2)</f>
        <v>470.41</v>
      </c>
      <c r="E104" s="186">
        <f t="shared" si="37"/>
        <v>609.72</v>
      </c>
      <c r="F104" s="186">
        <f t="shared" si="37"/>
        <v>488.86</v>
      </c>
      <c r="G104" s="186">
        <f t="shared" si="37"/>
        <v>440.59</v>
      </c>
      <c r="H104" s="186">
        <f t="shared" si="37"/>
        <v>518.29999999999995</v>
      </c>
      <c r="I104" s="186">
        <f t="shared" si="37"/>
        <v>549.41999999999996</v>
      </c>
      <c r="J104" s="186">
        <f t="shared" si="37"/>
        <v>582.71</v>
      </c>
      <c r="K104" s="186">
        <f t="shared" si="37"/>
        <v>618.34</v>
      </c>
      <c r="L104" s="186">
        <f t="shared" si="37"/>
        <v>656.49</v>
      </c>
      <c r="M104" s="186">
        <f t="shared" si="37"/>
        <v>697.36</v>
      </c>
      <c r="N104" s="186">
        <f t="shared" si="37"/>
        <v>741.16</v>
      </c>
      <c r="O104" s="186">
        <f t="shared" si="37"/>
        <v>788.11</v>
      </c>
      <c r="P104" s="186">
        <f t="shared" si="37"/>
        <v>838.47</v>
      </c>
      <c r="Q104" s="186">
        <f t="shared" si="37"/>
        <v>892.5</v>
      </c>
      <c r="R104" s="186">
        <f t="shared" si="37"/>
        <v>950.49</v>
      </c>
      <c r="S104" s="186">
        <f t="shared" si="37"/>
        <v>768.87</v>
      </c>
      <c r="T104" s="147"/>
      <c r="U104" s="187">
        <f t="shared" ref="U104:AJ108" si="38">ROUND(D104/D$109,4)</f>
        <v>0.48380000000000001</v>
      </c>
      <c r="V104" s="187">
        <f t="shared" si="38"/>
        <v>0.48380000000000001</v>
      </c>
      <c r="W104" s="187">
        <f t="shared" si="38"/>
        <v>0.48349999999999999</v>
      </c>
      <c r="X104" s="187">
        <f t="shared" si="38"/>
        <v>0.48320000000000002</v>
      </c>
      <c r="Y104" s="187">
        <f t="shared" si="38"/>
        <v>0.48309999999999997</v>
      </c>
      <c r="Z104" s="187">
        <f t="shared" si="38"/>
        <v>0.4829</v>
      </c>
      <c r="AA104" s="187">
        <f t="shared" si="38"/>
        <v>0.48270000000000002</v>
      </c>
      <c r="AB104" s="187">
        <f t="shared" si="38"/>
        <v>0.48249999999999998</v>
      </c>
      <c r="AC104" s="187">
        <f t="shared" si="38"/>
        <v>0.48230000000000001</v>
      </c>
      <c r="AD104" s="187">
        <f t="shared" si="38"/>
        <v>0.48209999999999997</v>
      </c>
      <c r="AE104" s="187">
        <f t="shared" si="38"/>
        <v>0.4819</v>
      </c>
      <c r="AF104" s="187">
        <f t="shared" si="38"/>
        <v>0.48170000000000002</v>
      </c>
      <c r="AG104" s="187">
        <f t="shared" si="38"/>
        <v>0.48149999999999998</v>
      </c>
      <c r="AH104" s="187">
        <f t="shared" si="38"/>
        <v>0.48130000000000001</v>
      </c>
      <c r="AI104" s="187">
        <f t="shared" si="38"/>
        <v>0.48099999999999998</v>
      </c>
      <c r="AJ104" s="187">
        <f t="shared" si="38"/>
        <v>0.48060000000000003</v>
      </c>
    </row>
    <row r="105" spans="1:36" ht="15.75" thickBot="1" x14ac:dyDescent="0.3">
      <c r="A105" s="185" t="s">
        <v>16</v>
      </c>
      <c r="B105" s="185" t="s">
        <v>16</v>
      </c>
      <c r="C105" s="216" t="s">
        <v>183</v>
      </c>
      <c r="D105" s="186">
        <f t="shared" ref="D105:S105" si="39">ROUND(D99+D93+D87+D81+D75+D69+D63+D57+D51,2)</f>
        <v>151.31</v>
      </c>
      <c r="E105" s="186">
        <f t="shared" si="39"/>
        <v>195.56</v>
      </c>
      <c r="F105" s="186">
        <f t="shared" si="39"/>
        <v>157.52000000000001</v>
      </c>
      <c r="G105" s="186">
        <f t="shared" si="39"/>
        <v>142.25</v>
      </c>
      <c r="H105" s="186">
        <f t="shared" si="39"/>
        <v>167.46</v>
      </c>
      <c r="I105" s="186">
        <f t="shared" si="39"/>
        <v>177.8</v>
      </c>
      <c r="J105" s="186">
        <f t="shared" si="39"/>
        <v>188.88</v>
      </c>
      <c r="K105" s="186">
        <f t="shared" si="39"/>
        <v>200.75</v>
      </c>
      <c r="L105" s="186">
        <f t="shared" si="39"/>
        <v>213.49</v>
      </c>
      <c r="M105" s="186">
        <f t="shared" si="39"/>
        <v>227.15</v>
      </c>
      <c r="N105" s="186">
        <f t="shared" si="39"/>
        <v>241.81</v>
      </c>
      <c r="O105" s="186">
        <f t="shared" si="39"/>
        <v>257.55</v>
      </c>
      <c r="P105" s="186">
        <f t="shared" si="39"/>
        <v>274.45999999999998</v>
      </c>
      <c r="Q105" s="186">
        <f t="shared" si="39"/>
        <v>292.63</v>
      </c>
      <c r="R105" s="186">
        <f t="shared" si="39"/>
        <v>312.17</v>
      </c>
      <c r="S105" s="186">
        <f t="shared" si="39"/>
        <v>252.54</v>
      </c>
      <c r="T105" s="147"/>
      <c r="U105" s="187">
        <f t="shared" si="38"/>
        <v>0.15559999999999999</v>
      </c>
      <c r="V105" s="187">
        <f t="shared" si="38"/>
        <v>0.1552</v>
      </c>
      <c r="W105" s="187">
        <f t="shared" si="38"/>
        <v>0.15579999999999999</v>
      </c>
      <c r="X105" s="187">
        <f t="shared" si="38"/>
        <v>0.156</v>
      </c>
      <c r="Y105" s="187">
        <f t="shared" si="38"/>
        <v>0.15609999999999999</v>
      </c>
      <c r="Z105" s="187">
        <f t="shared" si="38"/>
        <v>0.15629999999999999</v>
      </c>
      <c r="AA105" s="187">
        <f t="shared" si="38"/>
        <v>0.1565</v>
      </c>
      <c r="AB105" s="187">
        <f t="shared" si="38"/>
        <v>0.15659999999999999</v>
      </c>
      <c r="AC105" s="187">
        <f t="shared" si="38"/>
        <v>0.15679999999999999</v>
      </c>
      <c r="AD105" s="187">
        <f t="shared" si="38"/>
        <v>0.157</v>
      </c>
      <c r="AE105" s="187">
        <f t="shared" si="38"/>
        <v>0.15720000000000001</v>
      </c>
      <c r="AF105" s="187">
        <f t="shared" si="38"/>
        <v>0.15740000000000001</v>
      </c>
      <c r="AG105" s="187">
        <f t="shared" si="38"/>
        <v>0.15759999999999999</v>
      </c>
      <c r="AH105" s="187">
        <f t="shared" si="38"/>
        <v>0.1578</v>
      </c>
      <c r="AI105" s="187">
        <f t="shared" si="38"/>
        <v>0.158</v>
      </c>
      <c r="AJ105" s="187">
        <f t="shared" si="38"/>
        <v>0.15790000000000001</v>
      </c>
    </row>
    <row r="106" spans="1:36" ht="15.75" thickBot="1" x14ac:dyDescent="0.3">
      <c r="A106" s="185" t="s">
        <v>16</v>
      </c>
      <c r="B106" s="185" t="s">
        <v>16</v>
      </c>
      <c r="C106" s="216" t="s">
        <v>184</v>
      </c>
      <c r="D106" s="186">
        <f t="shared" ref="D106:S106" si="40">ROUND(D100+D94+D88+D82+D76+D70+D64+D58+D52,2)</f>
        <v>81.760000000000005</v>
      </c>
      <c r="E106" s="186">
        <f t="shared" si="40"/>
        <v>105.94</v>
      </c>
      <c r="F106" s="186">
        <f t="shared" si="40"/>
        <v>85.07</v>
      </c>
      <c r="G106" s="186">
        <f t="shared" si="40"/>
        <v>76.73</v>
      </c>
      <c r="H106" s="186">
        <f t="shared" si="40"/>
        <v>90.36</v>
      </c>
      <c r="I106" s="186">
        <f t="shared" si="40"/>
        <v>95.87</v>
      </c>
      <c r="J106" s="186">
        <f t="shared" si="40"/>
        <v>101.78</v>
      </c>
      <c r="K106" s="186">
        <f t="shared" si="40"/>
        <v>108.1</v>
      </c>
      <c r="L106" s="186">
        <f t="shared" si="40"/>
        <v>114.88</v>
      </c>
      <c r="M106" s="186">
        <f t="shared" si="40"/>
        <v>122.14</v>
      </c>
      <c r="N106" s="186">
        <f t="shared" si="40"/>
        <v>129.93</v>
      </c>
      <c r="O106" s="186">
        <f t="shared" si="40"/>
        <v>138.30000000000001</v>
      </c>
      <c r="P106" s="186">
        <f t="shared" si="40"/>
        <v>147.27000000000001</v>
      </c>
      <c r="Q106" s="186">
        <f t="shared" si="40"/>
        <v>156.91</v>
      </c>
      <c r="R106" s="186">
        <f t="shared" si="40"/>
        <v>167.26</v>
      </c>
      <c r="S106" s="186">
        <f t="shared" si="40"/>
        <v>135.34</v>
      </c>
      <c r="T106" s="147"/>
      <c r="U106" s="187">
        <f t="shared" si="38"/>
        <v>8.4099999999999994E-2</v>
      </c>
      <c r="V106" s="187">
        <f t="shared" si="38"/>
        <v>8.4099999999999994E-2</v>
      </c>
      <c r="W106" s="187">
        <f t="shared" si="38"/>
        <v>8.4099999999999994E-2</v>
      </c>
      <c r="X106" s="187">
        <f t="shared" si="38"/>
        <v>8.4199999999999997E-2</v>
      </c>
      <c r="Y106" s="187">
        <f t="shared" si="38"/>
        <v>8.4199999999999997E-2</v>
      </c>
      <c r="Z106" s="187">
        <f t="shared" si="38"/>
        <v>8.43E-2</v>
      </c>
      <c r="AA106" s="187">
        <f t="shared" si="38"/>
        <v>8.43E-2</v>
      </c>
      <c r="AB106" s="187">
        <f t="shared" si="38"/>
        <v>8.43E-2</v>
      </c>
      <c r="AC106" s="187">
        <f t="shared" si="38"/>
        <v>8.4400000000000003E-2</v>
      </c>
      <c r="AD106" s="187">
        <f t="shared" si="38"/>
        <v>8.4400000000000003E-2</v>
      </c>
      <c r="AE106" s="187">
        <f t="shared" si="38"/>
        <v>8.4500000000000006E-2</v>
      </c>
      <c r="AF106" s="187">
        <f t="shared" si="38"/>
        <v>8.4500000000000006E-2</v>
      </c>
      <c r="AG106" s="187">
        <f t="shared" si="38"/>
        <v>8.4599999999999995E-2</v>
      </c>
      <c r="AH106" s="187">
        <f t="shared" si="38"/>
        <v>8.4599999999999995E-2</v>
      </c>
      <c r="AI106" s="187">
        <f t="shared" si="38"/>
        <v>8.4699999999999998E-2</v>
      </c>
      <c r="AJ106" s="187">
        <f t="shared" si="38"/>
        <v>8.4599999999999995E-2</v>
      </c>
    </row>
    <row r="107" spans="1:36" ht="15.75" thickBot="1" x14ac:dyDescent="0.3">
      <c r="A107" s="185" t="s">
        <v>16</v>
      </c>
      <c r="B107" s="185" t="s">
        <v>16</v>
      </c>
      <c r="C107" s="217" t="s">
        <v>185</v>
      </c>
      <c r="D107" s="186">
        <f t="shared" ref="D107:S107" si="41">ROUND(D101+D95+D89+D83+D77+D71+D65+D59+D53,2)</f>
        <v>55.62</v>
      </c>
      <c r="E107" s="186">
        <f t="shared" si="41"/>
        <v>72.02</v>
      </c>
      <c r="F107" s="186">
        <f t="shared" si="41"/>
        <v>57.98</v>
      </c>
      <c r="G107" s="186">
        <f t="shared" si="41"/>
        <v>52.34</v>
      </c>
      <c r="H107" s="186">
        <f t="shared" si="41"/>
        <v>61.79</v>
      </c>
      <c r="I107" s="186">
        <f t="shared" si="41"/>
        <v>65.67</v>
      </c>
      <c r="J107" s="186">
        <f t="shared" si="41"/>
        <v>69.83</v>
      </c>
      <c r="K107" s="186">
        <f t="shared" si="41"/>
        <v>74.290000000000006</v>
      </c>
      <c r="L107" s="186">
        <f t="shared" si="41"/>
        <v>79.08</v>
      </c>
      <c r="M107" s="186">
        <f t="shared" si="41"/>
        <v>84.22</v>
      </c>
      <c r="N107" s="186">
        <f t="shared" si="41"/>
        <v>89.75</v>
      </c>
      <c r="O107" s="186">
        <f t="shared" si="41"/>
        <v>95.68</v>
      </c>
      <c r="P107" s="186">
        <f t="shared" si="41"/>
        <v>102.06</v>
      </c>
      <c r="Q107" s="186">
        <f t="shared" si="41"/>
        <v>108.91</v>
      </c>
      <c r="R107" s="186">
        <f t="shared" si="41"/>
        <v>116.29</v>
      </c>
      <c r="S107" s="186">
        <f t="shared" si="41"/>
        <v>93.89</v>
      </c>
      <c r="T107" s="147"/>
      <c r="U107" s="187">
        <f t="shared" si="38"/>
        <v>5.7200000000000001E-2</v>
      </c>
      <c r="V107" s="187">
        <f t="shared" si="38"/>
        <v>5.7099999999999998E-2</v>
      </c>
      <c r="W107" s="187">
        <f t="shared" si="38"/>
        <v>5.7299999999999997E-2</v>
      </c>
      <c r="X107" s="187">
        <f t="shared" si="38"/>
        <v>5.74E-2</v>
      </c>
      <c r="Y107" s="187">
        <f t="shared" si="38"/>
        <v>5.7599999999999998E-2</v>
      </c>
      <c r="Z107" s="187">
        <f t="shared" si="38"/>
        <v>5.7700000000000001E-2</v>
      </c>
      <c r="AA107" s="187">
        <f t="shared" si="38"/>
        <v>5.7799999999999997E-2</v>
      </c>
      <c r="AB107" s="187">
        <f t="shared" si="38"/>
        <v>5.8000000000000003E-2</v>
      </c>
      <c r="AC107" s="187">
        <f t="shared" si="38"/>
        <v>5.8099999999999999E-2</v>
      </c>
      <c r="AD107" s="187">
        <f t="shared" si="38"/>
        <v>5.8200000000000002E-2</v>
      </c>
      <c r="AE107" s="187">
        <f t="shared" si="38"/>
        <v>5.8400000000000001E-2</v>
      </c>
      <c r="AF107" s="187">
        <f t="shared" si="38"/>
        <v>5.8500000000000003E-2</v>
      </c>
      <c r="AG107" s="187">
        <f t="shared" si="38"/>
        <v>5.8599999999999999E-2</v>
      </c>
      <c r="AH107" s="187">
        <f t="shared" si="38"/>
        <v>5.8700000000000002E-2</v>
      </c>
      <c r="AI107" s="187">
        <f t="shared" si="38"/>
        <v>5.8900000000000001E-2</v>
      </c>
      <c r="AJ107" s="187">
        <f t="shared" si="38"/>
        <v>5.8700000000000002E-2</v>
      </c>
    </row>
    <row r="108" spans="1:36" ht="15.75" thickBot="1" x14ac:dyDescent="0.3">
      <c r="A108" s="188" t="s">
        <v>16</v>
      </c>
      <c r="B108" s="188" t="s">
        <v>16</v>
      </c>
      <c r="C108" s="201" t="s">
        <v>6</v>
      </c>
      <c r="D108" s="186">
        <f t="shared" ref="D108:S108" si="42">ROUND(D102+D96+D90+D84+D78+D72+D66+D60+D54,2)</f>
        <v>213.28</v>
      </c>
      <c r="E108" s="186">
        <f t="shared" si="42"/>
        <v>277.02999999999997</v>
      </c>
      <c r="F108" s="186">
        <f t="shared" si="42"/>
        <v>221.74</v>
      </c>
      <c r="G108" s="186">
        <f t="shared" si="42"/>
        <v>199.82</v>
      </c>
      <c r="H108" s="186">
        <f t="shared" si="42"/>
        <v>235</v>
      </c>
      <c r="I108" s="186">
        <f t="shared" si="42"/>
        <v>249.03</v>
      </c>
      <c r="J108" s="186">
        <f t="shared" si="42"/>
        <v>264.05</v>
      </c>
      <c r="K108" s="186">
        <f t="shared" si="42"/>
        <v>280.11</v>
      </c>
      <c r="L108" s="186">
        <f t="shared" si="42"/>
        <v>297.31</v>
      </c>
      <c r="M108" s="186">
        <f t="shared" si="42"/>
        <v>315.72000000000003</v>
      </c>
      <c r="N108" s="186">
        <f t="shared" si="42"/>
        <v>335.44</v>
      </c>
      <c r="O108" s="186">
        <f t="shared" si="42"/>
        <v>356.58</v>
      </c>
      <c r="P108" s="186">
        <f t="shared" si="42"/>
        <v>379.25</v>
      </c>
      <c r="Q108" s="186">
        <f t="shared" si="42"/>
        <v>403.56</v>
      </c>
      <c r="R108" s="186">
        <f t="shared" si="42"/>
        <v>429.66</v>
      </c>
      <c r="S108" s="186">
        <f t="shared" si="42"/>
        <v>349.11</v>
      </c>
      <c r="T108" s="147"/>
      <c r="U108" s="187">
        <f t="shared" si="38"/>
        <v>0.21929999999999999</v>
      </c>
      <c r="V108" s="187">
        <f t="shared" si="38"/>
        <v>0.2198</v>
      </c>
      <c r="W108" s="187">
        <f t="shared" si="38"/>
        <v>0.21929999999999999</v>
      </c>
      <c r="X108" s="187">
        <f t="shared" si="38"/>
        <v>0.21920000000000001</v>
      </c>
      <c r="Y108" s="187">
        <f t="shared" si="38"/>
        <v>0.219</v>
      </c>
      <c r="Z108" s="187">
        <f t="shared" si="38"/>
        <v>0.21890000000000001</v>
      </c>
      <c r="AA108" s="187">
        <f t="shared" si="38"/>
        <v>0.21870000000000001</v>
      </c>
      <c r="AB108" s="187">
        <f t="shared" si="38"/>
        <v>0.21859999999999999</v>
      </c>
      <c r="AC108" s="187">
        <f t="shared" si="38"/>
        <v>0.21840000000000001</v>
      </c>
      <c r="AD108" s="187">
        <f t="shared" si="38"/>
        <v>0.21829999999999999</v>
      </c>
      <c r="AE108" s="187">
        <f t="shared" si="38"/>
        <v>0.21809999999999999</v>
      </c>
      <c r="AF108" s="187">
        <f t="shared" si="38"/>
        <v>0.21790000000000001</v>
      </c>
      <c r="AG108" s="187">
        <f t="shared" si="38"/>
        <v>0.21779999999999999</v>
      </c>
      <c r="AH108" s="187">
        <f t="shared" si="38"/>
        <v>0.21759999999999999</v>
      </c>
      <c r="AI108" s="187">
        <f t="shared" si="38"/>
        <v>0.2175</v>
      </c>
      <c r="AJ108" s="187">
        <f t="shared" si="38"/>
        <v>0.21820000000000001</v>
      </c>
    </row>
    <row r="109" spans="1:36" ht="15.75" thickBot="1" x14ac:dyDescent="0.3">
      <c r="A109" s="189" t="s">
        <v>16</v>
      </c>
      <c r="B109" s="190" t="s">
        <v>16</v>
      </c>
      <c r="C109" s="202" t="s">
        <v>15</v>
      </c>
      <c r="D109" s="191">
        <f t="shared" ref="D109:S109" si="43">SUM(D104:D108)</f>
        <v>972.38</v>
      </c>
      <c r="E109" s="191">
        <f t="shared" si="43"/>
        <v>1260.27</v>
      </c>
      <c r="F109" s="191">
        <f t="shared" si="43"/>
        <v>1011.1700000000001</v>
      </c>
      <c r="G109" s="191">
        <f t="shared" si="43"/>
        <v>911.73</v>
      </c>
      <c r="H109" s="191">
        <f t="shared" si="43"/>
        <v>1072.9099999999999</v>
      </c>
      <c r="I109" s="191">
        <f t="shared" si="43"/>
        <v>1137.79</v>
      </c>
      <c r="J109" s="191">
        <f t="shared" si="43"/>
        <v>1207.25</v>
      </c>
      <c r="K109" s="191">
        <f t="shared" si="43"/>
        <v>1281.5900000000001</v>
      </c>
      <c r="L109" s="191">
        <f t="shared" si="43"/>
        <v>1361.25</v>
      </c>
      <c r="M109" s="191">
        <f t="shared" si="43"/>
        <v>1446.5900000000001</v>
      </c>
      <c r="N109" s="191">
        <f t="shared" si="43"/>
        <v>1538.0900000000001</v>
      </c>
      <c r="O109" s="191">
        <f t="shared" si="43"/>
        <v>1636.22</v>
      </c>
      <c r="P109" s="191">
        <f t="shared" si="43"/>
        <v>1741.51</v>
      </c>
      <c r="Q109" s="191">
        <f t="shared" si="43"/>
        <v>1854.5100000000002</v>
      </c>
      <c r="R109" s="191">
        <f t="shared" si="43"/>
        <v>1975.8700000000001</v>
      </c>
      <c r="S109" s="192">
        <f t="shared" si="43"/>
        <v>1599.75</v>
      </c>
      <c r="T109" s="147"/>
      <c r="U109" s="203">
        <f t="shared" ref="U109:AJ109" si="44">SUM(U104:U108)</f>
        <v>1</v>
      </c>
      <c r="V109" s="203">
        <f t="shared" si="44"/>
        <v>1</v>
      </c>
      <c r="W109" s="203">
        <f t="shared" si="44"/>
        <v>1</v>
      </c>
      <c r="X109" s="203">
        <f t="shared" si="44"/>
        <v>1</v>
      </c>
      <c r="Y109" s="203">
        <f t="shared" si="44"/>
        <v>1</v>
      </c>
      <c r="Z109" s="203">
        <f t="shared" si="44"/>
        <v>1.0001</v>
      </c>
      <c r="AA109" s="203">
        <f t="shared" si="44"/>
        <v>1</v>
      </c>
      <c r="AB109" s="203">
        <f t="shared" si="44"/>
        <v>1</v>
      </c>
      <c r="AC109" s="203">
        <f t="shared" si="44"/>
        <v>1</v>
      </c>
      <c r="AD109" s="203">
        <f t="shared" si="44"/>
        <v>1</v>
      </c>
      <c r="AE109" s="203">
        <f t="shared" si="44"/>
        <v>1.0001</v>
      </c>
      <c r="AF109" s="203">
        <f t="shared" si="44"/>
        <v>1</v>
      </c>
      <c r="AG109" s="203">
        <f t="shared" si="44"/>
        <v>1.0001</v>
      </c>
      <c r="AH109" s="203">
        <f t="shared" si="44"/>
        <v>1</v>
      </c>
      <c r="AI109" s="203">
        <f t="shared" si="44"/>
        <v>1.0001</v>
      </c>
      <c r="AJ109" s="204">
        <f t="shared" si="44"/>
        <v>1</v>
      </c>
    </row>
    <row r="110" spans="1:36" ht="15.75" thickBot="1" x14ac:dyDescent="0.3">
      <c r="A110" s="148" t="s">
        <v>25</v>
      </c>
      <c r="B110" s="149" t="s">
        <v>26</v>
      </c>
      <c r="C110" s="150" t="s">
        <v>182</v>
      </c>
      <c r="D110" s="151">
        <f>U110*'Demand Supply Gap '!D170</f>
        <v>53.168034476483989</v>
      </c>
      <c r="E110" s="151">
        <f>V110*'Demand Supply Gap '!E170</f>
        <v>79.298578985844614</v>
      </c>
      <c r="F110" s="151">
        <f>W110*'Demand Supply Gap '!F170</f>
        <v>89.403819307636581</v>
      </c>
      <c r="G110" s="151">
        <f>X110*'Demand Supply Gap '!G170</f>
        <v>89.802741404583671</v>
      </c>
      <c r="H110" s="151">
        <f>Y110*'Demand Supply Gap '!H170</f>
        <v>78.289402132904257</v>
      </c>
      <c r="I110" s="151">
        <f>Z110*'Demand Supply Gap '!I170</f>
        <v>80.983537905010451</v>
      </c>
      <c r="J110" s="151">
        <f>AA110*'Demand Supply Gap '!J170</f>
        <v>83.843993182740206</v>
      </c>
      <c r="K110" s="151">
        <f>AB110*'Demand Supply Gap '!K170</f>
        <v>86.881691331822566</v>
      </c>
      <c r="L110" s="151">
        <f>AC110*'Demand Supply Gap '!L170</f>
        <v>90.108414921800929</v>
      </c>
      <c r="M110" s="151">
        <f>AD110*'Demand Supply Gap '!M170</f>
        <v>93.536878131623553</v>
      </c>
      <c r="N110" s="151">
        <f>AE110*'Demand Supply Gap '!N170</f>
        <v>97.180805880748537</v>
      </c>
      <c r="O110" s="151">
        <f>AF110*'Demand Supply Gap '!O170</f>
        <v>101.05502034875528</v>
      </c>
      <c r="P110" s="151">
        <f>AG110*'Demand Supply Gap '!P170</f>
        <v>105.1755356162804</v>
      </c>
      <c r="Q110" s="151">
        <f>AH110*'Demand Supply Gap '!Q170</f>
        <v>109.55966123765221</v>
      </c>
      <c r="R110" s="151">
        <f>AI110*'Demand Supply Gap '!R170</f>
        <v>114.22611564178629</v>
      </c>
      <c r="S110" s="151">
        <f>AJ110*'Demand Supply Gap '!S170</f>
        <v>119.19515035373648</v>
      </c>
      <c r="T110" s="147"/>
      <c r="U110" s="205">
        <v>0.41852700000000004</v>
      </c>
      <c r="V110" s="205">
        <v>0.41898966733333337</v>
      </c>
      <c r="W110" s="205">
        <v>0.4194523346666667</v>
      </c>
      <c r="X110" s="205">
        <v>0.41991500200000004</v>
      </c>
      <c r="Y110" s="205">
        <v>0.42037766933333337</v>
      </c>
      <c r="Z110" s="205">
        <v>0.4208403366666667</v>
      </c>
      <c r="AA110" s="205">
        <v>0.42130300400000004</v>
      </c>
      <c r="AB110" s="205">
        <v>0.42176567133333337</v>
      </c>
      <c r="AC110" s="205">
        <v>0.4222283386666667</v>
      </c>
      <c r="AD110" s="205">
        <v>0.42269100600000004</v>
      </c>
      <c r="AE110" s="205">
        <v>0.42315367333333337</v>
      </c>
      <c r="AF110" s="205">
        <v>0.4236163406666667</v>
      </c>
      <c r="AG110" s="205">
        <v>0.42407900800000004</v>
      </c>
      <c r="AH110" s="205">
        <v>0.42454167533333337</v>
      </c>
      <c r="AI110" s="205">
        <v>0.4250043426666667</v>
      </c>
      <c r="AJ110" s="205">
        <v>0.42546701000000003</v>
      </c>
    </row>
    <row r="111" spans="1:36" ht="15.75" thickBot="1" x14ac:dyDescent="0.3">
      <c r="A111" s="153" t="s">
        <v>25</v>
      </c>
      <c r="B111" s="62" t="s">
        <v>26</v>
      </c>
      <c r="C111" s="154" t="s">
        <v>183</v>
      </c>
      <c r="D111" s="151">
        <f>U111*'Demand Supply Gap '!D170</f>
        <v>19.481281972655275</v>
      </c>
      <c r="E111" s="151">
        <f>V111*'Demand Supply Gap '!E170</f>
        <v>29.075350271911844</v>
      </c>
      <c r="F111" s="151">
        <f>W111*'Demand Supply Gap '!F170</f>
        <v>32.802534756397534</v>
      </c>
      <c r="G111" s="151">
        <f>X111*'Demand Supply Gap '!G170</f>
        <v>32.970981086565587</v>
      </c>
      <c r="H111" s="151">
        <f>Y111*'Demand Supply Gap '!H170</f>
        <v>28.763078140373299</v>
      </c>
      <c r="I111" s="151">
        <f>Z111*'Demand Supply Gap '!I170</f>
        <v>29.772712819912726</v>
      </c>
      <c r="J111" s="151">
        <f>AA111*'Demand Supply Gap '!J170</f>
        <v>30.844807721947912</v>
      </c>
      <c r="K111" s="151">
        <f>AB111*'Demand Supply Gap '!K170</f>
        <v>31.983501448626718</v>
      </c>
      <c r="L111" s="151">
        <f>AC111*'Demand Supply Gap '!L170</f>
        <v>33.193259218408457</v>
      </c>
      <c r="M111" s="151">
        <f>AD111*'Demand Supply Gap '!M170</f>
        <v>34.478900542825464</v>
      </c>
      <c r="N111" s="151">
        <f>AE111*'Demand Supply Gap '!N170</f>
        <v>35.845629482697063</v>
      </c>
      <c r="O111" s="151">
        <f>AF111*'Demand Supply Gap '!O170</f>
        <v>37.29906773912338</v>
      </c>
      <c r="P111" s="151">
        <f>AG111*'Demand Supply Gap '!P170</f>
        <v>38.845290861561914</v>
      </c>
      <c r="Q111" s="151">
        <f>AH111*'Demand Supply Gap '!Q170</f>
        <v>40.49086788526148</v>
      </c>
      <c r="R111" s="151">
        <f>AI111*'Demand Supply Gap '!R170</f>
        <v>42.242904743646861</v>
      </c>
      <c r="S111" s="151">
        <f>AJ111*'Demand Supply Gap '!S170</f>
        <v>44.109091838306789</v>
      </c>
      <c r="T111" s="147"/>
      <c r="U111" s="174">
        <v>0.15335234</v>
      </c>
      <c r="V111" s="174">
        <v>0.15362534226752175</v>
      </c>
      <c r="W111" s="174">
        <v>0.15389834453504347</v>
      </c>
      <c r="X111" s="174">
        <v>0.15417134680256522</v>
      </c>
      <c r="Y111" s="174">
        <v>0.15444434907008697</v>
      </c>
      <c r="Z111" s="174">
        <v>0.15471735133760872</v>
      </c>
      <c r="AA111" s="174">
        <v>0.15499035360513047</v>
      </c>
      <c r="AB111" s="174">
        <v>0.15526335587265219</v>
      </c>
      <c r="AC111" s="174">
        <v>0.15553635814017394</v>
      </c>
      <c r="AD111" s="174">
        <v>0.15580936040769569</v>
      </c>
      <c r="AE111" s="174">
        <v>0.15608236267521744</v>
      </c>
      <c r="AF111" s="174">
        <v>0.15635536494273919</v>
      </c>
      <c r="AG111" s="174">
        <v>0.15662836721026091</v>
      </c>
      <c r="AH111" s="174">
        <v>0.15690136947778266</v>
      </c>
      <c r="AI111" s="174">
        <v>0.15717437174530441</v>
      </c>
      <c r="AJ111" s="174">
        <v>0.15744737401282616</v>
      </c>
    </row>
    <row r="112" spans="1:36" ht="15.75" thickBot="1" x14ac:dyDescent="0.3">
      <c r="A112" s="153" t="s">
        <v>25</v>
      </c>
      <c r="B112" s="62" t="s">
        <v>26</v>
      </c>
      <c r="C112" s="154" t="s">
        <v>184</v>
      </c>
      <c r="D112" s="151">
        <f>U112*'Demand Supply Gap '!D170</f>
        <v>10.650091164053082</v>
      </c>
      <c r="E112" s="151">
        <f>V112*'Demand Supply Gap '!E170</f>
        <v>15.866615016402248</v>
      </c>
      <c r="F112" s="151">
        <f>W112*'Demand Supply Gap '!F170</f>
        <v>17.868645816923035</v>
      </c>
      <c r="G112" s="151">
        <f>X112*'Demand Supply Gap '!G170</f>
        <v>17.928434976058139</v>
      </c>
      <c r="H112" s="151">
        <f>Y112*'Demand Supply Gap '!H170</f>
        <v>15.612537949482409</v>
      </c>
      <c r="I112" s="151">
        <f>Z112*'Demand Supply Gap '!I170</f>
        <v>16.131900955018715</v>
      </c>
      <c r="J112" s="151">
        <f>AA112*'Demand Supply Gap '!J170</f>
        <v>16.683207471431999</v>
      </c>
      <c r="K112" s="151">
        <f>AB112*'Demand Supply Gap '!K170</f>
        <v>17.268522577361743</v>
      </c>
      <c r="L112" s="151">
        <f>AC112*'Demand Supply Gap '!L170</f>
        <v>17.89007280576913</v>
      </c>
      <c r="M112" s="151">
        <f>AD112*'Demand Supply Gap '!M170</f>
        <v>18.550259611950768</v>
      </c>
      <c r="N112" s="151">
        <f>AE112*'Demand Supply Gap '!N170</f>
        <v>19.251674084739484</v>
      </c>
      <c r="O112" s="151">
        <f>AF112*'Demand Supply Gap '!O170</f>
        <v>19.997113022496869</v>
      </c>
      <c r="P112" s="151">
        <f>AG112*'Demand Supply Gap '!P170</f>
        <v>20.789596508233256</v>
      </c>
      <c r="Q112" s="151">
        <f>AH112*'Demand Supply Gap '!Q170</f>
        <v>21.632387132322481</v>
      </c>
      <c r="R112" s="151">
        <f>AI112*'Demand Supply Gap '!R170</f>
        <v>22.529011026972885</v>
      </c>
      <c r="S112" s="151">
        <f>AJ112*'Demand Supply Gap '!S170</f>
        <v>23.483280894055238</v>
      </c>
      <c r="T112" s="147"/>
      <c r="U112" s="155">
        <v>8.383516051527376E-2</v>
      </c>
      <c r="V112" s="155">
        <v>8.3834386850931558E-2</v>
      </c>
      <c r="W112" s="155">
        <v>8.3833613186589356E-2</v>
      </c>
      <c r="X112" s="155">
        <v>8.3832839522247168E-2</v>
      </c>
      <c r="Y112" s="155">
        <v>8.3832065857904967E-2</v>
      </c>
      <c r="Z112" s="155">
        <v>8.3831292193562765E-2</v>
      </c>
      <c r="AA112" s="155">
        <v>8.3830518529220563E-2</v>
      </c>
      <c r="AB112" s="155">
        <v>8.3829744864878361E-2</v>
      </c>
      <c r="AC112" s="155">
        <v>8.3828971200536159E-2</v>
      </c>
      <c r="AD112" s="155">
        <v>8.3828197536193957E-2</v>
      </c>
      <c r="AE112" s="155">
        <v>8.3827423871851756E-2</v>
      </c>
      <c r="AF112" s="155">
        <v>8.3826650207509568E-2</v>
      </c>
      <c r="AG112" s="155">
        <v>8.3825876543167366E-2</v>
      </c>
      <c r="AH112" s="155">
        <v>8.3825102878825164E-2</v>
      </c>
      <c r="AI112" s="155">
        <v>8.3824329214482962E-2</v>
      </c>
      <c r="AJ112" s="155">
        <v>8.382355555014076E-2</v>
      </c>
    </row>
    <row r="113" spans="1:36" ht="15.75" thickBot="1" x14ac:dyDescent="0.3">
      <c r="A113" s="153" t="s">
        <v>25</v>
      </c>
      <c r="B113" s="62" t="s">
        <v>26</v>
      </c>
      <c r="C113" s="156" t="s">
        <v>185</v>
      </c>
      <c r="D113" s="151">
        <f>U113*'Demand Supply Gap '!D170</f>
        <v>7.1494003276100955</v>
      </c>
      <c r="E113" s="151">
        <f>V113*'Demand Supply Gap '!E170</f>
        <v>10.65088512551684</v>
      </c>
      <c r="F113" s="151">
        <f>W113*'Demand Supply Gap '!F170</f>
        <v>11.994390444935661</v>
      </c>
      <c r="G113" s="151">
        <f>X113*'Demand Supply Gap '!G170</f>
        <v>12.034111918251526</v>
      </c>
      <c r="H113" s="151">
        <f>Y113*'Demand Supply Gap '!H170</f>
        <v>10.47925229093166</v>
      </c>
      <c r="I113" s="151">
        <f>Z113*'Demand Supply Gap '!I170</f>
        <v>10.827481711181258</v>
      </c>
      <c r="J113" s="151">
        <f>AA113*'Demand Supply Gap '!J170</f>
        <v>11.197126495870108</v>
      </c>
      <c r="K113" s="151">
        <f>AB113*'Demand Supply Gap '!K170</f>
        <v>11.589570394644598</v>
      </c>
      <c r="L113" s="151">
        <f>AC113*'Demand Supply Gap '!L170</f>
        <v>12.006305321632043</v>
      </c>
      <c r="M113" s="151">
        <f>AD113*'Demand Supply Gap '!M170</f>
        <v>12.448940375152429</v>
      </c>
      <c r="N113" s="151">
        <f>AE113*'Demand Supply Gap '!N170</f>
        <v>12.919211689835929</v>
      </c>
      <c r="O113" s="151">
        <f>AF113*'Demand Supply Gap '!O170</f>
        <v>13.418993202548318</v>
      </c>
      <c r="P113" s="151">
        <f>AG113*'Demand Supply Gap '!P170</f>
        <v>13.950308422046941</v>
      </c>
      <c r="Q113" s="151">
        <f>AH113*'Demand Supply Gap '!Q170</f>
        <v>14.515343301747349</v>
      </c>
      <c r="R113" s="151">
        <f>AI113*'Demand Supply Gap '!R170</f>
        <v>15.116460325483947</v>
      </c>
      <c r="S113" s="151">
        <f>AJ113*'Demand Supply Gap '!S170</f>
        <v>15.75621392781864</v>
      </c>
      <c r="T113" s="147"/>
      <c r="U113" s="157">
        <v>5.6278497040117524E-2</v>
      </c>
      <c r="V113" s="157">
        <v>5.6276050247287011E-2</v>
      </c>
      <c r="W113" s="157">
        <v>5.6273603454456492E-2</v>
      </c>
      <c r="X113" s="157">
        <v>5.6271156661625979E-2</v>
      </c>
      <c r="Y113" s="157">
        <v>5.6268709868795459E-2</v>
      </c>
      <c r="Z113" s="157">
        <v>5.6266263075964947E-2</v>
      </c>
      <c r="AA113" s="157">
        <v>5.6263816283134427E-2</v>
      </c>
      <c r="AB113" s="157">
        <v>5.6261369490303914E-2</v>
      </c>
      <c r="AC113" s="157">
        <v>5.6258922697473394E-2</v>
      </c>
      <c r="AD113" s="157">
        <v>5.6256475904642882E-2</v>
      </c>
      <c r="AE113" s="157">
        <v>5.6254029111812362E-2</v>
      </c>
      <c r="AF113" s="157">
        <v>5.6251582318981849E-2</v>
      </c>
      <c r="AG113" s="157">
        <v>5.624913552615133E-2</v>
      </c>
      <c r="AH113" s="157">
        <v>5.6246688733320817E-2</v>
      </c>
      <c r="AI113" s="157">
        <v>5.6244241940490297E-2</v>
      </c>
      <c r="AJ113" s="157">
        <v>5.6241795147659777E-2</v>
      </c>
    </row>
    <row r="114" spans="1:36" ht="15.75" thickBot="1" x14ac:dyDescent="0.3">
      <c r="A114" s="153" t="s">
        <v>25</v>
      </c>
      <c r="B114" s="62" t="s">
        <v>26</v>
      </c>
      <c r="C114" s="158" t="s">
        <v>6</v>
      </c>
      <c r="D114" s="151">
        <f>'Demand Supply Gap '!D170-SUM('Demand By End Use '!D110:D113)</f>
        <v>36.587284059197529</v>
      </c>
      <c r="E114" s="151">
        <f>'Demand Supply Gap '!E170-SUM('Demand By End Use '!E110:E113)</f>
        <v>54.369989600324431</v>
      </c>
      <c r="F114" s="151">
        <f>'Demand Supply Gap '!F170-SUM('Demand By End Use '!F110:F113)</f>
        <v>61.074778674107222</v>
      </c>
      <c r="G114" s="151">
        <f>'Demand Supply Gap '!G170-SUM('Demand By End Use '!G110:G113)</f>
        <v>61.123061614541086</v>
      </c>
      <c r="H114" s="151">
        <f>'Demand Supply Gap '!H170-SUM('Demand By End Use '!H110:H113)</f>
        <v>53.091602236308375</v>
      </c>
      <c r="I114" s="151">
        <f>'Demand Supply Gap '!I170-SUM('Demand By End Use '!I110:I113)</f>
        <v>54.717293895394903</v>
      </c>
      <c r="J114" s="151">
        <f>'Demand Supply Gap '!J170-SUM('Demand By End Use '!J110:J113)</f>
        <v>56.442010044365986</v>
      </c>
      <c r="K114" s="151">
        <f>'Demand Supply Gap '!K170-SUM('Demand By End Use '!K110:K113)</f>
        <v>58.271884639582993</v>
      </c>
      <c r="L114" s="151">
        <f>'Demand Supply Gap '!L170-SUM('Demand By End Use '!L110:L113)</f>
        <v>60.213523104970278</v>
      </c>
      <c r="M114" s="151">
        <f>'Demand Supply Gap '!M170-SUM('Demand By End Use '!M110:M113)</f>
        <v>62.274040512949796</v>
      </c>
      <c r="N114" s="151">
        <f>'Demand Supply Gap '!N170-SUM('Demand By End Use '!N110:N113)</f>
        <v>64.46110322403274</v>
      </c>
      <c r="O114" s="151">
        <f>'Demand Supply Gap '!O170-SUM('Demand By End Use '!O110:O113)</f>
        <v>66.782974315368023</v>
      </c>
      <c r="P114" s="151">
        <f>'Demand Supply Gap '!P170-SUM('Demand By End Use '!P110:P113)</f>
        <v>69.248563162478831</v>
      </c>
      <c r="Q114" s="151">
        <f>'Demand Supply Gap '!Q170-SUM('Demand By End Use '!Q110:Q113)</f>
        <v>71.86747957600096</v>
      </c>
      <c r="R114" s="151">
        <f>'Demand Supply Gap '!R170-SUM('Demand By End Use '!R110:R113)</f>
        <v>74.650092936894083</v>
      </c>
      <c r="S114" s="151">
        <f>'Demand Supply Gap '!S170-SUM('Demand By End Use '!S110:S113)</f>
        <v>77.607596819783538</v>
      </c>
      <c r="T114" s="147"/>
      <c r="U114" s="174">
        <f t="shared" ref="U114:AJ114" si="45">ROUND(1-SUM(U110:U113),4)</f>
        <v>0.28799999999999998</v>
      </c>
      <c r="V114" s="174">
        <f t="shared" si="45"/>
        <v>0.2873</v>
      </c>
      <c r="W114" s="174">
        <f t="shared" si="45"/>
        <v>0.28649999999999998</v>
      </c>
      <c r="X114" s="174">
        <f t="shared" si="45"/>
        <v>0.2858</v>
      </c>
      <c r="Y114" s="174">
        <f t="shared" si="45"/>
        <v>0.28510000000000002</v>
      </c>
      <c r="Z114" s="174">
        <f t="shared" si="45"/>
        <v>0.2843</v>
      </c>
      <c r="AA114" s="174">
        <f t="shared" si="45"/>
        <v>0.28360000000000002</v>
      </c>
      <c r="AB114" s="174">
        <f t="shared" si="45"/>
        <v>0.28289999999999998</v>
      </c>
      <c r="AC114" s="174">
        <f t="shared" si="45"/>
        <v>0.28210000000000002</v>
      </c>
      <c r="AD114" s="174">
        <f t="shared" si="45"/>
        <v>0.28139999999999998</v>
      </c>
      <c r="AE114" s="174">
        <f t="shared" si="45"/>
        <v>0.28070000000000001</v>
      </c>
      <c r="AF114" s="174">
        <f t="shared" si="45"/>
        <v>0.28000000000000003</v>
      </c>
      <c r="AG114" s="174">
        <f t="shared" si="45"/>
        <v>0.2792</v>
      </c>
      <c r="AH114" s="174">
        <f t="shared" si="45"/>
        <v>0.27850000000000003</v>
      </c>
      <c r="AI114" s="174">
        <f t="shared" si="45"/>
        <v>0.27779999999999999</v>
      </c>
      <c r="AJ114" s="174">
        <f t="shared" si="45"/>
        <v>0.27700000000000002</v>
      </c>
    </row>
    <row r="115" spans="1:36" ht="15.75" thickBot="1" x14ac:dyDescent="0.3">
      <c r="A115" s="171" t="s">
        <v>25</v>
      </c>
      <c r="B115" s="146" t="s">
        <v>26</v>
      </c>
      <c r="C115" s="146" t="s">
        <v>15</v>
      </c>
      <c r="D115" s="172">
        <f t="shared" ref="D115:S115" si="46">SUM(D110:D114)</f>
        <v>127.03609199999997</v>
      </c>
      <c r="E115" s="172">
        <f t="shared" si="46"/>
        <v>189.26141899999999</v>
      </c>
      <c r="F115" s="172">
        <f t="shared" si="46"/>
        <v>213.14416900000003</v>
      </c>
      <c r="G115" s="172">
        <f t="shared" si="46"/>
        <v>213.859331</v>
      </c>
      <c r="H115" s="172">
        <f t="shared" si="46"/>
        <v>186.23587275</v>
      </c>
      <c r="I115" s="172">
        <f t="shared" si="46"/>
        <v>192.43292728651807</v>
      </c>
      <c r="J115" s="172">
        <f t="shared" si="46"/>
        <v>199.01114491635622</v>
      </c>
      <c r="K115" s="172">
        <f t="shared" si="46"/>
        <v>205.99517039203863</v>
      </c>
      <c r="L115" s="172">
        <f t="shared" si="46"/>
        <v>213.41157537258084</v>
      </c>
      <c r="M115" s="172">
        <f t="shared" si="46"/>
        <v>221.28901917450202</v>
      </c>
      <c r="N115" s="172">
        <f t="shared" si="46"/>
        <v>229.65842436205375</v>
      </c>
      <c r="O115" s="172">
        <f t="shared" si="46"/>
        <v>238.55316862829187</v>
      </c>
      <c r="P115" s="172">
        <f t="shared" si="46"/>
        <v>248.00929457060133</v>
      </c>
      <c r="Q115" s="172">
        <f t="shared" si="46"/>
        <v>258.0657391329845</v>
      </c>
      <c r="R115" s="172">
        <f t="shared" si="46"/>
        <v>268.76458467478409</v>
      </c>
      <c r="S115" s="173">
        <f t="shared" si="46"/>
        <v>280.15133383370068</v>
      </c>
      <c r="T115" s="147"/>
      <c r="U115" s="164">
        <v>1</v>
      </c>
      <c r="V115" s="165">
        <v>1</v>
      </c>
      <c r="W115" s="165">
        <v>1</v>
      </c>
      <c r="X115" s="165">
        <v>1</v>
      </c>
      <c r="Y115" s="165">
        <v>1</v>
      </c>
      <c r="Z115" s="165">
        <v>1</v>
      </c>
      <c r="AA115" s="165">
        <v>1</v>
      </c>
      <c r="AB115" s="165">
        <v>1</v>
      </c>
      <c r="AC115" s="165">
        <v>1</v>
      </c>
      <c r="AD115" s="165">
        <v>1</v>
      </c>
      <c r="AE115" s="165">
        <v>1</v>
      </c>
      <c r="AF115" s="165">
        <v>1</v>
      </c>
      <c r="AG115" s="165">
        <v>1</v>
      </c>
      <c r="AH115" s="165">
        <v>1</v>
      </c>
      <c r="AI115" s="165">
        <v>1</v>
      </c>
      <c r="AJ115" s="166">
        <v>1</v>
      </c>
    </row>
    <row r="116" spans="1:36" ht="15.75" thickBot="1" x14ac:dyDescent="0.3">
      <c r="A116" s="148" t="s">
        <v>25</v>
      </c>
      <c r="B116" s="149" t="s">
        <v>27</v>
      </c>
      <c r="C116" s="150" t="s">
        <v>182</v>
      </c>
      <c r="D116" s="151">
        <f>U116*'Demand Supply Gap '!D179</f>
        <v>33.659488156868008</v>
      </c>
      <c r="E116" s="151">
        <f>V116*'Demand Supply Gap '!E179</f>
        <v>31.818459888910006</v>
      </c>
      <c r="F116" s="151">
        <f>W116*'Demand Supply Gap '!F179</f>
        <v>34.839123518400001</v>
      </c>
      <c r="G116" s="151">
        <f>X116*'Demand Supply Gap '!G179</f>
        <v>33.674844666666665</v>
      </c>
      <c r="H116" s="151">
        <f>Y116*'Demand Supply Gap '!H179</f>
        <v>87.486780003149164</v>
      </c>
      <c r="I116" s="151">
        <f>Z116*'Demand Supply Gap '!I179</f>
        <v>92.298618358672314</v>
      </c>
      <c r="J116" s="151">
        <f>AA116*'Demand Supply Gap '!J179</f>
        <v>97.361881504648011</v>
      </c>
      <c r="K116" s="151">
        <f>AB116*'Demand Supply Gap '!K179</f>
        <v>102.49226735719164</v>
      </c>
      <c r="L116" s="151">
        <f>AC116*'Demand Supply Gap '!L179</f>
        <v>108.04307473959825</v>
      </c>
      <c r="M116" s="151">
        <f>AD116*'Demand Supply Gap '!M179</f>
        <v>113.96258025661082</v>
      </c>
      <c r="N116" s="151">
        <f>AE116*'Demand Supply Gap '!N179</f>
        <v>121.01101748560558</v>
      </c>
      <c r="O116" s="151">
        <f>AF116*'Demand Supply Gap '!O179</f>
        <v>129.60218057682388</v>
      </c>
      <c r="P116" s="151">
        <f>AG116*'Demand Supply Gap '!P179</f>
        <v>136.66871944063877</v>
      </c>
      <c r="Q116" s="151">
        <f>AH116*'Demand Supply Gap '!Q179</f>
        <v>143.24413088533385</v>
      </c>
      <c r="R116" s="151">
        <f>AI116*'Demand Supply Gap '!R179</f>
        <v>150.88936727237947</v>
      </c>
      <c r="S116" s="151">
        <f>AJ116*'Demand Supply Gap '!S179</f>
        <v>162.2456324799343</v>
      </c>
      <c r="T116" s="147"/>
      <c r="U116" s="205">
        <v>0.498527</v>
      </c>
      <c r="V116" s="206">
        <v>0.49980999999999998</v>
      </c>
      <c r="W116" s="206">
        <v>0.49519999999999997</v>
      </c>
      <c r="X116" s="206">
        <v>0.5</v>
      </c>
      <c r="Y116" s="206">
        <v>0.49397000000000002</v>
      </c>
      <c r="Z116" s="206">
        <v>0.49469000000000007</v>
      </c>
      <c r="AA116" s="206">
        <v>0.49504666666667008</v>
      </c>
      <c r="AB116" s="206">
        <v>0.49409123809523803</v>
      </c>
      <c r="AC116" s="206">
        <v>0.49352780952381003</v>
      </c>
      <c r="AD116" s="206">
        <v>0.49296438095238104</v>
      </c>
      <c r="AE116" s="206">
        <v>0.49540095238095405</v>
      </c>
      <c r="AF116" s="206">
        <v>0.50183752380952606</v>
      </c>
      <c r="AG116" s="206">
        <v>0.50024095238097999</v>
      </c>
      <c r="AH116" s="206">
        <v>0.49532106666666698</v>
      </c>
      <c r="AI116" s="206">
        <v>0.49261672380953203</v>
      </c>
      <c r="AJ116" s="206">
        <v>0.49980999999999998</v>
      </c>
    </row>
    <row r="117" spans="1:36" ht="15.75" thickBot="1" x14ac:dyDescent="0.3">
      <c r="A117" s="153" t="s">
        <v>25</v>
      </c>
      <c r="B117" s="62" t="s">
        <v>27</v>
      </c>
      <c r="C117" s="154" t="s">
        <v>183</v>
      </c>
      <c r="D117" s="151">
        <f>U117*'Demand Supply Gap '!D179</f>
        <v>10.354025503248561</v>
      </c>
      <c r="E117" s="151">
        <f>V117*'Demand Supply Gap '!E179</f>
        <v>8.5178566518000025</v>
      </c>
      <c r="F117" s="151">
        <f>W117*'Demand Supply Gap '!F179</f>
        <v>9.3661803594600013</v>
      </c>
      <c r="G117" s="151">
        <f>X117*'Demand Supply Gap '!G179</f>
        <v>9.1390834437760002</v>
      </c>
      <c r="H117" s="151">
        <f>Y117*'Demand Supply Gap '!H179</f>
        <v>23.341261081877501</v>
      </c>
      <c r="I117" s="151">
        <f>Z117*'Demand Supply Gap '!I179</f>
        <v>24.464199476822078</v>
      </c>
      <c r="J117" s="151">
        <f>AA117*'Demand Supply Gap '!J179</f>
        <v>27.264526021253669</v>
      </c>
      <c r="K117" s="151">
        <f>AB117*'Demand Supply Gap '!K179</f>
        <v>27.119215158293866</v>
      </c>
      <c r="L117" s="151">
        <f>AC117*'Demand Supply Gap '!L179</f>
        <v>30.683346537770756</v>
      </c>
      <c r="M117" s="151">
        <f>AD117*'Demand Supply Gap '!M179</f>
        <v>32.267912851917266</v>
      </c>
      <c r="N117" s="151">
        <f>AE117*'Demand Supply Gap '!N179</f>
        <v>33.139814354847069</v>
      </c>
      <c r="O117" s="151">
        <f>AF117*'Demand Supply Gap '!O179</f>
        <v>35.230887525706542</v>
      </c>
      <c r="P117" s="151">
        <f>AG117*'Demand Supply Gap '!P179</f>
        <v>36.750095923141636</v>
      </c>
      <c r="Q117" s="151">
        <f>AH117*'Demand Supply Gap '!Q179</f>
        <v>40.179759156867625</v>
      </c>
      <c r="R117" s="151">
        <f>AI117*'Demand Supply Gap '!R179</f>
        <v>41.93661931646318</v>
      </c>
      <c r="S117" s="151">
        <f>AJ117*'Demand Supply Gap '!S179</f>
        <v>43.433435957294193</v>
      </c>
      <c r="T117" s="147"/>
      <c r="U117" s="174">
        <v>0.15335234</v>
      </c>
      <c r="V117" s="206">
        <v>0.1338</v>
      </c>
      <c r="W117" s="206">
        <v>0.13313</v>
      </c>
      <c r="X117" s="206">
        <v>0.13569600000000001</v>
      </c>
      <c r="Y117" s="206">
        <v>0.13179000000000002</v>
      </c>
      <c r="Z117" s="206">
        <v>0.13112000000000001</v>
      </c>
      <c r="AA117" s="206">
        <v>0.13862933333333299</v>
      </c>
      <c r="AB117" s="206">
        <v>0.13073539047619051</v>
      </c>
      <c r="AC117" s="206">
        <v>0.14015784761904759</v>
      </c>
      <c r="AD117" s="206">
        <v>0.13958030476190481</v>
      </c>
      <c r="AE117" s="206">
        <v>0.1356694285714285</v>
      </c>
      <c r="AF117" s="206">
        <v>0.13641885714285701</v>
      </c>
      <c r="AG117" s="206">
        <v>0.13451434285714281</v>
      </c>
      <c r="AH117" s="206">
        <v>0.1389368</v>
      </c>
      <c r="AI117" s="206">
        <v>0.13691276190476301</v>
      </c>
      <c r="AJ117" s="206">
        <v>0.1338</v>
      </c>
    </row>
    <row r="118" spans="1:36" ht="15.75" thickBot="1" x14ac:dyDescent="0.3">
      <c r="A118" s="153" t="s">
        <v>25</v>
      </c>
      <c r="B118" s="62" t="s">
        <v>27</v>
      </c>
      <c r="C118" s="154" t="s">
        <v>184</v>
      </c>
      <c r="D118" s="151">
        <f>U118*'Demand Supply Gap '!D179</f>
        <v>5.6603726427916357</v>
      </c>
      <c r="E118" s="151">
        <f>V118*'Demand Supply Gap '!E179</f>
        <v>5.3557150615094038</v>
      </c>
      <c r="F118" s="151">
        <f>W118*'Demand Supply Gap '!F179</f>
        <v>5.9393867117058514</v>
      </c>
      <c r="G118" s="151">
        <f>X118*'Demand Supply Gap '!G179</f>
        <v>5.7055450629658413</v>
      </c>
      <c r="H118" s="151">
        <f>Y118*'Demand Supply Gap '!H179</f>
        <v>15.055830545747359</v>
      </c>
      <c r="I118" s="151">
        <f>Z118*'Demand Supply Gap '!I179</f>
        <v>15.915528805086337</v>
      </c>
      <c r="J118" s="151">
        <f>AA118*'Demand Supply Gap '!J179</f>
        <v>16.834213457512355</v>
      </c>
      <c r="K118" s="151">
        <f>AB118*'Demand Supply Gap '!K179</f>
        <v>17.816396421948362</v>
      </c>
      <c r="L118" s="151">
        <f>AC118*'Demand Supply Gap '!L179</f>
        <v>18.866965905473933</v>
      </c>
      <c r="M118" s="151">
        <f>AD118*'Demand Supply Gap '!M179</f>
        <v>19.991220074702653</v>
      </c>
      <c r="N118" s="151">
        <f>AE118*'Demand Supply Gap '!N179</f>
        <v>21.194903927748545</v>
      </c>
      <c r="O118" s="151">
        <f>AF118*'Demand Supply Gap '!O179</f>
        <v>22.484249687511525</v>
      </c>
      <c r="P118" s="151">
        <f>AG118*'Demand Supply Gap '!P179</f>
        <v>23.866021070703486</v>
      </c>
      <c r="Q118" s="151">
        <f>AH118*'Demand Supply Gap '!Q179</f>
        <v>25.347561824421405</v>
      </c>
      <c r="R118" s="151">
        <f>AI118*'Demand Supply Gap '!R179</f>
        <v>26.936848963572526</v>
      </c>
      <c r="S118" s="151">
        <f>AJ118*'Demand Supply Gap '!S179</f>
        <v>28.642551188540228</v>
      </c>
      <c r="T118" s="147"/>
      <c r="U118" s="155">
        <v>8.3835160515273774E-2</v>
      </c>
      <c r="V118" s="155">
        <v>8.4128520181016048E-2</v>
      </c>
      <c r="W118" s="155">
        <v>8.4421879846758335E-2</v>
      </c>
      <c r="X118" s="155">
        <v>8.4715239512500623E-2</v>
      </c>
      <c r="Y118" s="155">
        <v>8.5008599178242897E-2</v>
      </c>
      <c r="Z118" s="155">
        <v>8.5301958843985184E-2</v>
      </c>
      <c r="AA118" s="155">
        <v>8.5595318509727472E-2</v>
      </c>
      <c r="AB118" s="155">
        <v>8.5888678175469746E-2</v>
      </c>
      <c r="AC118" s="155">
        <v>8.6182037841212034E-2</v>
      </c>
      <c r="AD118" s="155">
        <v>8.6475397506954321E-2</v>
      </c>
      <c r="AE118" s="155">
        <v>8.6768757172696595E-2</v>
      </c>
      <c r="AF118" s="155">
        <v>8.7062116838438883E-2</v>
      </c>
      <c r="AG118" s="155">
        <v>8.735547650418117E-2</v>
      </c>
      <c r="AH118" s="155">
        <v>8.7648836169923444E-2</v>
      </c>
      <c r="AI118" s="155">
        <v>8.7942195835665732E-2</v>
      </c>
      <c r="AJ118" s="155">
        <v>8.823555550140802E-2</v>
      </c>
    </row>
    <row r="119" spans="1:36" ht="15.75" thickBot="1" x14ac:dyDescent="0.3">
      <c r="A119" s="153" t="s">
        <v>25</v>
      </c>
      <c r="B119" s="62" t="s">
        <v>27</v>
      </c>
      <c r="C119" s="156" t="s">
        <v>185</v>
      </c>
      <c r="D119" s="151">
        <f>U119*'Demand Supply Gap '!D179</f>
        <v>3.7998050348489989</v>
      </c>
      <c r="E119" s="151">
        <f>V119*'Demand Supply Gap '!E179</f>
        <v>3.5825958814341168</v>
      </c>
      <c r="F119" s="151">
        <f>W119*'Demand Supply Gap '!F179</f>
        <v>3.9590529514847956</v>
      </c>
      <c r="G119" s="151">
        <f>X119*'Demand Supply Gap '!G179</f>
        <v>3.7898449195878401</v>
      </c>
      <c r="H119" s="151">
        <f>Y119*'Demand Supply Gap '!H179</f>
        <v>9.9657231033308431</v>
      </c>
      <c r="I119" s="151">
        <f>Z119*'Demand Supply Gap '!I179</f>
        <v>10.498086361392273</v>
      </c>
      <c r="J119" s="151">
        <f>AA119*'Demand Supply Gap '!J179</f>
        <v>11.065524490535131</v>
      </c>
      <c r="K119" s="151">
        <f>AB119*'Demand Supply Gap '!K179</f>
        <v>11.670628578462031</v>
      </c>
      <c r="L119" s="151">
        <f>AC119*'Demand Supply Gap '!L179</f>
        <v>12.316199558515759</v>
      </c>
      <c r="M119" s="151">
        <f>AD119*'Demand Supply Gap '!M179</f>
        <v>13.005266501914374</v>
      </c>
      <c r="N119" s="151">
        <f>AE119*'Demand Supply Gap '!N179</f>
        <v>13.741106608229854</v>
      </c>
      <c r="O119" s="151">
        <f>AF119*'Demand Supply Gap '!O179</f>
        <v>14.527267060650937</v>
      </c>
      <c r="P119" s="151">
        <f>AG119*'Demand Supply Gap '!P179</f>
        <v>15.367588929719011</v>
      </c>
      <c r="Q119" s="151">
        <f>AH119*'Demand Supply Gap '!Q179</f>
        <v>16.266233328219233</v>
      </c>
      <c r="R119" s="151">
        <f>AI119*'Demand Supply Gap '!R179</f>
        <v>17.227710040953738</v>
      </c>
      <c r="S119" s="151">
        <f>AJ119*'Demand Supply Gap '!S179</f>
        <v>18.256908876450975</v>
      </c>
      <c r="T119" s="147"/>
      <c r="U119" s="157">
        <v>5.6278497040117524E-2</v>
      </c>
      <c r="V119" s="157">
        <v>5.6276050247287011E-2</v>
      </c>
      <c r="W119" s="157">
        <v>5.6273603454456492E-2</v>
      </c>
      <c r="X119" s="157">
        <v>5.6271156661625979E-2</v>
      </c>
      <c r="Y119" s="157">
        <v>5.6268709868795459E-2</v>
      </c>
      <c r="Z119" s="157">
        <v>5.6266263075964947E-2</v>
      </c>
      <c r="AA119" s="157">
        <v>5.6263816283134427E-2</v>
      </c>
      <c r="AB119" s="157">
        <v>5.6261369490303914E-2</v>
      </c>
      <c r="AC119" s="157">
        <v>5.6258922697473394E-2</v>
      </c>
      <c r="AD119" s="157">
        <v>5.6256475904642882E-2</v>
      </c>
      <c r="AE119" s="157">
        <v>5.6254029111812362E-2</v>
      </c>
      <c r="AF119" s="157">
        <v>5.6251582318981849E-2</v>
      </c>
      <c r="AG119" s="157">
        <v>5.624913552615133E-2</v>
      </c>
      <c r="AH119" s="157">
        <v>5.6246688733320817E-2</v>
      </c>
      <c r="AI119" s="157">
        <v>5.6244241940490297E-2</v>
      </c>
      <c r="AJ119" s="157">
        <v>5.6241795147659777E-2</v>
      </c>
    </row>
    <row r="120" spans="1:36" ht="15.75" thickBot="1" x14ac:dyDescent="0.3">
      <c r="A120" s="153" t="s">
        <v>25</v>
      </c>
      <c r="B120" s="62" t="s">
        <v>27</v>
      </c>
      <c r="C120" s="158" t="s">
        <v>6</v>
      </c>
      <c r="D120" s="151">
        <f>'Demand Supply Gap '!D179-SUM('Demand By End Use '!D116:D119)</f>
        <v>14.0441926622428</v>
      </c>
      <c r="E120" s="151">
        <f>'Demand Supply Gap '!E179-SUM('Demand By End Use '!E116:E119)</f>
        <v>14.38648351634648</v>
      </c>
      <c r="F120" s="151">
        <f>'Demand Supply Gap '!F179-SUM('Demand By End Use '!F116:F119)</f>
        <v>16.24989845894936</v>
      </c>
      <c r="G120" s="151">
        <f>'Demand Supply Gap '!G179-SUM('Demand By End Use '!G116:G119)</f>
        <v>15.040371240336981</v>
      </c>
      <c r="H120" s="151">
        <f>'Demand Supply Gap '!H179-SUM('Demand By End Use '!H116:H119)</f>
        <v>41.25990584922846</v>
      </c>
      <c r="I120" s="151">
        <f>'Demand Supply Gap '!I179-SUM('Demand By End Use '!I116:I119)</f>
        <v>43.40226953632839</v>
      </c>
      <c r="J120" s="151">
        <f>'Demand Supply Gap '!J179-SUM('Demand By End Use '!J116:J119)</f>
        <v>44.145982752306963</v>
      </c>
      <c r="K120" s="151">
        <f>'Demand Supply Gap '!K179-SUM('Demand By End Use '!K116:K119)</f>
        <v>48.337406045954879</v>
      </c>
      <c r="L120" s="151">
        <f>'Demand Supply Gap '!L179-SUM('Demand By End Use '!L116:L119)</f>
        <v>49.010345741971321</v>
      </c>
      <c r="M120" s="151">
        <f>'Demand Supply Gap '!M179-SUM('Demand By End Use '!M116:M119)</f>
        <v>51.951143238140247</v>
      </c>
      <c r="N120" s="151">
        <f>'Demand Supply Gap '!N179-SUM('Demand By End Use '!N116:N119)</f>
        <v>55.182000676883035</v>
      </c>
      <c r="O120" s="151">
        <f>'Demand Supply Gap '!O179-SUM('Demand By End Use '!O116:O119)</f>
        <v>56.410675921745423</v>
      </c>
      <c r="P120" s="151">
        <f>'Demand Supply Gap '!P179-SUM('Demand By End Use '!P116:P119)</f>
        <v>60.553354350834979</v>
      </c>
      <c r="Q120" s="151">
        <f>'Demand Supply Gap '!Q179-SUM('Demand By End Use '!Q116:Q119)</f>
        <v>64.156820198024462</v>
      </c>
      <c r="R120" s="151">
        <f>'Demand Supply Gap '!R179-SUM('Demand By End Use '!R116:R119)</f>
        <v>69.311209867779723</v>
      </c>
      <c r="S120" s="151">
        <f>'Demand Supply Gap '!S179-SUM('Demand By End Use '!S116:S119)</f>
        <v>72.036090012684582</v>
      </c>
      <c r="T120" s="147"/>
      <c r="U120" s="174">
        <f t="shared" ref="U120:AJ120" si="47">ROUND(1-SUM(U116:U119),4)</f>
        <v>0.20799999999999999</v>
      </c>
      <c r="V120" s="174">
        <f t="shared" si="47"/>
        <v>0.22600000000000001</v>
      </c>
      <c r="W120" s="174">
        <f t="shared" si="47"/>
        <v>0.23100000000000001</v>
      </c>
      <c r="X120" s="174">
        <f t="shared" si="47"/>
        <v>0.2233</v>
      </c>
      <c r="Y120" s="174">
        <f t="shared" si="47"/>
        <v>0.23300000000000001</v>
      </c>
      <c r="Z120" s="174">
        <f t="shared" si="47"/>
        <v>0.2326</v>
      </c>
      <c r="AA120" s="174">
        <f t="shared" si="47"/>
        <v>0.22450000000000001</v>
      </c>
      <c r="AB120" s="174">
        <f t="shared" si="47"/>
        <v>0.23300000000000001</v>
      </c>
      <c r="AC120" s="174">
        <f t="shared" si="47"/>
        <v>0.22389999999999999</v>
      </c>
      <c r="AD120" s="174">
        <f t="shared" si="47"/>
        <v>0.22470000000000001</v>
      </c>
      <c r="AE120" s="174">
        <f t="shared" si="47"/>
        <v>0.22589999999999999</v>
      </c>
      <c r="AF120" s="174">
        <f t="shared" si="47"/>
        <v>0.21840000000000001</v>
      </c>
      <c r="AG120" s="174">
        <f t="shared" si="47"/>
        <v>0.22159999999999999</v>
      </c>
      <c r="AH120" s="174">
        <f t="shared" si="47"/>
        <v>0.2218</v>
      </c>
      <c r="AI120" s="174">
        <f t="shared" si="47"/>
        <v>0.2263</v>
      </c>
      <c r="AJ120" s="174">
        <f t="shared" si="47"/>
        <v>0.22189999999999999</v>
      </c>
    </row>
    <row r="121" spans="1:36" ht="15.75" thickBot="1" x14ac:dyDescent="0.3">
      <c r="A121" s="171" t="s">
        <v>25</v>
      </c>
      <c r="B121" s="161" t="s">
        <v>27</v>
      </c>
      <c r="C121" s="146" t="s">
        <v>15</v>
      </c>
      <c r="D121" s="172">
        <f t="shared" ref="D121:S121" si="48">SUM(D116:D120)</f>
        <v>67.517884000000009</v>
      </c>
      <c r="E121" s="172">
        <f t="shared" si="48"/>
        <v>63.661111000000012</v>
      </c>
      <c r="F121" s="172">
        <f t="shared" si="48"/>
        <v>70.353642000000008</v>
      </c>
      <c r="G121" s="172">
        <f t="shared" si="48"/>
        <v>67.34968933333333</v>
      </c>
      <c r="H121" s="172">
        <f t="shared" si="48"/>
        <v>177.10950058333333</v>
      </c>
      <c r="I121" s="172">
        <f t="shared" si="48"/>
        <v>186.57870253830137</v>
      </c>
      <c r="J121" s="172">
        <f t="shared" si="48"/>
        <v>196.67212822625612</v>
      </c>
      <c r="K121" s="172">
        <f t="shared" si="48"/>
        <v>207.43591356185078</v>
      </c>
      <c r="L121" s="172">
        <f t="shared" si="48"/>
        <v>218.91993248333003</v>
      </c>
      <c r="M121" s="172">
        <f t="shared" si="48"/>
        <v>231.17812292328537</v>
      </c>
      <c r="N121" s="172">
        <f t="shared" si="48"/>
        <v>244.26884305331407</v>
      </c>
      <c r="O121" s="172">
        <f t="shared" si="48"/>
        <v>258.25526077243831</v>
      </c>
      <c r="P121" s="172">
        <f t="shared" si="48"/>
        <v>273.20577971503786</v>
      </c>
      <c r="Q121" s="172">
        <f t="shared" si="48"/>
        <v>289.19450539286657</v>
      </c>
      <c r="R121" s="172">
        <f t="shared" si="48"/>
        <v>306.30175546114862</v>
      </c>
      <c r="S121" s="173">
        <f t="shared" si="48"/>
        <v>324.61461851490429</v>
      </c>
      <c r="T121" s="147"/>
      <c r="U121" s="164">
        <v>1</v>
      </c>
      <c r="V121" s="165">
        <v>1</v>
      </c>
      <c r="W121" s="165">
        <v>1</v>
      </c>
      <c r="X121" s="165">
        <v>1</v>
      </c>
      <c r="Y121" s="165">
        <v>1</v>
      </c>
      <c r="Z121" s="165">
        <v>1</v>
      </c>
      <c r="AA121" s="165">
        <v>1</v>
      </c>
      <c r="AB121" s="165">
        <v>1</v>
      </c>
      <c r="AC121" s="165">
        <v>1</v>
      </c>
      <c r="AD121" s="165">
        <v>1</v>
      </c>
      <c r="AE121" s="165">
        <v>1</v>
      </c>
      <c r="AF121" s="165">
        <v>1</v>
      </c>
      <c r="AG121" s="165">
        <v>1</v>
      </c>
      <c r="AH121" s="165">
        <v>1</v>
      </c>
      <c r="AI121" s="165">
        <v>1</v>
      </c>
      <c r="AJ121" s="166">
        <v>1</v>
      </c>
    </row>
    <row r="122" spans="1:36" ht="15.75" thickBot="1" x14ac:dyDescent="0.3">
      <c r="A122" s="148" t="s">
        <v>25</v>
      </c>
      <c r="B122" s="149" t="s">
        <v>28</v>
      </c>
      <c r="C122" s="150" t="s">
        <v>182</v>
      </c>
      <c r="D122" s="151">
        <f>U122*'Demand Supply Gap '!D188</f>
        <v>4.3792566319999997</v>
      </c>
      <c r="E122" s="151">
        <f>V122*'Demand Supply Gap '!E188</f>
        <v>4.2369285000000003</v>
      </c>
      <c r="F122" s="151">
        <f>W122*'Demand Supply Gap '!F188</f>
        <v>3.3823815277400002</v>
      </c>
      <c r="G122" s="151">
        <f>X122*'Demand Supply Gap '!G188</f>
        <v>14.517227155900002</v>
      </c>
      <c r="H122" s="151">
        <f>Y122*'Demand Supply Gap '!H188</f>
        <v>6.6225757679717114</v>
      </c>
      <c r="I122" s="151">
        <f>Z122*'Demand Supply Gap '!I188</f>
        <v>6.8030290444387802</v>
      </c>
      <c r="J122" s="151">
        <f>AA122*'Demand Supply Gap '!J188</f>
        <v>6.9990457067910121</v>
      </c>
      <c r="K122" s="151">
        <f>AB122*'Demand Supply Gap '!K188</f>
        <v>7.2415824961837059</v>
      </c>
      <c r="L122" s="151">
        <f>AC122*'Demand Supply Gap '!L188</f>
        <v>7.566698126977415</v>
      </c>
      <c r="M122" s="151">
        <f>AD122*'Demand Supply Gap '!M188</f>
        <v>7.7858512941203664</v>
      </c>
      <c r="N122" s="151">
        <f>AE122*'Demand Supply Gap '!N188</f>
        <v>7.9636831147001903</v>
      </c>
      <c r="O122" s="151">
        <f>AF122*'Demand Supply Gap '!O188</f>
        <v>8.1875341424300814</v>
      </c>
      <c r="P122" s="151">
        <f>AG122*'Demand Supply Gap '!P188</f>
        <v>8.5716754770416177</v>
      </c>
      <c r="Q122" s="151">
        <f>AH122*'Demand Supply Gap '!Q188</f>
        <v>8.8967435507339712</v>
      </c>
      <c r="R122" s="151">
        <f>AI122*'Demand Supply Gap '!R188</f>
        <v>9.132121151772699</v>
      </c>
      <c r="S122" s="151">
        <f>AJ122*'Demand Supply Gap '!S188</f>
        <v>9.5596392274220658</v>
      </c>
      <c r="T122" s="147"/>
      <c r="U122" s="206">
        <v>0.49519999999999997</v>
      </c>
      <c r="V122" s="206">
        <v>0.5</v>
      </c>
      <c r="W122" s="206">
        <v>0.49397000000000002</v>
      </c>
      <c r="X122" s="206">
        <v>0.49469000000000007</v>
      </c>
      <c r="Y122" s="206">
        <v>0.49504666666667008</v>
      </c>
      <c r="Z122" s="206">
        <v>0.49409123809523803</v>
      </c>
      <c r="AA122" s="206">
        <v>0.49352780952381003</v>
      </c>
      <c r="AB122" s="206">
        <v>0.49540095238095405</v>
      </c>
      <c r="AC122" s="206">
        <v>0.50183752380952606</v>
      </c>
      <c r="AD122" s="206">
        <v>0.50024095238097999</v>
      </c>
      <c r="AE122" s="206">
        <v>0.49532106666666698</v>
      </c>
      <c r="AF122" s="206">
        <v>0.49261672380953203</v>
      </c>
      <c r="AG122" s="205">
        <v>0.498527</v>
      </c>
      <c r="AH122" s="206">
        <v>0.49980999999999998</v>
      </c>
      <c r="AI122" s="206">
        <v>0.49519999999999997</v>
      </c>
      <c r="AJ122" s="206">
        <v>0.5</v>
      </c>
    </row>
    <row r="123" spans="1:36" ht="15.75" thickBot="1" x14ac:dyDescent="0.3">
      <c r="A123" s="153" t="s">
        <v>25</v>
      </c>
      <c r="B123" s="62" t="s">
        <v>28</v>
      </c>
      <c r="C123" s="154" t="s">
        <v>183</v>
      </c>
      <c r="D123" s="151">
        <f>U123*'Demand Supply Gap '!D188</f>
        <v>1.1773231733</v>
      </c>
      <c r="E123" s="151">
        <f>V123*'Demand Supply Gap '!E188</f>
        <v>1.1498684994720001</v>
      </c>
      <c r="F123" s="151">
        <f>W123*'Demand Supply Gap '!F188</f>
        <v>0.90241120218000015</v>
      </c>
      <c r="G123" s="151">
        <f>X123*'Demand Supply Gap '!G188</f>
        <v>3.8478619432000003</v>
      </c>
      <c r="H123" s="151">
        <f>Y123*'Demand Supply Gap '!H188</f>
        <v>1.8545388252893287</v>
      </c>
      <c r="I123" s="151">
        <f>Z123*'Demand Supply Gap '!I188</f>
        <v>1.8000656355985296</v>
      </c>
      <c r="J123" s="151">
        <f>AA123*'Demand Supply Gap '!J188</f>
        <v>1.9876715409364127</v>
      </c>
      <c r="K123" s="151">
        <f>AB123*'Demand Supply Gap '!K188</f>
        <v>1.9831640502269521</v>
      </c>
      <c r="L123" s="151">
        <f>AC123*'Demand Supply Gap '!L188</f>
        <v>2.0569213377894906</v>
      </c>
      <c r="M123" s="151">
        <f>AD123*'Demand Supply Gap '!M188</f>
        <v>2.0936084209563335</v>
      </c>
      <c r="N123" s="151">
        <f>AE123*'Demand Supply Gap '!N188</f>
        <v>2.2338009073922085</v>
      </c>
      <c r="O123" s="151">
        <f>AF123*'Demand Supply Gap '!O188</f>
        <v>2.2755579712374292</v>
      </c>
      <c r="P123" s="151">
        <f>AG123*'Demand Supply Gap '!P188</f>
        <v>2.6367408227136111</v>
      </c>
      <c r="Q123" s="151">
        <f>AH123*'Demand Supply Gap '!Q188</f>
        <v>2.3816736101482672</v>
      </c>
      <c r="R123" s="151">
        <f>AI123*'Demand Supply Gap '!R188</f>
        <v>2.455087417074918</v>
      </c>
      <c r="S123" s="151">
        <f>AJ123*'Demand Supply Gap '!S188</f>
        <v>2.5944096092085296</v>
      </c>
      <c r="T123" s="147"/>
      <c r="U123" s="206">
        <v>0.13313</v>
      </c>
      <c r="V123" s="206">
        <v>0.13569600000000001</v>
      </c>
      <c r="W123" s="206">
        <v>0.13179000000000002</v>
      </c>
      <c r="X123" s="206">
        <v>0.13112000000000001</v>
      </c>
      <c r="Y123" s="206">
        <v>0.13862933333333299</v>
      </c>
      <c r="Z123" s="206">
        <v>0.13073539047619051</v>
      </c>
      <c r="AA123" s="206">
        <v>0.14015784761904759</v>
      </c>
      <c r="AB123" s="206">
        <v>0.1356694285714285</v>
      </c>
      <c r="AC123" s="206">
        <v>0.13641885714285701</v>
      </c>
      <c r="AD123" s="206">
        <v>0.13451434285714281</v>
      </c>
      <c r="AE123" s="206">
        <v>0.1389368</v>
      </c>
      <c r="AF123" s="206">
        <v>0.13691276190476301</v>
      </c>
      <c r="AG123" s="174">
        <v>0.15335234</v>
      </c>
      <c r="AH123" s="206">
        <v>0.1338</v>
      </c>
      <c r="AI123" s="206">
        <v>0.13313</v>
      </c>
      <c r="AJ123" s="206">
        <v>0.13569600000000001</v>
      </c>
    </row>
    <row r="124" spans="1:36" ht="15.75" thickBot="1" x14ac:dyDescent="0.3">
      <c r="A124" s="153" t="s">
        <v>25</v>
      </c>
      <c r="B124" s="62" t="s">
        <v>28</v>
      </c>
      <c r="C124" s="154" t="s">
        <v>184</v>
      </c>
      <c r="D124" s="151">
        <f>'Demand Supply Gap '!D188*U124</f>
        <v>0.74657729645562121</v>
      </c>
      <c r="E124" s="151">
        <f>'Demand Supply Gap '!E188*V124</f>
        <v>0.71786482534967999</v>
      </c>
      <c r="F124" s="151">
        <f>'Demand Supply Gap '!F188*W124</f>
        <v>0.58208295151434808</v>
      </c>
      <c r="G124" s="151">
        <f>'Demand Supply Gap '!G188*X124</f>
        <v>2.5032806674510621</v>
      </c>
      <c r="H124" s="151">
        <f>'Demand Supply Gap '!H188*Y124</f>
        <v>1.1450667591223813</v>
      </c>
      <c r="I124" s="151">
        <f>'Demand Supply Gap '!I188*Z124</f>
        <v>1.1825815298176754</v>
      </c>
      <c r="J124" s="151">
        <f>'Demand Supply Gap '!J188*AA124</f>
        <v>1.2222047275046917</v>
      </c>
      <c r="K124" s="151">
        <f>'Demand Supply Gap '!K188*AB124</f>
        <v>1.2683526548294359</v>
      </c>
      <c r="L124" s="151">
        <f>'Demand Supply Gap '!L188*AC124</f>
        <v>1.312721199904022</v>
      </c>
      <c r="M124" s="151">
        <f>'Demand Supply Gap '!M188*AD124</f>
        <v>1.3596182930472931</v>
      </c>
      <c r="N124" s="151">
        <f>'Demand Supply Gap '!N188*AE124</f>
        <v>1.4092022399266864</v>
      </c>
      <c r="O124" s="151">
        <f>'Demand Supply Gap '!O188*AF124</f>
        <v>1.4616428882004051</v>
      </c>
      <c r="P124" s="151">
        <f>'Demand Supply Gap '!P188*AG124</f>
        <v>1.4414621264297016</v>
      </c>
      <c r="Q124" s="151">
        <f>'Demand Supply Gap '!Q188*AH124</f>
        <v>1.4975087920474726</v>
      </c>
      <c r="R124" s="151">
        <f>'Demand Supply Gap '!R188*AI124</f>
        <v>1.5568474043234959</v>
      </c>
      <c r="S124" s="151">
        <f>'Demand Supply Gap '!S188*AJ124</f>
        <v>1.6196942536083134</v>
      </c>
      <c r="T124" s="147"/>
      <c r="U124" s="155">
        <v>8.4421879846758335E-2</v>
      </c>
      <c r="V124" s="155">
        <v>8.4715239512500623E-2</v>
      </c>
      <c r="W124" s="155">
        <v>8.5008599178242897E-2</v>
      </c>
      <c r="X124" s="155">
        <v>8.5301958843985184E-2</v>
      </c>
      <c r="Y124" s="155">
        <v>8.5595318509727472E-2</v>
      </c>
      <c r="Z124" s="155">
        <v>8.5888678175469746E-2</v>
      </c>
      <c r="AA124" s="155">
        <v>8.6182037841212034E-2</v>
      </c>
      <c r="AB124" s="155">
        <v>8.6768757172696595E-2</v>
      </c>
      <c r="AC124" s="155">
        <v>8.7062116838438883E-2</v>
      </c>
      <c r="AD124" s="155">
        <v>8.735547650418117E-2</v>
      </c>
      <c r="AE124" s="155">
        <v>8.7648836169923444E-2</v>
      </c>
      <c r="AF124" s="155">
        <v>8.7942195835665732E-2</v>
      </c>
      <c r="AG124" s="155">
        <v>8.3835160515273774E-2</v>
      </c>
      <c r="AH124" s="155">
        <v>8.4128520181016048E-2</v>
      </c>
      <c r="AI124" s="155">
        <v>8.4421879846758335E-2</v>
      </c>
      <c r="AJ124" s="155">
        <v>8.4715239512500623E-2</v>
      </c>
    </row>
    <row r="125" spans="1:36" ht="15.75" thickBot="1" x14ac:dyDescent="0.3">
      <c r="A125" s="153" t="s">
        <v>25</v>
      </c>
      <c r="B125" s="62" t="s">
        <v>28</v>
      </c>
      <c r="C125" s="156" t="s">
        <v>185</v>
      </c>
      <c r="D125" s="151">
        <f>U125*'Demand Supply Gap '!D188</f>
        <v>0.49765054752517512</v>
      </c>
      <c r="E125" s="151">
        <f>V125*'Demand Supply Gap '!E188</f>
        <v>0.47683373477521596</v>
      </c>
      <c r="F125" s="151">
        <f>W125*'Demand Supply Gap '!F188</f>
        <v>0.38529110037041764</v>
      </c>
      <c r="G125" s="151">
        <f>X125*'Demand Supply Gap '!G188</f>
        <v>1.6511959455162057</v>
      </c>
      <c r="H125" s="151">
        <f>Y125*'Demand Supply Gap '!H188</f>
        <v>0.75267931574860758</v>
      </c>
      <c r="I125" s="151">
        <f>Z125*'Demand Supply Gap '!I188</f>
        <v>0.77464990514295107</v>
      </c>
      <c r="J125" s="151">
        <f>AA125*'Demand Supply Gap '!J188</f>
        <v>0.79784515436802728</v>
      </c>
      <c r="K125" s="151">
        <f>AB125*'Demand Supply Gap '!K188</f>
        <v>0.82229997862953341</v>
      </c>
      <c r="L125" s="151">
        <f>AC125*'Demand Supply Gap '!L188</f>
        <v>0.84816045508408067</v>
      </c>
      <c r="M125" s="151">
        <f>AD125*'Demand Supply Gap '!M188</f>
        <v>0.87547291469231714</v>
      </c>
      <c r="N125" s="151">
        <f>AE125*'Demand Supply Gap '!N188</f>
        <v>0.9043241555174667</v>
      </c>
      <c r="O125" s="151">
        <f>AF125*'Demand Supply Gap '!O188</f>
        <v>0.93480718161917919</v>
      </c>
      <c r="P125" s="151">
        <f>AG125*'Demand Supply Gap '!P188</f>
        <v>0.96765273087221881</v>
      </c>
      <c r="Q125" s="151">
        <f>AH125*'Demand Supply Gap '!Q188</f>
        <v>1.0017278307723567</v>
      </c>
      <c r="R125" s="151">
        <f>AI125*'Demand Supply Gap '!R188</f>
        <v>1.0377571978855238</v>
      </c>
      <c r="S125" s="151">
        <f>AJ125*'Demand Supply Gap '!S188</f>
        <v>1.0758639131897845</v>
      </c>
      <c r="T125" s="147"/>
      <c r="U125" s="157">
        <v>5.6273603454456492E-2</v>
      </c>
      <c r="V125" s="157">
        <v>5.6271156661625979E-2</v>
      </c>
      <c r="W125" s="157">
        <v>5.6268709868795459E-2</v>
      </c>
      <c r="X125" s="157">
        <v>5.6266263075964947E-2</v>
      </c>
      <c r="Y125" s="157">
        <v>5.6263816283134427E-2</v>
      </c>
      <c r="Z125" s="157">
        <v>5.6261369490303914E-2</v>
      </c>
      <c r="AA125" s="157">
        <v>5.6258922697473394E-2</v>
      </c>
      <c r="AB125" s="157">
        <v>5.6254029111812362E-2</v>
      </c>
      <c r="AC125" s="157">
        <v>5.6251582318981849E-2</v>
      </c>
      <c r="AD125" s="157">
        <v>5.624913552615133E-2</v>
      </c>
      <c r="AE125" s="157">
        <v>5.6246688733320817E-2</v>
      </c>
      <c r="AF125" s="157">
        <v>5.6244241940490297E-2</v>
      </c>
      <c r="AG125" s="157">
        <v>5.6278497040117524E-2</v>
      </c>
      <c r="AH125" s="157">
        <v>5.6276050247287011E-2</v>
      </c>
      <c r="AI125" s="157">
        <v>5.6273603454456492E-2</v>
      </c>
      <c r="AJ125" s="157">
        <v>5.6271156661625979E-2</v>
      </c>
    </row>
    <row r="126" spans="1:36" ht="15.75" thickBot="1" x14ac:dyDescent="0.3">
      <c r="A126" s="153" t="s">
        <v>25</v>
      </c>
      <c r="B126" s="62" t="s">
        <v>28</v>
      </c>
      <c r="C126" s="158" t="s">
        <v>6</v>
      </c>
      <c r="D126" s="151">
        <f>'Demand Supply Gap '!D188-SUM('Demand By End Use '!D122:D125)</f>
        <v>2.0426023507192035</v>
      </c>
      <c r="E126" s="151">
        <f>'Demand Supply Gap '!E188-SUM('Demand By End Use '!E122:E125)</f>
        <v>1.8923614404031044</v>
      </c>
      <c r="F126" s="151">
        <f>'Demand Supply Gap '!F188-SUM('Demand By End Use '!F122:F125)</f>
        <v>1.5951752181952346</v>
      </c>
      <c r="G126" s="151">
        <f>'Demand Supply Gap '!G188-SUM('Demand By End Use '!G122:G125)</f>
        <v>6.8265442879327267</v>
      </c>
      <c r="H126" s="151">
        <f>'Demand Supply Gap '!H188-SUM('Demand By End Use '!H122:H125)</f>
        <v>3.002819081867969</v>
      </c>
      <c r="I126" s="151">
        <f>'Demand Supply Gap '!I188-SUM('Demand By End Use '!I122:I125)</f>
        <v>3.2084447514214141</v>
      </c>
      <c r="J126" s="151">
        <f>'Demand Supply Gap '!J188-SUM('Demand By End Use '!J122:J125)</f>
        <v>3.1748971489420903</v>
      </c>
      <c r="K126" s="151">
        <f>'Demand Supply Gap '!K188-SUM('Demand By End Use '!K122:K125)</f>
        <v>3.3022200664798724</v>
      </c>
      <c r="L126" s="151">
        <f>'Demand Supply Gap '!L188-SUM('Demand By End Use '!L122:L125)</f>
        <v>3.2934828252027977</v>
      </c>
      <c r="M126" s="151">
        <f>'Demand Supply Gap '!M188-SUM('Demand By End Use '!M122:M125)</f>
        <v>3.4496512023042207</v>
      </c>
      <c r="N126" s="151">
        <f>'Demand Supply Gap '!N188-SUM('Demand By End Use '!N122:N125)</f>
        <v>3.5668099107868922</v>
      </c>
      <c r="O126" s="151">
        <f>'Demand Supply Gap '!O188-SUM('Demand By End Use '!O122:O125)</f>
        <v>3.7609535218023442</v>
      </c>
      <c r="P126" s="151">
        <f>'Demand Supply Gap '!P188-SUM('Demand By End Use '!P122:P125)</f>
        <v>3.5764733342574981</v>
      </c>
      <c r="Q126" s="151">
        <f>'Demand Supply Gap '!Q188-SUM('Demand By End Use '!Q122:Q125)</f>
        <v>4.022597413220705</v>
      </c>
      <c r="R126" s="151">
        <f>'Demand Supply Gap '!R188-SUM('Demand By End Use '!R122:R125)</f>
        <v>4.2594654068365347</v>
      </c>
      <c r="S126" s="151">
        <f>'Demand Supply Gap '!S188-SUM('Demand By End Use '!S122:S125)</f>
        <v>4.2696714514154372</v>
      </c>
      <c r="T126" s="147"/>
      <c r="U126" s="174">
        <f t="shared" ref="U126:AJ126" si="49">ROUND(1-SUM(U122:U125),4)</f>
        <v>0.23100000000000001</v>
      </c>
      <c r="V126" s="174">
        <f t="shared" si="49"/>
        <v>0.2233</v>
      </c>
      <c r="W126" s="174">
        <f t="shared" si="49"/>
        <v>0.23300000000000001</v>
      </c>
      <c r="X126" s="174">
        <f t="shared" si="49"/>
        <v>0.2326</v>
      </c>
      <c r="Y126" s="174">
        <f t="shared" si="49"/>
        <v>0.22450000000000001</v>
      </c>
      <c r="Z126" s="174">
        <f t="shared" si="49"/>
        <v>0.23300000000000001</v>
      </c>
      <c r="AA126" s="174">
        <f t="shared" si="49"/>
        <v>0.22389999999999999</v>
      </c>
      <c r="AB126" s="174">
        <f t="shared" si="49"/>
        <v>0.22589999999999999</v>
      </c>
      <c r="AC126" s="174">
        <f t="shared" si="49"/>
        <v>0.21840000000000001</v>
      </c>
      <c r="AD126" s="174">
        <f t="shared" si="49"/>
        <v>0.22159999999999999</v>
      </c>
      <c r="AE126" s="174">
        <f t="shared" si="49"/>
        <v>0.2218</v>
      </c>
      <c r="AF126" s="174">
        <f t="shared" si="49"/>
        <v>0.2263</v>
      </c>
      <c r="AG126" s="174">
        <f t="shared" si="49"/>
        <v>0.20799999999999999</v>
      </c>
      <c r="AH126" s="174">
        <f t="shared" si="49"/>
        <v>0.22600000000000001</v>
      </c>
      <c r="AI126" s="174">
        <f t="shared" si="49"/>
        <v>0.23100000000000001</v>
      </c>
      <c r="AJ126" s="174">
        <f t="shared" si="49"/>
        <v>0.2233</v>
      </c>
    </row>
    <row r="127" spans="1:36" ht="15.75" thickBot="1" x14ac:dyDescent="0.3">
      <c r="A127" s="160" t="s">
        <v>25</v>
      </c>
      <c r="B127" s="161" t="s">
        <v>28</v>
      </c>
      <c r="C127" s="161" t="s">
        <v>15</v>
      </c>
      <c r="D127" s="162">
        <f t="shared" ref="D127:S127" si="50">SUM(D122:D126)</f>
        <v>8.8434100000000004</v>
      </c>
      <c r="E127" s="162">
        <f t="shared" si="50"/>
        <v>8.4738570000000006</v>
      </c>
      <c r="F127" s="162">
        <f t="shared" si="50"/>
        <v>6.8473420000000003</v>
      </c>
      <c r="G127" s="162">
        <f t="shared" si="50"/>
        <v>29.346109999999999</v>
      </c>
      <c r="H127" s="162">
        <f t="shared" si="50"/>
        <v>13.377679749999999</v>
      </c>
      <c r="I127" s="162">
        <f t="shared" si="50"/>
        <v>13.76877086641935</v>
      </c>
      <c r="J127" s="162">
        <f t="shared" si="50"/>
        <v>14.181664278542232</v>
      </c>
      <c r="K127" s="162">
        <f t="shared" si="50"/>
        <v>14.6176192463495</v>
      </c>
      <c r="L127" s="162">
        <f t="shared" si="50"/>
        <v>15.077983944957806</v>
      </c>
      <c r="M127" s="162">
        <f t="shared" si="50"/>
        <v>15.564202125120529</v>
      </c>
      <c r="N127" s="162">
        <f t="shared" si="50"/>
        <v>16.077820328323444</v>
      </c>
      <c r="O127" s="162">
        <f t="shared" si="50"/>
        <v>16.620495705289439</v>
      </c>
      <c r="P127" s="162">
        <f t="shared" si="50"/>
        <v>17.194004491314647</v>
      </c>
      <c r="Q127" s="162">
        <f t="shared" si="50"/>
        <v>17.800251196922773</v>
      </c>
      <c r="R127" s="162">
        <f t="shared" si="50"/>
        <v>18.441278577893172</v>
      </c>
      <c r="S127" s="163">
        <f t="shared" si="50"/>
        <v>19.119278454844132</v>
      </c>
      <c r="T127" s="147"/>
      <c r="U127" s="164">
        <v>1</v>
      </c>
      <c r="V127" s="165">
        <v>1</v>
      </c>
      <c r="W127" s="165">
        <v>1</v>
      </c>
      <c r="X127" s="165">
        <v>1</v>
      </c>
      <c r="Y127" s="165">
        <v>1</v>
      </c>
      <c r="Z127" s="165">
        <v>1</v>
      </c>
      <c r="AA127" s="165">
        <v>1</v>
      </c>
      <c r="AB127" s="165">
        <v>1</v>
      </c>
      <c r="AC127" s="165">
        <v>1</v>
      </c>
      <c r="AD127" s="165">
        <v>1</v>
      </c>
      <c r="AE127" s="165">
        <v>1</v>
      </c>
      <c r="AF127" s="165">
        <v>1</v>
      </c>
      <c r="AG127" s="165">
        <v>1</v>
      </c>
      <c r="AH127" s="165">
        <v>1</v>
      </c>
      <c r="AI127" s="165">
        <v>1</v>
      </c>
      <c r="AJ127" s="166">
        <v>1</v>
      </c>
    </row>
    <row r="128" spans="1:36" ht="15.75" thickBot="1" x14ac:dyDescent="0.3">
      <c r="A128" s="148" t="s">
        <v>25</v>
      </c>
      <c r="B128" s="149" t="s">
        <v>29</v>
      </c>
      <c r="C128" s="150" t="s">
        <v>182</v>
      </c>
      <c r="D128" s="151">
        <f>U128*'Demand Supply Gap '!D197</f>
        <v>16.494562984590676</v>
      </c>
      <c r="E128" s="151">
        <f>V128*'Demand Supply Gap '!E197</f>
        <v>16.690697551314273</v>
      </c>
      <c r="F128" s="151">
        <f>W128*'Demand Supply Gap '!F197</f>
        <v>16.886560715352733</v>
      </c>
      <c r="G128" s="151">
        <f>X128*'Demand Supply Gap '!G197</f>
        <v>17.08215247670605</v>
      </c>
      <c r="H128" s="151">
        <f>Y128*'Demand Supply Gap '!H197</f>
        <v>17.277472835374223</v>
      </c>
      <c r="I128" s="151">
        <f>Z128*'Demand Supply Gap '!I197</f>
        <v>17.98382181338345</v>
      </c>
      <c r="J128" s="151">
        <f>AA128*'Demand Supply Gap '!J197</f>
        <v>18.72742046485855</v>
      </c>
      <c r="K128" s="151">
        <f>AB128*'Demand Supply Gap '!K197</f>
        <v>19.510483991768737</v>
      </c>
      <c r="L128" s="151">
        <f>AC128*'Demand Supply Gap '!L197</f>
        <v>20.335373274894199</v>
      </c>
      <c r="M128" s="151">
        <f>AD128*'Demand Supply Gap '!M197</f>
        <v>21.204605225677149</v>
      </c>
      <c r="N128" s="151">
        <f>AE128*'Demand Supply Gap '!N197</f>
        <v>22.120863924453396</v>
      </c>
      <c r="O128" s="151">
        <f>AF128*'Demand Supply Gap '!O197</f>
        <v>23.087012608323104</v>
      </c>
      <c r="P128" s="151">
        <f>AG128*'Demand Supply Gap '!P197</f>
        <v>24.106106577274215</v>
      </c>
      <c r="Q128" s="151">
        <f>AH128*'Demand Supply Gap '!Q197</f>
        <v>25.181407093001159</v>
      </c>
      <c r="R128" s="151">
        <f>AI128*'Demand Supply Gap '!R197</f>
        <v>26.316396351208731</v>
      </c>
      <c r="S128" s="151">
        <f>AJ128*'Demand Supply Gap '!S197</f>
        <v>27.514793615104917</v>
      </c>
      <c r="T128" s="147"/>
      <c r="U128" s="205">
        <v>0.4236163406666667</v>
      </c>
      <c r="V128" s="205">
        <v>0.42333874026666674</v>
      </c>
      <c r="W128" s="205">
        <v>0.42306113986666671</v>
      </c>
      <c r="X128" s="205">
        <v>0.42278353946666675</v>
      </c>
      <c r="Y128" s="205">
        <v>0.42250593906666672</v>
      </c>
      <c r="Z128" s="205">
        <v>0.4222283386666667</v>
      </c>
      <c r="AA128" s="205">
        <v>0.42195073826666674</v>
      </c>
      <c r="AB128" s="205">
        <v>0.42167313786666671</v>
      </c>
      <c r="AC128" s="205">
        <v>0.42139553746666675</v>
      </c>
      <c r="AD128" s="205">
        <v>0.42111793706666673</v>
      </c>
      <c r="AE128" s="205">
        <v>0.4208403366666667</v>
      </c>
      <c r="AF128" s="205">
        <v>0.42056273626666674</v>
      </c>
      <c r="AG128" s="205">
        <v>0.42028513586666671</v>
      </c>
      <c r="AH128" s="205">
        <v>0.42000753546666675</v>
      </c>
      <c r="AI128" s="205">
        <v>0.41972993506666673</v>
      </c>
      <c r="AJ128" s="205">
        <v>0.4194523346666667</v>
      </c>
    </row>
    <row r="129" spans="1:36" ht="15.75" thickBot="1" x14ac:dyDescent="0.3">
      <c r="A129" s="153" t="s">
        <v>25</v>
      </c>
      <c r="B129" s="62" t="s">
        <v>29</v>
      </c>
      <c r="C129" s="154" t="s">
        <v>183</v>
      </c>
      <c r="D129" s="151">
        <f>U129*'Demand Supply Gap '!D197</f>
        <v>6.0880876572606866</v>
      </c>
      <c r="E129" s="151">
        <f>V129*'Demand Supply Gap '!E197</f>
        <v>6.1580618541446484</v>
      </c>
      <c r="F129" s="151">
        <f>W129*'Demand Supply Gap '!F197</f>
        <v>6.2278759067021863</v>
      </c>
      <c r="G129" s="151">
        <f>X129*'Demand Supply Gap '!G197</f>
        <v>6.2975298149332977</v>
      </c>
      <c r="H129" s="151">
        <f>Y129*'Demand Supply Gap '!H197</f>
        <v>6.367023578837987</v>
      </c>
      <c r="I129" s="151">
        <f>Z129*'Demand Supply Gap '!I197</f>
        <v>6.6247049147113621</v>
      </c>
      <c r="J129" s="151">
        <f>AA129*'Demand Supply Gap '!J197</f>
        <v>6.8958931354539148</v>
      </c>
      <c r="K129" s="151">
        <f>AB129*'Demand Supply Gap '!K197</f>
        <v>7.1813868754076315</v>
      </c>
      <c r="L129" s="151">
        <f>AC129*'Demand Supply Gap '!L197</f>
        <v>7.4820370289767508</v>
      </c>
      <c r="M129" s="151">
        <f>AD129*'Demand Supply Gap '!M197</f>
        <v>7.7987504468174098</v>
      </c>
      <c r="N129" s="151">
        <f>AE129*'Demand Supply Gap '!N197</f>
        <v>8.1324939115850974</v>
      </c>
      <c r="O129" s="151">
        <f>AF129*'Demand Supply Gap '!O197</f>
        <v>8.4842984156347647</v>
      </c>
      <c r="P129" s="151">
        <f>AG129*'Demand Supply Gap '!P197</f>
        <v>8.8552637649565025</v>
      </c>
      <c r="Q129" s="151">
        <f>AH129*'Demand Supply Gap '!Q197</f>
        <v>9.2465635356845421</v>
      </c>
      <c r="R129" s="151">
        <f>AI129*'Demand Supply Gap '!R197</f>
        <v>9.6594504117540403</v>
      </c>
      <c r="S129" s="151">
        <f>AJ129*'Demand Supply Gap '!S197</f>
        <v>10.095261934715698</v>
      </c>
      <c r="T129" s="147"/>
      <c r="U129" s="174">
        <v>0.15635536494273916</v>
      </c>
      <c r="V129" s="174">
        <v>0.15619156358222613</v>
      </c>
      <c r="W129" s="174">
        <v>0.15602776222171308</v>
      </c>
      <c r="X129" s="174">
        <v>0.15586396086120002</v>
      </c>
      <c r="Y129" s="174">
        <v>0.15570015950068697</v>
      </c>
      <c r="Z129" s="174">
        <v>0.15553635814017394</v>
      </c>
      <c r="AA129" s="174">
        <v>0.15537255677966089</v>
      </c>
      <c r="AB129" s="174">
        <v>0.15520875541914783</v>
      </c>
      <c r="AC129" s="174">
        <v>0.15504495405863478</v>
      </c>
      <c r="AD129" s="174">
        <v>0.15488115269812175</v>
      </c>
      <c r="AE129" s="174">
        <v>0.15471735133760869</v>
      </c>
      <c r="AF129" s="174">
        <v>0.15455354997709564</v>
      </c>
      <c r="AG129" s="174">
        <v>0.15438974861658258</v>
      </c>
      <c r="AH129" s="174">
        <v>0.15422594725606956</v>
      </c>
      <c r="AI129" s="174">
        <v>0.1540621458955565</v>
      </c>
      <c r="AJ129" s="174">
        <v>0.15389834453504345</v>
      </c>
    </row>
    <row r="130" spans="1:36" ht="15.75" thickBot="1" x14ac:dyDescent="0.3">
      <c r="A130" s="153" t="s">
        <v>25</v>
      </c>
      <c r="B130" s="62" t="s">
        <v>29</v>
      </c>
      <c r="C130" s="154" t="s">
        <v>184</v>
      </c>
      <c r="D130" s="151">
        <f>U130*'Demand Supply Gap '!D197</f>
        <v>3.264000532791103</v>
      </c>
      <c r="E130" s="151">
        <f>V130*'Demand Supply Gap '!E197</f>
        <v>3.3049964013937174</v>
      </c>
      <c r="F130" s="151">
        <f>W130*'Demand Supply Gap '!F197</f>
        <v>3.3459927238312259</v>
      </c>
      <c r="G130" s="151">
        <f>X130*'Demand Supply Gap '!G197</f>
        <v>3.3869895001036272</v>
      </c>
      <c r="H130" s="151">
        <f>Y130*'Demand Supply Gap '!H197</f>
        <v>3.4279867302109222</v>
      </c>
      <c r="I130" s="151">
        <f>Z130*'Demand Supply Gap '!I197</f>
        <v>3.570497626072088</v>
      </c>
      <c r="J130" s="151">
        <f>AA130*'Demand Supply Gap '!J197</f>
        <v>3.7205980264436942</v>
      </c>
      <c r="K130" s="151">
        <f>AB130*'Demand Supply Gap '!K197</f>
        <v>3.8787434324322203</v>
      </c>
      <c r="L130" s="151">
        <f>AC130*'Demand Supply Gap '!L197</f>
        <v>4.0454195358057019</v>
      </c>
      <c r="M130" s="151">
        <f>AD130*'Demand Supply Gap '!M197</f>
        <v>4.2211443800203341</v>
      </c>
      <c r="N130" s="151">
        <f>AE130*'Demand Supply Gap '!N197</f>
        <v>4.4064706865152941</v>
      </c>
      <c r="O130" s="151">
        <f>AF130*'Demand Supply Gap '!O197</f>
        <v>4.6019883596549986</v>
      </c>
      <c r="P130" s="151">
        <f>AG130*'Demand Supply Gap '!P197</f>
        <v>4.8083271848373332</v>
      </c>
      <c r="Q130" s="151">
        <f>AH130*'Demand Supply Gap '!Q197</f>
        <v>5.0261597355272452</v>
      </c>
      <c r="R130" s="151">
        <f>AI130*'Demand Supply Gap '!R197</f>
        <v>5.2562045063269247</v>
      </c>
      <c r="S130" s="151">
        <f>AJ130*'Demand Supply Gap '!S197</f>
        <v>5.4992292906668894</v>
      </c>
      <c r="T130" s="147"/>
      <c r="U130" s="155">
        <v>8.3826650207509568E-2</v>
      </c>
      <c r="V130" s="155">
        <v>8.3827114406114886E-2</v>
      </c>
      <c r="W130" s="155">
        <v>8.3827578604720204E-2</v>
      </c>
      <c r="X130" s="155">
        <v>8.3828042803325523E-2</v>
      </c>
      <c r="Y130" s="155">
        <v>8.3828507001930841E-2</v>
      </c>
      <c r="Z130" s="155">
        <v>8.3828971200536159E-2</v>
      </c>
      <c r="AA130" s="155">
        <v>8.3829435399141478E-2</v>
      </c>
      <c r="AB130" s="155">
        <v>8.382989959774681E-2</v>
      </c>
      <c r="AC130" s="155">
        <v>8.3830363796352128E-2</v>
      </c>
      <c r="AD130" s="155">
        <v>8.3830827994957446E-2</v>
      </c>
      <c r="AE130" s="155">
        <v>8.3831292193562765E-2</v>
      </c>
      <c r="AF130" s="155">
        <v>8.3831756392168083E-2</v>
      </c>
      <c r="AG130" s="155">
        <v>8.3832220590773401E-2</v>
      </c>
      <c r="AH130" s="155">
        <v>8.383268478937872E-2</v>
      </c>
      <c r="AI130" s="155">
        <v>8.3833148987984038E-2</v>
      </c>
      <c r="AJ130" s="155">
        <v>8.3833613186589356E-2</v>
      </c>
    </row>
    <row r="131" spans="1:36" ht="15.75" thickBot="1" x14ac:dyDescent="0.3">
      <c r="A131" s="153" t="s">
        <v>25</v>
      </c>
      <c r="B131" s="62" t="s">
        <v>29</v>
      </c>
      <c r="C131" s="156" t="s">
        <v>185</v>
      </c>
      <c r="D131" s="151">
        <f>U131*'Demand Supply Gap '!D197</f>
        <v>2.1902962149267795</v>
      </c>
      <c r="E131" s="151">
        <f>V131*'Demand Supply Gap '!E197</f>
        <v>2.2178519496822315</v>
      </c>
      <c r="F131" s="151">
        <f>W131*'Demand Supply Gap '!F197</f>
        <v>2.2454091197370798</v>
      </c>
      <c r="G131" s="151">
        <f>X131*'Demand Supply Gap '!G197</f>
        <v>2.2729677250913243</v>
      </c>
      <c r="H131" s="151">
        <f>Y131*'Demand Supply Gap '!H197</f>
        <v>2.300527765744965</v>
      </c>
      <c r="I131" s="151">
        <f>Z131*'Demand Supply Gap '!I197</f>
        <v>2.396216332611</v>
      </c>
      <c r="J131" s="151">
        <f>AA131*'Demand Supply Gap '!J197</f>
        <v>2.497002370121622</v>
      </c>
      <c r="K131" s="151">
        <f>AB131*'Demand Supply Gap '!K197</f>
        <v>2.6031918987571907</v>
      </c>
      <c r="L131" s="151">
        <f>AC131*'Demand Supply Gap '!L197</f>
        <v>2.7151112267984221</v>
      </c>
      <c r="M131" s="151">
        <f>AD131*'Demand Supply Gap '!M197</f>
        <v>2.8331084028259608</v>
      </c>
      <c r="N131" s="151">
        <f>AE131*'Demand Supply Gap '!N197</f>
        <v>2.9575547793242278</v>
      </c>
      <c r="O131" s="151">
        <f>AF131*'Demand Supply Gap '!O197</f>
        <v>3.0888466963856058</v>
      </c>
      <c r="P131" s="151">
        <f>AG131*'Demand Supply Gap '!P197</f>
        <v>3.2274072952772106</v>
      </c>
      <c r="Q131" s="151">
        <f>AH131*'Demand Supply Gap '!Q197</f>
        <v>3.3736884724670291</v>
      </c>
      <c r="R131" s="151">
        <f>AI131*'Demand Supply Gap '!R197</f>
        <v>3.5281729856152952</v>
      </c>
      <c r="S131" s="151">
        <f>AJ131*'Demand Supply Gap '!S197</f>
        <v>3.6913767240277355</v>
      </c>
      <c r="T131" s="147"/>
      <c r="U131" s="157">
        <v>5.6251582318981849E-2</v>
      </c>
      <c r="V131" s="157">
        <v>5.6253050394680162E-2</v>
      </c>
      <c r="W131" s="157">
        <v>5.6254518470378469E-2</v>
      </c>
      <c r="X131" s="157">
        <v>5.6255986546076782E-2</v>
      </c>
      <c r="Y131" s="157">
        <v>5.6257454621775088E-2</v>
      </c>
      <c r="Z131" s="157">
        <v>5.6258922697473401E-2</v>
      </c>
      <c r="AA131" s="157">
        <v>5.6260390773171708E-2</v>
      </c>
      <c r="AB131" s="157">
        <v>5.6261858848870021E-2</v>
      </c>
      <c r="AC131" s="157">
        <v>5.6263326924568327E-2</v>
      </c>
      <c r="AD131" s="157">
        <v>5.626479500026664E-2</v>
      </c>
      <c r="AE131" s="157">
        <v>5.6266263075964947E-2</v>
      </c>
      <c r="AF131" s="157">
        <v>5.626773115166326E-2</v>
      </c>
      <c r="AG131" s="157">
        <v>5.6269199227361566E-2</v>
      </c>
      <c r="AH131" s="157">
        <v>5.6270667303059879E-2</v>
      </c>
      <c r="AI131" s="157">
        <v>5.6272135378758185E-2</v>
      </c>
      <c r="AJ131" s="157">
        <v>5.6273603454456492E-2</v>
      </c>
    </row>
    <row r="132" spans="1:36" ht="15.75" thickBot="1" x14ac:dyDescent="0.3">
      <c r="A132" s="178" t="s">
        <v>25</v>
      </c>
      <c r="B132" s="179" t="s">
        <v>29</v>
      </c>
      <c r="C132" s="158" t="s">
        <v>6</v>
      </c>
      <c r="D132" s="151">
        <f>'Demand Supply Gap '!D197-SUM('Demand By End Use '!D128:D131)</f>
        <v>10.900556670430749</v>
      </c>
      <c r="E132" s="151">
        <f>'Demand Supply Gap '!E197-SUM('Demand By End Use '!E128:E131)</f>
        <v>11.054733288465126</v>
      </c>
      <c r="F132" s="151">
        <f>'Demand Supply Gap '!F197-SUM('Demand By End Use '!F128:F131)</f>
        <v>11.209339564376776</v>
      </c>
      <c r="G132" s="151">
        <f>'Demand Supply Gap '!G197-SUM('Demand By End Use '!G128:G131)</f>
        <v>11.3643754981657</v>
      </c>
      <c r="H132" s="151">
        <f>'Demand Supply Gap '!H197-SUM('Demand By End Use '!H128:H131)</f>
        <v>11.519841089831907</v>
      </c>
      <c r="I132" s="151">
        <f>'Demand Supply Gap '!I197-SUM('Demand By End Use '!I128:I131)</f>
        <v>12.017404492306103</v>
      </c>
      <c r="J132" s="151">
        <f>'Demand Supply Gap '!J197-SUM('Demand By End Use '!J128:J131)</f>
        <v>12.542040614812208</v>
      </c>
      <c r="K132" s="151">
        <f>'Demand Supply Gap '!K197-SUM('Demand By End Use '!K128:K131)</f>
        <v>13.095406231139187</v>
      </c>
      <c r="L132" s="151">
        <f>'Demand Supply Gap '!L197-SUM('Demand By End Use '!L128:L131)</f>
        <v>13.679269717354757</v>
      </c>
      <c r="M132" s="151">
        <f>'Demand Supply Gap '!M197-SUM('Demand By End Use '!M128:M131)</f>
        <v>14.295519158694432</v>
      </c>
      <c r="N132" s="151">
        <f>'Demand Supply Gap '!N197-SUM('Demand By End Use '!N128:N131)</f>
        <v>14.946171084722003</v>
      </c>
      <c r="O132" s="151">
        <f>'Demand Supply Gap '!O197-SUM('Demand By End Use '!O128:O131)</f>
        <v>15.633379884252179</v>
      </c>
      <c r="P132" s="151">
        <f>'Demand Supply Gap '!P197-SUM('Demand By End Use '!P128:P131)</f>
        <v>16.359447955961308</v>
      </c>
      <c r="Q132" s="151">
        <f>'Demand Supply Gap '!Q197-SUM('Demand By End Use '!Q128:Q131)</f>
        <v>17.126836655446652</v>
      </c>
      <c r="R132" s="151">
        <f>'Demand Supply Gap '!R197-SUM('Demand By End Use '!R128:R131)</f>
        <v>17.938178104766671</v>
      </c>
      <c r="S132" s="151">
        <f>'Demand Supply Gap '!S197-SUM('Demand By End Use '!S128:S131)</f>
        <v>18.796287936244042</v>
      </c>
      <c r="T132" s="147"/>
      <c r="U132" s="174">
        <f t="shared" ref="U132:AJ132" si="51">ROUND(1-SUM(U128:U131),4)</f>
        <v>0.28000000000000003</v>
      </c>
      <c r="V132" s="174">
        <f t="shared" si="51"/>
        <v>0.28039999999999998</v>
      </c>
      <c r="W132" s="174">
        <f t="shared" si="51"/>
        <v>0.28079999999999999</v>
      </c>
      <c r="X132" s="174">
        <f t="shared" si="51"/>
        <v>0.28129999999999999</v>
      </c>
      <c r="Y132" s="174">
        <f t="shared" si="51"/>
        <v>0.28170000000000001</v>
      </c>
      <c r="Z132" s="174">
        <f t="shared" si="51"/>
        <v>0.28210000000000002</v>
      </c>
      <c r="AA132" s="174">
        <f t="shared" si="51"/>
        <v>0.28260000000000002</v>
      </c>
      <c r="AB132" s="174">
        <f t="shared" si="51"/>
        <v>0.28299999999999997</v>
      </c>
      <c r="AC132" s="174">
        <f t="shared" si="51"/>
        <v>0.28349999999999997</v>
      </c>
      <c r="AD132" s="174">
        <f t="shared" si="51"/>
        <v>0.28389999999999999</v>
      </c>
      <c r="AE132" s="174">
        <f t="shared" si="51"/>
        <v>0.2843</v>
      </c>
      <c r="AF132" s="174">
        <f t="shared" si="51"/>
        <v>0.2848</v>
      </c>
      <c r="AG132" s="174">
        <f t="shared" si="51"/>
        <v>0.28520000000000001</v>
      </c>
      <c r="AH132" s="174">
        <f t="shared" si="51"/>
        <v>0.28570000000000001</v>
      </c>
      <c r="AI132" s="174">
        <f t="shared" si="51"/>
        <v>0.28610000000000002</v>
      </c>
      <c r="AJ132" s="174">
        <f t="shared" si="51"/>
        <v>0.28649999999999998</v>
      </c>
    </row>
    <row r="133" spans="1:36" ht="15.75" thickBot="1" x14ac:dyDescent="0.3">
      <c r="A133" s="160" t="s">
        <v>25</v>
      </c>
      <c r="B133" s="161" t="s">
        <v>29</v>
      </c>
      <c r="C133" s="161" t="s">
        <v>15</v>
      </c>
      <c r="D133" s="207">
        <f t="shared" ref="D133:S133" si="52">SUM(D128:D132)</f>
        <v>38.937504059999995</v>
      </c>
      <c r="E133" s="207">
        <f t="shared" si="52"/>
        <v>39.426341044999994</v>
      </c>
      <c r="F133" s="207">
        <f t="shared" si="52"/>
        <v>39.91517803</v>
      </c>
      <c r="G133" s="207">
        <f t="shared" si="52"/>
        <v>40.404015014999999</v>
      </c>
      <c r="H133" s="207">
        <f t="shared" si="52"/>
        <v>40.892852000000005</v>
      </c>
      <c r="I133" s="207">
        <f t="shared" si="52"/>
        <v>42.592645179084002</v>
      </c>
      <c r="J133" s="207">
        <f t="shared" si="52"/>
        <v>44.382954611689989</v>
      </c>
      <c r="K133" s="207">
        <f t="shared" si="52"/>
        <v>46.269212429504968</v>
      </c>
      <c r="L133" s="207">
        <f t="shared" si="52"/>
        <v>48.257210783829834</v>
      </c>
      <c r="M133" s="207">
        <f t="shared" si="52"/>
        <v>50.353127614035287</v>
      </c>
      <c r="N133" s="207">
        <f t="shared" si="52"/>
        <v>52.563554386600018</v>
      </c>
      <c r="O133" s="207">
        <f t="shared" si="52"/>
        <v>54.895525964250652</v>
      </c>
      <c r="P133" s="207">
        <f t="shared" si="52"/>
        <v>57.356552778306565</v>
      </c>
      <c r="Q133" s="207">
        <f t="shared" si="52"/>
        <v>59.954655492126626</v>
      </c>
      <c r="R133" s="207">
        <f t="shared" si="52"/>
        <v>62.698402359671661</v>
      </c>
      <c r="S133" s="208">
        <f t="shared" si="52"/>
        <v>65.59694950075928</v>
      </c>
      <c r="T133" s="147"/>
      <c r="U133" s="182">
        <v>1</v>
      </c>
      <c r="V133" s="183">
        <v>1</v>
      </c>
      <c r="W133" s="183">
        <v>1</v>
      </c>
      <c r="X133" s="183">
        <v>1</v>
      </c>
      <c r="Y133" s="183">
        <v>1</v>
      </c>
      <c r="Z133" s="183">
        <v>1</v>
      </c>
      <c r="AA133" s="183">
        <v>1</v>
      </c>
      <c r="AB133" s="183">
        <v>1</v>
      </c>
      <c r="AC133" s="183">
        <v>1</v>
      </c>
      <c r="AD133" s="183">
        <v>1</v>
      </c>
      <c r="AE133" s="183">
        <v>1</v>
      </c>
      <c r="AF133" s="183">
        <v>1</v>
      </c>
      <c r="AG133" s="183">
        <v>1</v>
      </c>
      <c r="AH133" s="183">
        <v>1</v>
      </c>
      <c r="AI133" s="183">
        <v>1</v>
      </c>
      <c r="AJ133" s="184">
        <v>1</v>
      </c>
    </row>
    <row r="134" spans="1:36" ht="15.75" thickBot="1" x14ac:dyDescent="0.3">
      <c r="A134" s="185" t="s">
        <v>25</v>
      </c>
      <c r="B134" s="185" t="s">
        <v>25</v>
      </c>
      <c r="C134" s="215" t="s">
        <v>182</v>
      </c>
      <c r="D134" s="186">
        <f t="shared" ref="D134:S134" si="53">ROUND(D128+D122+D116+D110,2)</f>
        <v>107.7</v>
      </c>
      <c r="E134" s="186">
        <f t="shared" si="53"/>
        <v>132.04</v>
      </c>
      <c r="F134" s="186">
        <f t="shared" si="53"/>
        <v>144.51</v>
      </c>
      <c r="G134" s="186">
        <f t="shared" si="53"/>
        <v>155.08000000000001</v>
      </c>
      <c r="H134" s="186">
        <f t="shared" si="53"/>
        <v>189.68</v>
      </c>
      <c r="I134" s="186">
        <f t="shared" si="53"/>
        <v>198.07</v>
      </c>
      <c r="J134" s="186">
        <f t="shared" si="53"/>
        <v>206.93</v>
      </c>
      <c r="K134" s="186">
        <f t="shared" si="53"/>
        <v>216.13</v>
      </c>
      <c r="L134" s="186">
        <f t="shared" si="53"/>
        <v>226.05</v>
      </c>
      <c r="M134" s="186">
        <f t="shared" si="53"/>
        <v>236.49</v>
      </c>
      <c r="N134" s="186">
        <f t="shared" si="53"/>
        <v>248.28</v>
      </c>
      <c r="O134" s="186">
        <f t="shared" si="53"/>
        <v>261.93</v>
      </c>
      <c r="P134" s="186">
        <f t="shared" si="53"/>
        <v>274.52</v>
      </c>
      <c r="Q134" s="186">
        <f t="shared" si="53"/>
        <v>286.88</v>
      </c>
      <c r="R134" s="186">
        <f t="shared" si="53"/>
        <v>300.56</v>
      </c>
      <c r="S134" s="186">
        <f t="shared" si="53"/>
        <v>318.52</v>
      </c>
      <c r="T134" s="147"/>
      <c r="U134" s="187">
        <f t="shared" ref="U134:AJ138" si="54">ROUND(D134/D$139,4)</f>
        <v>0.44440000000000002</v>
      </c>
      <c r="V134" s="187">
        <f t="shared" si="54"/>
        <v>0.43890000000000001</v>
      </c>
      <c r="W134" s="187">
        <f t="shared" si="54"/>
        <v>0.43759999999999999</v>
      </c>
      <c r="X134" s="187">
        <f t="shared" si="54"/>
        <v>0.44190000000000002</v>
      </c>
      <c r="Y134" s="187">
        <f t="shared" si="54"/>
        <v>0.45419999999999999</v>
      </c>
      <c r="Z134" s="187">
        <f t="shared" si="54"/>
        <v>0.45490000000000003</v>
      </c>
      <c r="AA134" s="187">
        <f t="shared" si="54"/>
        <v>0.4556</v>
      </c>
      <c r="AB134" s="187">
        <f t="shared" si="54"/>
        <v>0.45569999999999999</v>
      </c>
      <c r="AC134" s="187">
        <f t="shared" si="54"/>
        <v>0.45600000000000002</v>
      </c>
      <c r="AD134" s="187">
        <f t="shared" si="54"/>
        <v>0.45619999999999999</v>
      </c>
      <c r="AE134" s="187">
        <f t="shared" si="54"/>
        <v>0.45760000000000001</v>
      </c>
      <c r="AF134" s="187">
        <f t="shared" si="54"/>
        <v>0.46089999999999998</v>
      </c>
      <c r="AG134" s="187">
        <f t="shared" si="54"/>
        <v>0.46079999999999999</v>
      </c>
      <c r="AH134" s="187">
        <f t="shared" si="54"/>
        <v>0.45900000000000002</v>
      </c>
      <c r="AI134" s="187">
        <f t="shared" si="54"/>
        <v>0.45800000000000002</v>
      </c>
      <c r="AJ134" s="187">
        <f t="shared" si="54"/>
        <v>0.46200000000000002</v>
      </c>
    </row>
    <row r="135" spans="1:36" ht="15.75" thickBot="1" x14ac:dyDescent="0.3">
      <c r="A135" s="185" t="s">
        <v>25</v>
      </c>
      <c r="B135" s="185" t="s">
        <v>25</v>
      </c>
      <c r="C135" s="216" t="s">
        <v>183</v>
      </c>
      <c r="D135" s="186">
        <f t="shared" ref="D135:S135" si="55">ROUND(D129+D123+D117+D111,2)</f>
        <v>37.1</v>
      </c>
      <c r="E135" s="186">
        <f t="shared" si="55"/>
        <v>44.9</v>
      </c>
      <c r="F135" s="186">
        <f t="shared" si="55"/>
        <v>49.3</v>
      </c>
      <c r="G135" s="186">
        <f t="shared" si="55"/>
        <v>52.26</v>
      </c>
      <c r="H135" s="186">
        <f t="shared" si="55"/>
        <v>60.33</v>
      </c>
      <c r="I135" s="186">
        <f t="shared" si="55"/>
        <v>62.66</v>
      </c>
      <c r="J135" s="186">
        <f t="shared" si="55"/>
        <v>66.989999999999995</v>
      </c>
      <c r="K135" s="186">
        <f t="shared" si="55"/>
        <v>68.27</v>
      </c>
      <c r="L135" s="186">
        <f t="shared" si="55"/>
        <v>73.42</v>
      </c>
      <c r="M135" s="186">
        <f t="shared" si="55"/>
        <v>76.64</v>
      </c>
      <c r="N135" s="186">
        <f t="shared" si="55"/>
        <v>79.349999999999994</v>
      </c>
      <c r="O135" s="186">
        <f t="shared" si="55"/>
        <v>83.29</v>
      </c>
      <c r="P135" s="186">
        <f t="shared" si="55"/>
        <v>87.09</v>
      </c>
      <c r="Q135" s="186">
        <f t="shared" si="55"/>
        <v>92.3</v>
      </c>
      <c r="R135" s="186">
        <f t="shared" si="55"/>
        <v>96.29</v>
      </c>
      <c r="S135" s="186">
        <f t="shared" si="55"/>
        <v>100.23</v>
      </c>
      <c r="T135" s="147"/>
      <c r="U135" s="187">
        <f t="shared" si="54"/>
        <v>0.15310000000000001</v>
      </c>
      <c r="V135" s="187">
        <f t="shared" si="54"/>
        <v>0.14929999999999999</v>
      </c>
      <c r="W135" s="187">
        <f t="shared" si="54"/>
        <v>0.14929999999999999</v>
      </c>
      <c r="X135" s="187">
        <f t="shared" si="54"/>
        <v>0.1489</v>
      </c>
      <c r="Y135" s="187">
        <f t="shared" si="54"/>
        <v>0.14449999999999999</v>
      </c>
      <c r="Z135" s="187">
        <f t="shared" si="54"/>
        <v>0.1439</v>
      </c>
      <c r="AA135" s="187">
        <f t="shared" si="54"/>
        <v>0.14749999999999999</v>
      </c>
      <c r="AB135" s="187">
        <f t="shared" si="54"/>
        <v>0.1439</v>
      </c>
      <c r="AC135" s="187">
        <f t="shared" si="54"/>
        <v>0.14810000000000001</v>
      </c>
      <c r="AD135" s="187">
        <f t="shared" si="54"/>
        <v>0.14779999999999999</v>
      </c>
      <c r="AE135" s="187">
        <f t="shared" si="54"/>
        <v>0.1462</v>
      </c>
      <c r="AF135" s="187">
        <f t="shared" si="54"/>
        <v>0.14660000000000001</v>
      </c>
      <c r="AG135" s="187">
        <f t="shared" si="54"/>
        <v>0.1462</v>
      </c>
      <c r="AH135" s="187">
        <f t="shared" si="54"/>
        <v>0.1477</v>
      </c>
      <c r="AI135" s="187">
        <f t="shared" si="54"/>
        <v>0.1467</v>
      </c>
      <c r="AJ135" s="187">
        <f t="shared" si="54"/>
        <v>0.1454</v>
      </c>
    </row>
    <row r="136" spans="1:36" ht="15.75" thickBot="1" x14ac:dyDescent="0.3">
      <c r="A136" s="185" t="s">
        <v>25</v>
      </c>
      <c r="B136" s="185" t="s">
        <v>25</v>
      </c>
      <c r="C136" s="216" t="s">
        <v>184</v>
      </c>
      <c r="D136" s="186">
        <f t="shared" ref="D136:S136" si="56">ROUND(D130+D124+D118+D112,2)</f>
        <v>20.32</v>
      </c>
      <c r="E136" s="186">
        <f t="shared" si="56"/>
        <v>25.25</v>
      </c>
      <c r="F136" s="186">
        <f t="shared" si="56"/>
        <v>27.74</v>
      </c>
      <c r="G136" s="186">
        <f t="shared" si="56"/>
        <v>29.52</v>
      </c>
      <c r="H136" s="186">
        <f t="shared" si="56"/>
        <v>35.24</v>
      </c>
      <c r="I136" s="186">
        <f t="shared" si="56"/>
        <v>36.799999999999997</v>
      </c>
      <c r="J136" s="186">
        <f t="shared" si="56"/>
        <v>38.46</v>
      </c>
      <c r="K136" s="186">
        <f t="shared" si="56"/>
        <v>40.229999999999997</v>
      </c>
      <c r="L136" s="186">
        <f t="shared" si="56"/>
        <v>42.12</v>
      </c>
      <c r="M136" s="186">
        <f t="shared" si="56"/>
        <v>44.12</v>
      </c>
      <c r="N136" s="186">
        <f t="shared" si="56"/>
        <v>46.26</v>
      </c>
      <c r="O136" s="186">
        <f t="shared" si="56"/>
        <v>48.54</v>
      </c>
      <c r="P136" s="186">
        <f t="shared" si="56"/>
        <v>50.91</v>
      </c>
      <c r="Q136" s="186">
        <f t="shared" si="56"/>
        <v>53.5</v>
      </c>
      <c r="R136" s="186">
        <f t="shared" si="56"/>
        <v>56.28</v>
      </c>
      <c r="S136" s="186">
        <f t="shared" si="56"/>
        <v>59.24</v>
      </c>
      <c r="T136" s="147"/>
      <c r="U136" s="187">
        <f t="shared" si="54"/>
        <v>8.3900000000000002E-2</v>
      </c>
      <c r="V136" s="187">
        <f t="shared" si="54"/>
        <v>8.3900000000000002E-2</v>
      </c>
      <c r="W136" s="187">
        <f t="shared" si="54"/>
        <v>8.4000000000000005E-2</v>
      </c>
      <c r="X136" s="187">
        <f t="shared" si="54"/>
        <v>8.4099999999999994E-2</v>
      </c>
      <c r="Y136" s="187">
        <f t="shared" si="54"/>
        <v>8.4400000000000003E-2</v>
      </c>
      <c r="Z136" s="187">
        <f t="shared" si="54"/>
        <v>8.4500000000000006E-2</v>
      </c>
      <c r="AA136" s="187">
        <f t="shared" si="54"/>
        <v>8.4699999999999998E-2</v>
      </c>
      <c r="AB136" s="187">
        <f t="shared" si="54"/>
        <v>8.48E-2</v>
      </c>
      <c r="AC136" s="187">
        <f t="shared" si="54"/>
        <v>8.5000000000000006E-2</v>
      </c>
      <c r="AD136" s="187">
        <f t="shared" si="54"/>
        <v>8.5099999999999995E-2</v>
      </c>
      <c r="AE136" s="187">
        <f t="shared" si="54"/>
        <v>8.5300000000000001E-2</v>
      </c>
      <c r="AF136" s="187">
        <f t="shared" si="54"/>
        <v>8.5400000000000004E-2</v>
      </c>
      <c r="AG136" s="187">
        <f t="shared" si="54"/>
        <v>8.5500000000000007E-2</v>
      </c>
      <c r="AH136" s="187">
        <f t="shared" si="54"/>
        <v>8.5599999999999996E-2</v>
      </c>
      <c r="AI136" s="187">
        <f t="shared" si="54"/>
        <v>8.5800000000000001E-2</v>
      </c>
      <c r="AJ136" s="187">
        <f t="shared" si="54"/>
        <v>8.5900000000000004E-2</v>
      </c>
    </row>
    <row r="137" spans="1:36" ht="15.75" thickBot="1" x14ac:dyDescent="0.3">
      <c r="A137" s="185" t="s">
        <v>25</v>
      </c>
      <c r="B137" s="185" t="s">
        <v>25</v>
      </c>
      <c r="C137" s="217" t="s">
        <v>185</v>
      </c>
      <c r="D137" s="186">
        <f t="shared" ref="D137:S137" si="57">ROUND(D131+D125+D119+D113,2)</f>
        <v>13.64</v>
      </c>
      <c r="E137" s="186">
        <f t="shared" si="57"/>
        <v>16.93</v>
      </c>
      <c r="F137" s="186">
        <f t="shared" si="57"/>
        <v>18.579999999999998</v>
      </c>
      <c r="G137" s="186">
        <f t="shared" si="57"/>
        <v>19.75</v>
      </c>
      <c r="H137" s="186">
        <f t="shared" si="57"/>
        <v>23.5</v>
      </c>
      <c r="I137" s="186">
        <f t="shared" si="57"/>
        <v>24.5</v>
      </c>
      <c r="J137" s="186">
        <f t="shared" si="57"/>
        <v>25.56</v>
      </c>
      <c r="K137" s="186">
        <f t="shared" si="57"/>
        <v>26.69</v>
      </c>
      <c r="L137" s="186">
        <f t="shared" si="57"/>
        <v>27.89</v>
      </c>
      <c r="M137" s="186">
        <f t="shared" si="57"/>
        <v>29.16</v>
      </c>
      <c r="N137" s="186">
        <f t="shared" si="57"/>
        <v>30.52</v>
      </c>
      <c r="O137" s="186">
        <f t="shared" si="57"/>
        <v>31.97</v>
      </c>
      <c r="P137" s="186">
        <f t="shared" si="57"/>
        <v>33.51</v>
      </c>
      <c r="Q137" s="186">
        <f t="shared" si="57"/>
        <v>35.159999999999997</v>
      </c>
      <c r="R137" s="186">
        <f t="shared" si="57"/>
        <v>36.909999999999997</v>
      </c>
      <c r="S137" s="186">
        <f t="shared" si="57"/>
        <v>38.78</v>
      </c>
      <c r="T137" s="147"/>
      <c r="U137" s="187">
        <f t="shared" si="54"/>
        <v>5.6300000000000003E-2</v>
      </c>
      <c r="V137" s="187">
        <f t="shared" si="54"/>
        <v>5.6300000000000003E-2</v>
      </c>
      <c r="W137" s="187">
        <f t="shared" si="54"/>
        <v>5.6300000000000003E-2</v>
      </c>
      <c r="X137" s="187">
        <f t="shared" si="54"/>
        <v>5.6300000000000003E-2</v>
      </c>
      <c r="Y137" s="187">
        <f t="shared" si="54"/>
        <v>5.6300000000000003E-2</v>
      </c>
      <c r="Z137" s="187">
        <f t="shared" si="54"/>
        <v>5.6300000000000003E-2</v>
      </c>
      <c r="AA137" s="187">
        <f t="shared" si="54"/>
        <v>5.6300000000000003E-2</v>
      </c>
      <c r="AB137" s="187">
        <f t="shared" si="54"/>
        <v>5.6300000000000003E-2</v>
      </c>
      <c r="AC137" s="187">
        <f t="shared" si="54"/>
        <v>5.6300000000000003E-2</v>
      </c>
      <c r="AD137" s="187">
        <f t="shared" si="54"/>
        <v>5.6300000000000003E-2</v>
      </c>
      <c r="AE137" s="187">
        <f t="shared" si="54"/>
        <v>5.6300000000000003E-2</v>
      </c>
      <c r="AF137" s="187">
        <f t="shared" si="54"/>
        <v>5.6300000000000003E-2</v>
      </c>
      <c r="AG137" s="187">
        <f t="shared" si="54"/>
        <v>5.62E-2</v>
      </c>
      <c r="AH137" s="187">
        <f t="shared" si="54"/>
        <v>5.6300000000000003E-2</v>
      </c>
      <c r="AI137" s="187">
        <f t="shared" si="54"/>
        <v>5.62E-2</v>
      </c>
      <c r="AJ137" s="187">
        <f t="shared" si="54"/>
        <v>5.62E-2</v>
      </c>
    </row>
    <row r="138" spans="1:36" ht="15.75" thickBot="1" x14ac:dyDescent="0.3">
      <c r="A138" s="188" t="s">
        <v>25</v>
      </c>
      <c r="B138" s="188" t="s">
        <v>25</v>
      </c>
      <c r="C138" s="186" t="s">
        <v>6</v>
      </c>
      <c r="D138" s="186">
        <f t="shared" ref="D138:S138" si="58">ROUND(D132+D126+D120+D114,2)</f>
        <v>63.57</v>
      </c>
      <c r="E138" s="186">
        <f t="shared" si="58"/>
        <v>81.7</v>
      </c>
      <c r="F138" s="186">
        <f t="shared" si="58"/>
        <v>90.13</v>
      </c>
      <c r="G138" s="186">
        <f t="shared" si="58"/>
        <v>94.35</v>
      </c>
      <c r="H138" s="186">
        <f t="shared" si="58"/>
        <v>108.87</v>
      </c>
      <c r="I138" s="186">
        <f t="shared" si="58"/>
        <v>113.35</v>
      </c>
      <c r="J138" s="186">
        <f t="shared" si="58"/>
        <v>116.3</v>
      </c>
      <c r="K138" s="186">
        <f t="shared" si="58"/>
        <v>123.01</v>
      </c>
      <c r="L138" s="186">
        <f t="shared" si="58"/>
        <v>126.2</v>
      </c>
      <c r="M138" s="186">
        <f t="shared" si="58"/>
        <v>131.97</v>
      </c>
      <c r="N138" s="186">
        <f t="shared" si="58"/>
        <v>138.16</v>
      </c>
      <c r="O138" s="186">
        <f t="shared" si="58"/>
        <v>142.59</v>
      </c>
      <c r="P138" s="186">
        <f t="shared" si="58"/>
        <v>149.74</v>
      </c>
      <c r="Q138" s="186">
        <f t="shared" si="58"/>
        <v>157.16999999999999</v>
      </c>
      <c r="R138" s="186">
        <f t="shared" si="58"/>
        <v>166.16</v>
      </c>
      <c r="S138" s="186">
        <f t="shared" si="58"/>
        <v>172.71</v>
      </c>
      <c r="T138" s="147"/>
      <c r="U138" s="187">
        <f t="shared" si="54"/>
        <v>0.26229999999999998</v>
      </c>
      <c r="V138" s="187">
        <f t="shared" si="54"/>
        <v>0.27160000000000001</v>
      </c>
      <c r="W138" s="187">
        <f t="shared" si="54"/>
        <v>0.27289999999999998</v>
      </c>
      <c r="X138" s="187">
        <f t="shared" si="54"/>
        <v>0.26879999999999998</v>
      </c>
      <c r="Y138" s="187">
        <f t="shared" si="54"/>
        <v>0.26069999999999999</v>
      </c>
      <c r="Z138" s="187">
        <f t="shared" si="54"/>
        <v>0.26029999999999998</v>
      </c>
      <c r="AA138" s="187">
        <f t="shared" si="54"/>
        <v>0.25600000000000001</v>
      </c>
      <c r="AB138" s="187">
        <f t="shared" si="54"/>
        <v>0.25929999999999997</v>
      </c>
      <c r="AC138" s="187">
        <f t="shared" si="54"/>
        <v>0.25459999999999999</v>
      </c>
      <c r="AD138" s="187">
        <f t="shared" si="54"/>
        <v>0.25459999999999999</v>
      </c>
      <c r="AE138" s="187">
        <f t="shared" si="54"/>
        <v>0.25459999999999999</v>
      </c>
      <c r="AF138" s="187">
        <f t="shared" si="54"/>
        <v>0.25090000000000001</v>
      </c>
      <c r="AG138" s="187">
        <f t="shared" si="54"/>
        <v>0.25130000000000002</v>
      </c>
      <c r="AH138" s="187">
        <f t="shared" si="54"/>
        <v>0.2515</v>
      </c>
      <c r="AI138" s="187">
        <f t="shared" si="54"/>
        <v>0.25319999999999998</v>
      </c>
      <c r="AJ138" s="187">
        <f t="shared" si="54"/>
        <v>0.2505</v>
      </c>
    </row>
    <row r="139" spans="1:36" ht="15.75" thickBot="1" x14ac:dyDescent="0.3">
      <c r="A139" s="189" t="s">
        <v>25</v>
      </c>
      <c r="B139" s="190" t="s">
        <v>25</v>
      </c>
      <c r="C139" s="202" t="s">
        <v>15</v>
      </c>
      <c r="D139" s="191">
        <f t="shared" ref="D139:S139" si="59">SUM(D134:D138)</f>
        <v>242.32999999999998</v>
      </c>
      <c r="E139" s="191">
        <f t="shared" si="59"/>
        <v>300.82</v>
      </c>
      <c r="F139" s="191">
        <f t="shared" si="59"/>
        <v>330.26</v>
      </c>
      <c r="G139" s="191">
        <f t="shared" si="59"/>
        <v>350.96000000000004</v>
      </c>
      <c r="H139" s="191">
        <f t="shared" si="59"/>
        <v>417.62</v>
      </c>
      <c r="I139" s="191">
        <f t="shared" si="59"/>
        <v>435.38</v>
      </c>
      <c r="J139" s="191">
        <f t="shared" si="59"/>
        <v>454.24</v>
      </c>
      <c r="K139" s="191">
        <f t="shared" si="59"/>
        <v>474.33</v>
      </c>
      <c r="L139" s="191">
        <f t="shared" si="59"/>
        <v>495.68</v>
      </c>
      <c r="M139" s="191">
        <f t="shared" si="59"/>
        <v>518.38</v>
      </c>
      <c r="N139" s="191">
        <f t="shared" si="59"/>
        <v>542.56999999999994</v>
      </c>
      <c r="O139" s="191">
        <f t="shared" si="59"/>
        <v>568.32000000000005</v>
      </c>
      <c r="P139" s="191">
        <f t="shared" si="59"/>
        <v>595.77</v>
      </c>
      <c r="Q139" s="191">
        <f t="shared" si="59"/>
        <v>625.01</v>
      </c>
      <c r="R139" s="191">
        <f t="shared" si="59"/>
        <v>656.19999999999993</v>
      </c>
      <c r="S139" s="192">
        <f t="shared" si="59"/>
        <v>689.48</v>
      </c>
      <c r="T139" s="147"/>
      <c r="U139" s="203">
        <f t="shared" ref="U139:AJ139" si="60">SUM(U134:U138)</f>
        <v>1</v>
      </c>
      <c r="V139" s="203">
        <f t="shared" si="60"/>
        <v>1</v>
      </c>
      <c r="W139" s="203">
        <f t="shared" si="60"/>
        <v>1.0001</v>
      </c>
      <c r="X139" s="203">
        <f t="shared" si="60"/>
        <v>1</v>
      </c>
      <c r="Y139" s="203">
        <f t="shared" si="60"/>
        <v>1.0001</v>
      </c>
      <c r="Z139" s="203">
        <f t="shared" si="60"/>
        <v>0.99990000000000001</v>
      </c>
      <c r="AA139" s="203">
        <f t="shared" si="60"/>
        <v>1.0001</v>
      </c>
      <c r="AB139" s="203">
        <f t="shared" si="60"/>
        <v>1</v>
      </c>
      <c r="AC139" s="203">
        <f t="shared" si="60"/>
        <v>1</v>
      </c>
      <c r="AD139" s="203">
        <f t="shared" si="60"/>
        <v>1</v>
      </c>
      <c r="AE139" s="203">
        <f t="shared" si="60"/>
        <v>1</v>
      </c>
      <c r="AF139" s="203">
        <f t="shared" si="60"/>
        <v>1.0001</v>
      </c>
      <c r="AG139" s="203">
        <f t="shared" si="60"/>
        <v>1</v>
      </c>
      <c r="AH139" s="203">
        <f t="shared" si="60"/>
        <v>1.0001</v>
      </c>
      <c r="AI139" s="203">
        <f t="shared" si="60"/>
        <v>0.99990000000000001</v>
      </c>
      <c r="AJ139" s="204">
        <f t="shared" si="60"/>
        <v>1</v>
      </c>
    </row>
    <row r="140" spans="1:36" ht="15.75" thickBot="1" x14ac:dyDescent="0.3">
      <c r="A140" s="148" t="s">
        <v>30</v>
      </c>
      <c r="B140" s="149" t="s">
        <v>32</v>
      </c>
      <c r="C140" s="150" t="s">
        <v>182</v>
      </c>
      <c r="D140" s="151">
        <f>'Demand By End Use '!U140*'Demand Supply Gap '!D215</f>
        <v>325.9149599780082</v>
      </c>
      <c r="E140" s="151">
        <f>'Demand By End Use '!V140*'Demand Supply Gap '!E215</f>
        <v>340.97384805001735</v>
      </c>
      <c r="F140" s="151">
        <f>'Demand By End Use '!W140*'Demand Supply Gap '!F215</f>
        <v>339.37559160957659</v>
      </c>
      <c r="G140" s="151">
        <f>'Demand By End Use '!X140*'Demand Supply Gap '!G215</f>
        <v>326.61722619514796</v>
      </c>
      <c r="H140" s="151">
        <f>'Demand By End Use '!Y140*'Demand Supply Gap '!H215</f>
        <v>337.4594646747376</v>
      </c>
      <c r="I140" s="151">
        <f>'Demand By End Use '!Z140*'Demand Supply Gap '!I215</f>
        <v>360.5016764067401</v>
      </c>
      <c r="J140" s="151">
        <f>'Demand By End Use '!AA140*'Demand Supply Gap '!J215</f>
        <v>385.38248903414603</v>
      </c>
      <c r="K140" s="151">
        <f>'Demand By End Use '!AB140*'Demand Supply Gap '!K215</f>
        <v>412.26405815176673</v>
      </c>
      <c r="L140" s="151">
        <f>'Demand By End Use '!AC140*'Demand Supply Gap '!L215</f>
        <v>441.3240279047946</v>
      </c>
      <c r="M140" s="151">
        <f>'Demand By End Use '!AD140*'Demand Supply Gap '!M215</f>
        <v>472.75711139762433</v>
      </c>
      <c r="N140" s="151">
        <f>'Demand By End Use '!AE140*'Demand Supply Gap '!N215</f>
        <v>506.77684181052547</v>
      </c>
      <c r="O140" s="151">
        <f>'Demand By End Use '!AF140*'Demand Supply Gap '!O215</f>
        <v>543.61751361102381</v>
      </c>
      <c r="P140" s="151">
        <f>'Demand By End Use '!AG140*'Demand Supply Gap '!P215</f>
        <v>583.53633554969542</v>
      </c>
      <c r="Q140" s="151">
        <f>'Demand By End Use '!AH140*'Demand Supply Gap '!Q215</f>
        <v>626.81581971784203</v>
      </c>
      <c r="R140" s="151">
        <f>'Demand By End Use '!AI140*'Demand Supply Gap '!R215</f>
        <v>673.76643385378111</v>
      </c>
      <c r="S140" s="151">
        <f>'Demand By End Use '!AJ140*'Demand Supply Gap '!S215</f>
        <v>724.72954735671567</v>
      </c>
      <c r="T140" s="147"/>
      <c r="U140" s="205">
        <v>0.460727</v>
      </c>
      <c r="V140" s="205">
        <v>0.46118966733333333</v>
      </c>
      <c r="W140" s="205">
        <v>0.46165233466666666</v>
      </c>
      <c r="X140" s="205">
        <v>0.462115002</v>
      </c>
      <c r="Y140" s="205">
        <v>0.46257766933333333</v>
      </c>
      <c r="Z140" s="205">
        <v>0.46304033666666666</v>
      </c>
      <c r="AA140" s="205">
        <v>0.463503004</v>
      </c>
      <c r="AB140" s="205">
        <v>0.46396567133333333</v>
      </c>
      <c r="AC140" s="205">
        <v>0.46442833866666666</v>
      </c>
      <c r="AD140" s="205">
        <v>0.464891006</v>
      </c>
      <c r="AE140" s="205">
        <v>0.46535367333333333</v>
      </c>
      <c r="AF140" s="205">
        <v>0.46581634066666666</v>
      </c>
      <c r="AG140" s="205">
        <v>0.46627900799999999</v>
      </c>
      <c r="AH140" s="205">
        <v>0.46674167533333333</v>
      </c>
      <c r="AI140" s="205">
        <v>0.46720434266666666</v>
      </c>
      <c r="AJ140" s="205">
        <v>0.46766700999999999</v>
      </c>
    </row>
    <row r="141" spans="1:36" ht="15.75" thickBot="1" x14ac:dyDescent="0.3">
      <c r="A141" s="153" t="s">
        <v>30</v>
      </c>
      <c r="B141" s="62" t="s">
        <v>32</v>
      </c>
      <c r="C141" s="154" t="s">
        <v>183</v>
      </c>
      <c r="D141" s="151">
        <f>U141*'Demand Supply Gap '!D215</f>
        <v>108.55107959731406</v>
      </c>
      <c r="E141" s="151">
        <f>V141*'Demand Supply Gap '!E215</f>
        <v>113.54805888973139</v>
      </c>
      <c r="F141" s="151">
        <f>W141*'Demand Supply Gap '!F215</f>
        <v>112.99732712891915</v>
      </c>
      <c r="G141" s="151">
        <f>X141*'Demand Supply Gap '!G215</f>
        <v>108.7315819777251</v>
      </c>
      <c r="H141" s="151">
        <f>Y141*'Demand Supply Gap '!H215</f>
        <v>112.32266990302793</v>
      </c>
      <c r="I141" s="151">
        <f>Z141*'Demand Supply Gap '!I215</f>
        <v>119.97269306280293</v>
      </c>
      <c r="J141" s="151">
        <f>AA141*'Demand Supply Gap '!J215</f>
        <v>128.23203674157219</v>
      </c>
      <c r="K141" s="151">
        <f>AB141*'Demand Supply Gap '!K215</f>
        <v>137.15435753211796</v>
      </c>
      <c r="L141" s="151">
        <f>AC141*'Demand Supply Gap '!L215</f>
        <v>146.79843024309423</v>
      </c>
      <c r="M141" s="151">
        <f>AD141*'Demand Supply Gap '!M215</f>
        <v>157.22866951473901</v>
      </c>
      <c r="N141" s="151">
        <f>AE141*'Demand Supply Gap '!N215</f>
        <v>168.51570771438418</v>
      </c>
      <c r="O141" s="151">
        <f>AF141*'Demand Supply Gap '!O215</f>
        <v>180.73703549673874</v>
      </c>
      <c r="P141" s="151">
        <f>AG141*'Demand Supply Gap '!P215</f>
        <v>193.97771217162457</v>
      </c>
      <c r="Q141" s="151">
        <f>AH141*'Demand Supply Gap '!Q215</f>
        <v>208.33115387320689</v>
      </c>
      <c r="R141" s="151">
        <f>AI141*'Demand Supply Gap '!R215</f>
        <v>223.90000848180242</v>
      </c>
      <c r="S141" s="151">
        <f>AJ141*'Demand Supply Gap '!S215</f>
        <v>240.79712732568245</v>
      </c>
      <c r="T141" s="147"/>
      <c r="U141" s="174">
        <v>0.15345234000000002</v>
      </c>
      <c r="V141" s="174">
        <v>0.153581255</v>
      </c>
      <c r="W141" s="174">
        <v>0.15371017000000001</v>
      </c>
      <c r="X141" s="174">
        <v>0.15383908500000001</v>
      </c>
      <c r="Y141" s="174">
        <v>0.15396800000000002</v>
      </c>
      <c r="Z141" s="174">
        <v>0.154096915</v>
      </c>
      <c r="AA141" s="174">
        <v>0.15422583000000001</v>
      </c>
      <c r="AB141" s="174">
        <v>0.15435474500000002</v>
      </c>
      <c r="AC141" s="174">
        <v>0.15448366000000002</v>
      </c>
      <c r="AD141" s="174">
        <v>0.154612575</v>
      </c>
      <c r="AE141" s="174">
        <v>0.15474149000000001</v>
      </c>
      <c r="AF141" s="174">
        <v>0.15487040500000002</v>
      </c>
      <c r="AG141" s="174">
        <v>0.15499932000000002</v>
      </c>
      <c r="AH141" s="174">
        <v>0.155128235</v>
      </c>
      <c r="AI141" s="174">
        <v>0.15525715000000001</v>
      </c>
      <c r="AJ141" s="174">
        <v>0.15538606500000002</v>
      </c>
    </row>
    <row r="142" spans="1:36" ht="15.75" thickBot="1" x14ac:dyDescent="0.3">
      <c r="A142" s="153" t="s">
        <v>30</v>
      </c>
      <c r="B142" s="62" t="s">
        <v>32</v>
      </c>
      <c r="C142" s="154" t="s">
        <v>184</v>
      </c>
      <c r="D142" s="151">
        <f>U142*'Demand Supply Gap '!D215</f>
        <v>37.774775220088337</v>
      </c>
      <c r="E142" s="151">
        <f>V142*'Demand Supply Gap '!E215</f>
        <v>39.664407820425936</v>
      </c>
      <c r="F142" s="151">
        <f>W142*'Demand Supply Gap '!F215</f>
        <v>39.621774358543412</v>
      </c>
      <c r="G142" s="151">
        <f>X142*'Demand Supply Gap '!G215</f>
        <v>38.269871301446564</v>
      </c>
      <c r="H142" s="151">
        <f>Y142*'Demand Supply Gap '!H215</f>
        <v>39.682168640218812</v>
      </c>
      <c r="I142" s="151">
        <f>Z142*'Demand Supply Gap '!I215</f>
        <v>42.543018131324146</v>
      </c>
      <c r="J142" s="151">
        <f>AA142*'Demand Supply Gap '!J215</f>
        <v>45.640631362678199</v>
      </c>
      <c r="K142" s="151">
        <f>AB142*'Demand Supply Gap '!K215</f>
        <v>48.996528846108276</v>
      </c>
      <c r="L142" s="151">
        <f>AC142*'Demand Supply Gap '!L215</f>
        <v>52.634339955701186</v>
      </c>
      <c r="M142" s="151">
        <f>AD142*'Demand Supply Gap '!M215</f>
        <v>56.580023013411143</v>
      </c>
      <c r="N142" s="151">
        <f>AE142*'Demand Supply Gap '!N215</f>
        <v>60.86210963159499</v>
      </c>
      <c r="O142" s="151">
        <f>AF142*'Demand Supply Gap '!O215</f>
        <v>65.511976118230109</v>
      </c>
      <c r="P142" s="151">
        <f>AG142*'Demand Supply Gap '!P215</f>
        <v>70.564145089505004</v>
      </c>
      <c r="Q142" s="151">
        <f>AH142*'Demand Supply Gap '!Q215</f>
        <v>76.056620815998187</v>
      </c>
      <c r="R142" s="151">
        <f>AI142*'Demand Supply Gap '!R215</f>
        <v>82.031262258329562</v>
      </c>
      <c r="S142" s="151">
        <f>AJ142*'Demand Supply Gap '!S215</f>
        <v>88.534198232277546</v>
      </c>
      <c r="T142" s="147"/>
      <c r="U142" s="174">
        <v>5.3400000000000003E-2</v>
      </c>
      <c r="V142" s="174">
        <v>5.3648733333333337E-2</v>
      </c>
      <c r="W142" s="174">
        <v>5.3897466666666671E-2</v>
      </c>
      <c r="X142" s="174">
        <v>5.4146199999999998E-2</v>
      </c>
      <c r="Y142" s="174">
        <v>5.4394933333333333E-2</v>
      </c>
      <c r="Z142" s="174">
        <v>5.4643666666666667E-2</v>
      </c>
      <c r="AA142" s="174">
        <v>5.4892400000000001E-2</v>
      </c>
      <c r="AB142" s="174">
        <v>5.5141133333333335E-2</v>
      </c>
      <c r="AC142" s="174">
        <v>5.5389866666666669E-2</v>
      </c>
      <c r="AD142" s="174">
        <v>5.5638599999999996E-2</v>
      </c>
      <c r="AE142" s="174">
        <v>5.5887333333333331E-2</v>
      </c>
      <c r="AF142" s="174">
        <v>5.6136066666666665E-2</v>
      </c>
      <c r="AG142" s="174">
        <v>5.6384799999999999E-2</v>
      </c>
      <c r="AH142" s="174">
        <v>5.6633533333333333E-2</v>
      </c>
      <c r="AI142" s="174">
        <v>5.6882266666666667E-2</v>
      </c>
      <c r="AJ142" s="174">
        <v>5.7131000000000001E-2</v>
      </c>
    </row>
    <row r="143" spans="1:36" ht="15.75" thickBot="1" x14ac:dyDescent="0.3">
      <c r="A143" s="153" t="s">
        <v>30</v>
      </c>
      <c r="B143" s="62" t="s">
        <v>32</v>
      </c>
      <c r="C143" s="156" t="s">
        <v>185</v>
      </c>
      <c r="D143" s="151">
        <f>U143*'Demand Supply Gap '!D215</f>
        <v>43.929092531226324</v>
      </c>
      <c r="E143" s="151">
        <f>V143*'Demand Supply Gap '!E215</f>
        <v>46.050836311064927</v>
      </c>
      <c r="F143" s="151">
        <f>W143*'Demand Supply Gap '!F215</f>
        <v>45.926367891735751</v>
      </c>
      <c r="G143" s="151">
        <f>X143*'Demand Supply Gap '!G215</f>
        <v>44.287603630488611</v>
      </c>
      <c r="H143" s="151">
        <f>Y143*'Demand Supply Gap '!H215</f>
        <v>45.848262625542823</v>
      </c>
      <c r="I143" s="151">
        <f>Z143*'Demand Supply Gap '!I215</f>
        <v>49.075341544123198</v>
      </c>
      <c r="J143" s="151">
        <f>AA143*'Demand Supply Gap '!J215</f>
        <v>52.565331944925099</v>
      </c>
      <c r="K143" s="151">
        <f>AB143*'Demand Supply Gap '!K215</f>
        <v>56.341828951572047</v>
      </c>
      <c r="L143" s="151">
        <f>AC143*'Demand Supply Gap '!L215</f>
        <v>60.430715405444367</v>
      </c>
      <c r="M143" s="151">
        <f>AD143*'Demand Supply Gap '!M215</f>
        <v>64.860398425247567</v>
      </c>
      <c r="N143" s="151">
        <f>AE143*'Demand Supply Gap '!N215</f>
        <v>69.662071827495822</v>
      </c>
      <c r="O143" s="151">
        <f>AF143*'Demand Supply Gap '!O215</f>
        <v>74.870007377369319</v>
      </c>
      <c r="P143" s="151">
        <f>AG143*'Demand Supply Gap '!P215</f>
        <v>80.521878195735297</v>
      </c>
      <c r="Q143" s="151">
        <f>AH143*'Demand Supply Gap '!Q215</f>
        <v>86.659118048960224</v>
      </c>
      <c r="R143" s="151">
        <f>AI143*'Demand Supply Gap '!R215</f>
        <v>93.327320699249853</v>
      </c>
      <c r="S143" s="151">
        <f>AJ143*'Demand Supply Gap '!S215</f>
        <v>100.5766840011776</v>
      </c>
      <c r="T143" s="147"/>
      <c r="U143" s="174">
        <v>6.2100000000000002E-2</v>
      </c>
      <c r="V143" s="174">
        <v>6.2286800000000003E-2</v>
      </c>
      <c r="W143" s="174">
        <v>6.2473600000000004E-2</v>
      </c>
      <c r="X143" s="174">
        <v>6.2660400000000005E-2</v>
      </c>
      <c r="Y143" s="174">
        <v>6.2847200000000006E-2</v>
      </c>
      <c r="Z143" s="174">
        <v>6.3034000000000007E-2</v>
      </c>
      <c r="AA143" s="174">
        <v>6.3220800000000008E-2</v>
      </c>
      <c r="AB143" s="174">
        <v>6.3407599999999995E-2</v>
      </c>
      <c r="AC143" s="174">
        <v>6.3594399999999995E-2</v>
      </c>
      <c r="AD143" s="174">
        <v>6.3781199999999996E-2</v>
      </c>
      <c r="AE143" s="174">
        <v>6.3967999999999997E-2</v>
      </c>
      <c r="AF143" s="174">
        <v>6.4154799999999998E-2</v>
      </c>
      <c r="AG143" s="174">
        <v>6.4341599999999999E-2</v>
      </c>
      <c r="AH143" s="174">
        <v>6.45284E-2</v>
      </c>
      <c r="AI143" s="174">
        <v>6.4715200000000001E-2</v>
      </c>
      <c r="AJ143" s="174">
        <v>6.4902000000000001E-2</v>
      </c>
    </row>
    <row r="144" spans="1:36" ht="15.75" thickBot="1" x14ac:dyDescent="0.3">
      <c r="A144" s="153" t="s">
        <v>30</v>
      </c>
      <c r="B144" s="62" t="s">
        <v>32</v>
      </c>
      <c r="C144" s="158" t="s">
        <v>6</v>
      </c>
      <c r="D144" s="151">
        <f>'Demand Supply Gap '!D215-SUM('Demand By End Use '!D140:D143)</f>
        <v>191.22288705703977</v>
      </c>
      <c r="E144" s="151">
        <f>'Demand Supply Gap '!E215-SUM('Demand By End Use '!E140:E143)</f>
        <v>199.09825082876046</v>
      </c>
      <c r="F144" s="151">
        <f>'Demand Supply Gap '!F215-SUM('Demand By End Use '!F140:F143)</f>
        <v>197.21134520737428</v>
      </c>
      <c r="G144" s="151">
        <f>'Demand Supply Gap '!G215-SUM('Demand By End Use '!G140:G143)</f>
        <v>188.88147488091488</v>
      </c>
      <c r="H144" s="151">
        <f>'Demand Supply Gap '!H215-SUM('Demand By End Use '!H140:H143)</f>
        <v>194.20700902286012</v>
      </c>
      <c r="I144" s="151">
        <f>'Demand Supply Gap '!I215-SUM('Demand By End Use '!I140:I143)</f>
        <v>206.46077442646617</v>
      </c>
      <c r="J144" s="151">
        <f>'Demand Supply Gap '!J215-SUM('Demand By End Use '!J140:J143)</f>
        <v>219.63580291116591</v>
      </c>
      <c r="K144" s="151">
        <f>'Demand Supply Gap '!K215-SUM('Demand By End Use '!K140:K143)</f>
        <v>233.80909167611412</v>
      </c>
      <c r="L144" s="151">
        <f>'Demand Supply Gap '!L215-SUM('Demand By End Use '!L140:L143)</f>
        <v>249.06463770938058</v>
      </c>
      <c r="M144" s="151">
        <f>'Demand Supply Gap '!M215-SUM('Demand By End Use '!M140:M143)</f>
        <v>265.49411939343497</v>
      </c>
      <c r="N144" s="151">
        <f>'Demand Supply Gap '!N215-SUM('Demand By End Use '!N140:N143)</f>
        <v>283.19764851036894</v>
      </c>
      <c r="O144" s="151">
        <f>'Demand Supply Gap '!O215-SUM('Demand By End Use '!O140:O143)</f>
        <v>302.28460030281678</v>
      </c>
      <c r="P144" s="151">
        <f>'Demand Supply Gap '!P215-SUM('Demand By End Use '!P140:P143)</f>
        <v>322.87453011829973</v>
      </c>
      <c r="Q144" s="151">
        <f>'Demand Supply Gap '!Q215-SUM('Demand By End Use '!Q140:Q143)</f>
        <v>345.09818613996333</v>
      </c>
      <c r="R144" s="151">
        <f>'Demand Supply Gap '!R215-SUM('Demand By End Use '!R140:R143)</f>
        <v>369.09862879814568</v>
      </c>
      <c r="S144" s="151">
        <f>'Demand Supply Gap '!S215-SUM('Demand By End Use '!S140:S143)</f>
        <v>395.03246867931466</v>
      </c>
      <c r="T144" s="147"/>
      <c r="U144" s="174">
        <f t="shared" ref="U144:AJ144" si="61">ROUND(1-SUM(U140:U143),4)</f>
        <v>0.27029999999999998</v>
      </c>
      <c r="V144" s="174">
        <f t="shared" si="61"/>
        <v>0.26929999999999998</v>
      </c>
      <c r="W144" s="174">
        <f t="shared" si="61"/>
        <v>0.26829999999999998</v>
      </c>
      <c r="X144" s="174">
        <f t="shared" si="61"/>
        <v>0.26719999999999999</v>
      </c>
      <c r="Y144" s="174">
        <f t="shared" si="61"/>
        <v>0.26619999999999999</v>
      </c>
      <c r="Z144" s="174">
        <f t="shared" si="61"/>
        <v>0.26519999999999999</v>
      </c>
      <c r="AA144" s="174">
        <f t="shared" si="61"/>
        <v>0.26419999999999999</v>
      </c>
      <c r="AB144" s="174">
        <f t="shared" si="61"/>
        <v>0.2631</v>
      </c>
      <c r="AC144" s="174">
        <f t="shared" si="61"/>
        <v>0.2621</v>
      </c>
      <c r="AD144" s="174">
        <f t="shared" si="61"/>
        <v>0.2611</v>
      </c>
      <c r="AE144" s="174">
        <f t="shared" si="61"/>
        <v>0.26</v>
      </c>
      <c r="AF144" s="174">
        <f t="shared" si="61"/>
        <v>0.25900000000000001</v>
      </c>
      <c r="AG144" s="174">
        <f t="shared" si="61"/>
        <v>0.25800000000000001</v>
      </c>
      <c r="AH144" s="174">
        <f t="shared" si="61"/>
        <v>0.25700000000000001</v>
      </c>
      <c r="AI144" s="174">
        <f t="shared" si="61"/>
        <v>0.25590000000000002</v>
      </c>
      <c r="AJ144" s="174">
        <f t="shared" si="61"/>
        <v>0.25490000000000002</v>
      </c>
    </row>
    <row r="145" spans="1:36" ht="15.75" thickBot="1" x14ac:dyDescent="0.3">
      <c r="A145" s="171" t="s">
        <v>30</v>
      </c>
      <c r="B145" s="146" t="s">
        <v>32</v>
      </c>
      <c r="C145" s="146" t="s">
        <v>15</v>
      </c>
      <c r="D145" s="172">
        <f t="shared" ref="D145:S145" si="62">SUM(D140:D144)</f>
        <v>707.39279438367669</v>
      </c>
      <c r="E145" s="172">
        <f t="shared" si="62"/>
        <v>739.33540190000008</v>
      </c>
      <c r="F145" s="172">
        <f t="shared" si="62"/>
        <v>735.13240619614919</v>
      </c>
      <c r="G145" s="172">
        <f t="shared" si="62"/>
        <v>706.78775798572315</v>
      </c>
      <c r="H145" s="172">
        <f t="shared" si="62"/>
        <v>729.5195748663873</v>
      </c>
      <c r="I145" s="172">
        <f t="shared" si="62"/>
        <v>778.55350357145653</v>
      </c>
      <c r="J145" s="172">
        <f t="shared" si="62"/>
        <v>831.4562919944874</v>
      </c>
      <c r="K145" s="172">
        <f t="shared" si="62"/>
        <v>888.56586515767913</v>
      </c>
      <c r="L145" s="172">
        <f t="shared" si="62"/>
        <v>950.25215121841507</v>
      </c>
      <c r="M145" s="172">
        <f t="shared" si="62"/>
        <v>1016.9203217444571</v>
      </c>
      <c r="N145" s="172">
        <f t="shared" si="62"/>
        <v>1089.0143794943695</v>
      </c>
      <c r="O145" s="172">
        <f t="shared" si="62"/>
        <v>1167.0211329061788</v>
      </c>
      <c r="P145" s="172">
        <f t="shared" si="62"/>
        <v>1251.4746011248601</v>
      </c>
      <c r="Q145" s="172">
        <f t="shared" si="62"/>
        <v>1342.9608985959705</v>
      </c>
      <c r="R145" s="172">
        <f t="shared" si="62"/>
        <v>1442.1236540913085</v>
      </c>
      <c r="S145" s="173">
        <f t="shared" si="62"/>
        <v>1549.670025595168</v>
      </c>
      <c r="T145" s="147"/>
      <c r="U145" s="164">
        <v>1</v>
      </c>
      <c r="V145" s="165">
        <v>1</v>
      </c>
      <c r="W145" s="165">
        <v>1</v>
      </c>
      <c r="X145" s="165">
        <v>1</v>
      </c>
      <c r="Y145" s="165">
        <v>1</v>
      </c>
      <c r="Z145" s="165">
        <v>1</v>
      </c>
      <c r="AA145" s="165">
        <v>1</v>
      </c>
      <c r="AB145" s="165">
        <v>1</v>
      </c>
      <c r="AC145" s="165">
        <v>1</v>
      </c>
      <c r="AD145" s="165">
        <v>1</v>
      </c>
      <c r="AE145" s="165">
        <v>1</v>
      </c>
      <c r="AF145" s="165">
        <v>1</v>
      </c>
      <c r="AG145" s="165">
        <v>1</v>
      </c>
      <c r="AH145" s="165">
        <v>1</v>
      </c>
      <c r="AI145" s="165">
        <v>1</v>
      </c>
      <c r="AJ145" s="166">
        <v>1</v>
      </c>
    </row>
    <row r="146" spans="1:36" ht="15.75" thickBot="1" x14ac:dyDescent="0.3">
      <c r="A146" s="148" t="s">
        <v>30</v>
      </c>
      <c r="B146" s="149" t="s">
        <v>33</v>
      </c>
      <c r="C146" s="150" t="s">
        <v>182</v>
      </c>
      <c r="D146" s="151">
        <f>U146*'Demand Supply Gap '!D233</f>
        <v>14.727790802488848</v>
      </c>
      <c r="E146" s="151">
        <f>V146*'Demand Supply Gap '!E233</f>
        <v>15.438523615086474</v>
      </c>
      <c r="F146" s="151">
        <f>W146*'Demand Supply Gap '!F233</f>
        <v>18.799180610352312</v>
      </c>
      <c r="G146" s="151">
        <f>X146*'Demand Supply Gap '!G233</f>
        <v>17.543660272079855</v>
      </c>
      <c r="H146" s="151">
        <f>Y146*'Demand Supply Gap '!H233</f>
        <v>23.69460209580604</v>
      </c>
      <c r="I146" s="151">
        <f>Z146*'Demand Supply Gap '!I233</f>
        <v>25.093254738245349</v>
      </c>
      <c r="J146" s="151">
        <f>AA146*'Demand Supply Gap '!J233</f>
        <v>26.593561144868591</v>
      </c>
      <c r="K146" s="151">
        <f>AB146*'Demand Supply Gap '!K233</f>
        <v>28.203804953671668</v>
      </c>
      <c r="L146" s="151">
        <f>AC146*'Demand Supply Gap '!L233</f>
        <v>29.933009728139041</v>
      </c>
      <c r="M146" s="151">
        <f>AD146*'Demand Supply Gap '!M233</f>
        <v>31.791010098141999</v>
      </c>
      <c r="N146" s="151">
        <f>AE146*'Demand Supply Gap '!N233</f>
        <v>33.788530185890394</v>
      </c>
      <c r="O146" s="151">
        <f>AF146*'Demand Supply Gap '!O233</f>
        <v>35.937270105010775</v>
      </c>
      <c r="P146" s="151">
        <f>AG146*'Demand Supply Gap '!P233</f>
        <v>38.250001410342612</v>
      </c>
      <c r="Q146" s="151">
        <f>AH146*'Demand Supply Gap '!Q233</f>
        <v>40.740672476189523</v>
      </c>
      <c r="R146" s="151">
        <f>AI146*'Demand Supply Gap '!R233</f>
        <v>43.424524892846605</v>
      </c>
      <c r="S146" s="151">
        <f>AJ146*'Demand Supply Gap '!S233</f>
        <v>46.318222096730203</v>
      </c>
      <c r="T146" s="147"/>
      <c r="U146" s="205">
        <v>0.463503004</v>
      </c>
      <c r="V146" s="205">
        <v>0.46362638195555556</v>
      </c>
      <c r="W146" s="205">
        <v>0.46374975991111111</v>
      </c>
      <c r="X146" s="205">
        <v>0.46387313786666667</v>
      </c>
      <c r="Y146" s="205">
        <v>0.46399651582222223</v>
      </c>
      <c r="Z146" s="205">
        <v>0.46411989377777779</v>
      </c>
      <c r="AA146" s="205">
        <v>0.46424327173333335</v>
      </c>
      <c r="AB146" s="205">
        <v>0.46436664968888886</v>
      </c>
      <c r="AC146" s="205">
        <v>0.46449002764444441</v>
      </c>
      <c r="AD146" s="205">
        <v>0.46461340559999997</v>
      </c>
      <c r="AE146" s="205">
        <v>0.46473678355555553</v>
      </c>
      <c r="AF146" s="205">
        <v>0.46486016151111109</v>
      </c>
      <c r="AG146" s="205">
        <v>0.46498353946666665</v>
      </c>
      <c r="AH146" s="205">
        <v>0.46510691742222221</v>
      </c>
      <c r="AI146" s="205">
        <v>0.46523029537777777</v>
      </c>
      <c r="AJ146" s="205">
        <v>0.46535367333333333</v>
      </c>
    </row>
    <row r="147" spans="1:36" ht="15.75" thickBot="1" x14ac:dyDescent="0.3">
      <c r="A147" s="153" t="s">
        <v>30</v>
      </c>
      <c r="B147" s="62" t="s">
        <v>33</v>
      </c>
      <c r="C147" s="154" t="s">
        <v>183</v>
      </c>
      <c r="D147" s="151">
        <f>U147*'Demand Supply Gap '!D233</f>
        <v>4.9005200418942891</v>
      </c>
      <c r="E147" s="151">
        <f>V147*'Demand Supply Gap '!E233</f>
        <v>5.1367867456949519</v>
      </c>
      <c r="F147" s="151">
        <f>W147*'Demand Supply Gap '!F233</f>
        <v>6.254691678770758</v>
      </c>
      <c r="G147" s="151">
        <f>X147*'Demand Supply Gap '!G233</f>
        <v>5.8367140893787877</v>
      </c>
      <c r="H147" s="151">
        <f>Y147*'Demand Supply Gap '!H233</f>
        <v>7.8827701910688504</v>
      </c>
      <c r="I147" s="151">
        <f>Z147*'Demand Supply Gap '!I233</f>
        <v>8.3477163708374569</v>
      </c>
      <c r="J147" s="151">
        <f>AA147*'Demand Supply Gap '!J233</f>
        <v>8.8464380306154347</v>
      </c>
      <c r="K147" s="151">
        <f>AB147*'Demand Supply Gap '!K233</f>
        <v>9.381686286657315</v>
      </c>
      <c r="L147" s="151">
        <f>AC147*'Demand Supply Gap '!L233</f>
        <v>9.9564579020093529</v>
      </c>
      <c r="M147" s="151">
        <f>AD147*'Demand Supply Gap '!M233</f>
        <v>10.574018896291307</v>
      </c>
      <c r="N147" s="151">
        <f>AE147*'Demand Supply Gap '!N233</f>
        <v>11.237930572425004</v>
      </c>
      <c r="O147" s="151">
        <f>AF147*'Demand Supply Gap '!O233</f>
        <v>11.952078221689177</v>
      </c>
      <c r="P147" s="151">
        <f>AG147*'Demand Supply Gap '!P233</f>
        <v>12.720702798162364</v>
      </c>
      <c r="Q147" s="151">
        <f>AH147*'Demand Supply Gap '!Q233</f>
        <v>13.548435886820473</v>
      </c>
      <c r="R147" s="151">
        <f>AI147*'Demand Supply Gap '!R233</f>
        <v>14.44033832671807</v>
      </c>
      <c r="S147" s="151">
        <f>AJ147*'Demand Supply Gap '!S233</f>
        <v>15.4019428922934</v>
      </c>
      <c r="T147" s="147"/>
      <c r="U147" s="174">
        <v>0.15422583000000004</v>
      </c>
      <c r="V147" s="174">
        <v>0.15426020733333337</v>
      </c>
      <c r="W147" s="174">
        <v>0.15429458466666671</v>
      </c>
      <c r="X147" s="174">
        <v>0.15432896200000004</v>
      </c>
      <c r="Y147" s="174">
        <v>0.15436333933333338</v>
      </c>
      <c r="Z147" s="174">
        <v>0.15439771666666671</v>
      </c>
      <c r="AA147" s="174">
        <v>0.15443209400000005</v>
      </c>
      <c r="AB147" s="174">
        <v>0.15446647133333335</v>
      </c>
      <c r="AC147" s="174">
        <v>0.15450084866666669</v>
      </c>
      <c r="AD147" s="174">
        <v>0.15453522600000003</v>
      </c>
      <c r="AE147" s="174">
        <v>0.15456960333333336</v>
      </c>
      <c r="AF147" s="174">
        <v>0.1546039806666667</v>
      </c>
      <c r="AG147" s="174">
        <v>0.15463835800000003</v>
      </c>
      <c r="AH147" s="174">
        <v>0.15467273533333337</v>
      </c>
      <c r="AI147" s="174">
        <v>0.1547071126666667</v>
      </c>
      <c r="AJ147" s="174">
        <v>0.15474149000000004</v>
      </c>
    </row>
    <row r="148" spans="1:36" ht="15.75" thickBot="1" x14ac:dyDescent="0.3">
      <c r="A148" s="153" t="s">
        <v>30</v>
      </c>
      <c r="B148" s="62" t="s">
        <v>33</v>
      </c>
      <c r="C148" s="154" t="s">
        <v>184</v>
      </c>
      <c r="D148" s="151">
        <f>U148*'Demand Supply Gap '!D233</f>
        <v>1.7442039789811994</v>
      </c>
      <c r="E148" s="151">
        <f>V148*'Demand Supply Gap '!E233</f>
        <v>1.8300978262440293</v>
      </c>
      <c r="F148" s="151">
        <f>W148*'Demand Supply Gap '!F233</f>
        <v>2.2305693472656212</v>
      </c>
      <c r="G148" s="151">
        <f>X148*'Demand Supply Gap '!G233</f>
        <v>2.0835536544381599</v>
      </c>
      <c r="H148" s="151">
        <f>Y148*'Demand Supply Gap '!H233</f>
        <v>2.8167024493418547</v>
      </c>
      <c r="I148" s="151">
        <f>Z148*'Demand Supply Gap '!I233</f>
        <v>2.9857608637308908</v>
      </c>
      <c r="J148" s="151">
        <f>AA148*'Demand Supply Gap '!J233</f>
        <v>3.1672358297681651</v>
      </c>
      <c r="K148" s="151">
        <f>AB148*'Demand Supply Gap '!K233</f>
        <v>3.3621484949447602</v>
      </c>
      <c r="L148" s="151">
        <f>AC148*'Demand Supply Gap '!L233</f>
        <v>3.5716119414338605</v>
      </c>
      <c r="M148" s="151">
        <f>AD148*'Demand Supply Gap '!M233</f>
        <v>3.7968400886352658</v>
      </c>
      <c r="N148" s="151">
        <f>AE148*'Demand Supply Gap '!N233</f>
        <v>4.0391575133319746</v>
      </c>
      <c r="O148" s="151">
        <f>AF148*'Demand Supply Gap '!O233</f>
        <v>4.3000102873258008</v>
      </c>
      <c r="P148" s="151">
        <f>AG148*'Demand Supply Gap '!P233</f>
        <v>4.5809779438275093</v>
      </c>
      <c r="Q148" s="151">
        <f>AH148*'Demand Supply Gap '!Q233</f>
        <v>4.8837866966469035</v>
      </c>
      <c r="R148" s="151">
        <f>AI148*'Demand Supply Gap '!R233</f>
        <v>5.2103240505288548</v>
      </c>
      <c r="S148" s="151">
        <f>AJ148*'Demand Supply Gap '!S233</f>
        <v>5.5626549570032253</v>
      </c>
      <c r="T148" s="147"/>
      <c r="U148" s="174">
        <v>5.4892400000000001E-2</v>
      </c>
      <c r="V148" s="174">
        <v>5.4958728888888884E-2</v>
      </c>
      <c r="W148" s="174">
        <v>5.5025057777777775E-2</v>
      </c>
      <c r="X148" s="174">
        <v>5.5091386666666665E-2</v>
      </c>
      <c r="Y148" s="174">
        <v>5.5157715555555556E-2</v>
      </c>
      <c r="Z148" s="174">
        <v>5.5224044444444439E-2</v>
      </c>
      <c r="AA148" s="174">
        <v>5.529037333333333E-2</v>
      </c>
      <c r="AB148" s="174">
        <v>5.535670222222222E-2</v>
      </c>
      <c r="AC148" s="174">
        <v>5.5423031111111111E-2</v>
      </c>
      <c r="AD148" s="174">
        <v>5.5489359999999995E-2</v>
      </c>
      <c r="AE148" s="174">
        <v>5.5555688888888885E-2</v>
      </c>
      <c r="AF148" s="174">
        <v>5.5622017777777776E-2</v>
      </c>
      <c r="AG148" s="174">
        <v>5.5688346666666666E-2</v>
      </c>
      <c r="AH148" s="174">
        <v>5.575467555555555E-2</v>
      </c>
      <c r="AI148" s="174">
        <v>5.582100444444444E-2</v>
      </c>
      <c r="AJ148" s="174">
        <v>5.5887333333333331E-2</v>
      </c>
    </row>
    <row r="149" spans="1:36" ht="15.75" thickBot="1" x14ac:dyDescent="0.3">
      <c r="A149" s="153" t="s">
        <v>30</v>
      </c>
      <c r="B149" s="62" t="s">
        <v>33</v>
      </c>
      <c r="C149" s="156" t="s">
        <v>185</v>
      </c>
      <c r="D149" s="151">
        <f>U149*'Demand Supply Gap '!D233</f>
        <v>2.0088385808303992</v>
      </c>
      <c r="E149" s="151">
        <f>V149*'Demand Supply Gap '!E233</f>
        <v>2.1068793668892445</v>
      </c>
      <c r="F149" s="151">
        <f>W149*'Demand Supply Gap '!F233</f>
        <v>2.5668415169840713</v>
      </c>
      <c r="G149" s="151">
        <f>X149*'Demand Supply Gap '!G233</f>
        <v>2.3966594983987197</v>
      </c>
      <c r="H149" s="151">
        <f>Y149*'Demand Supply Gap '!H233</f>
        <v>3.2386297685129319</v>
      </c>
      <c r="I149" s="151">
        <f>Z149*'Demand Supply Gap '!I233</f>
        <v>3.4315821274226774</v>
      </c>
      <c r="J149" s="151">
        <f>AA149*'Demand Supply Gap '!J233</f>
        <v>3.6386407662420375</v>
      </c>
      <c r="K149" s="151">
        <f>AB149*'Demand Supply Gap '!K233</f>
        <v>3.8609611439112874</v>
      </c>
      <c r="L149" s="151">
        <f>AC149*'Demand Supply Gap '!L233</f>
        <v>4.0998023897479703</v>
      </c>
      <c r="M149" s="151">
        <f>AD149*'Demand Supply Gap '!M233</f>
        <v>4.3565373113715742</v>
      </c>
      <c r="N149" s="151">
        <f>AE149*'Demand Supply Gap '!N233</f>
        <v>4.6326634312747501</v>
      </c>
      <c r="O149" s="151">
        <f>AF149*'Demand Supply Gap '!O233</f>
        <v>4.9298151637010719</v>
      </c>
      <c r="P149" s="151">
        <f>AG149*'Demand Supply Gap '!P233</f>
        <v>5.2497772562140907</v>
      </c>
      <c r="Q149" s="151">
        <f>AH149*'Demand Supply Gap '!Q233</f>
        <v>5.5944996345823164</v>
      </c>
      <c r="R149" s="151">
        <f>AI149*'Demand Supply Gap '!R233</f>
        <v>5.966113805547459</v>
      </c>
      <c r="S149" s="151">
        <f>AJ149*'Demand Supply Gap '!S233</f>
        <v>6.3669509899007934</v>
      </c>
      <c r="T149" s="147"/>
      <c r="U149" s="174">
        <v>6.3220799999999994E-2</v>
      </c>
      <c r="V149" s="174">
        <v>6.3270613333333336E-2</v>
      </c>
      <c r="W149" s="174">
        <v>6.3320426666666665E-2</v>
      </c>
      <c r="X149" s="174">
        <v>6.3370239999999994E-2</v>
      </c>
      <c r="Y149" s="174">
        <v>6.3420053333333323E-2</v>
      </c>
      <c r="Z149" s="174">
        <v>6.3469866666666666E-2</v>
      </c>
      <c r="AA149" s="174">
        <v>6.3519679999999995E-2</v>
      </c>
      <c r="AB149" s="174">
        <v>6.3569493333333324E-2</v>
      </c>
      <c r="AC149" s="174">
        <v>6.3619306666666653E-2</v>
      </c>
      <c r="AD149" s="174">
        <v>6.3669119999999996E-2</v>
      </c>
      <c r="AE149" s="174">
        <v>6.3718933333333325E-2</v>
      </c>
      <c r="AF149" s="174">
        <v>6.3768746666666654E-2</v>
      </c>
      <c r="AG149" s="174">
        <v>6.3818559999999983E-2</v>
      </c>
      <c r="AH149" s="174">
        <v>6.3868373333333325E-2</v>
      </c>
      <c r="AI149" s="174">
        <v>6.3918186666666654E-2</v>
      </c>
      <c r="AJ149" s="174">
        <v>6.3967999999999983E-2</v>
      </c>
    </row>
    <row r="150" spans="1:36" ht="15.75" thickBot="1" x14ac:dyDescent="0.3">
      <c r="A150" s="153" t="s">
        <v>30</v>
      </c>
      <c r="B150" s="62" t="s">
        <v>33</v>
      </c>
      <c r="C150" s="158" t="s">
        <v>6</v>
      </c>
      <c r="D150" s="151">
        <f>'Demand Supply Gap '!D233-SUM('Demand By End Use '!D146:D149)</f>
        <v>8.3936095958052519</v>
      </c>
      <c r="E150" s="151">
        <f>'Demand Supply Gap '!E233-SUM('Demand By End Use '!E146:E149)</f>
        <v>8.7872057794186311</v>
      </c>
      <c r="F150" s="151">
        <f>'Demand Supply Gap '!F233-SUM('Demand By End Use '!F146:F149)</f>
        <v>10.686054513293911</v>
      </c>
      <c r="G150" s="151">
        <f>'Demand Supply Gap '!G233-SUM('Demand By End Use '!G146:G149)</f>
        <v>9.9593654857044775</v>
      </c>
      <c r="H150" s="151">
        <f>'Demand Supply Gap '!H233-SUM('Demand By End Use '!H146:H149)</f>
        <v>13.433631745270311</v>
      </c>
      <c r="I150" s="151">
        <f>'Demand Supply Gap '!I233-SUM('Demand By End Use '!I146:I149)</f>
        <v>14.208005992175103</v>
      </c>
      <c r="J150" s="151">
        <f>'Demand Supply Gap '!J233-SUM('Demand By End Use '!J146:J149)</f>
        <v>15.037800189122038</v>
      </c>
      <c r="K150" s="151">
        <f>'Demand Supply Gap '!K233-SUM('Demand By End Use '!K146:K149)</f>
        <v>15.927468286348997</v>
      </c>
      <c r="L150" s="151">
        <f>'Demand Supply Gap '!L233-SUM('Demand By End Use '!L146:L149)</f>
        <v>16.881857272356868</v>
      </c>
      <c r="M150" s="151">
        <f>'Demand Supply Gap '!M233-SUM('Demand By End Use '!M146:M149)</f>
        <v>17.906244541077335</v>
      </c>
      <c r="N150" s="151">
        <f>'Demand Supply Gap '!N233-SUM('Demand By End Use '!N146:N149)</f>
        <v>19.006379045867632</v>
      </c>
      <c r="O150" s="151">
        <f>'Demand Supply Gap '!O233-SUM('Demand By End Use '!O146:O149)</f>
        <v>20.188526645966725</v>
      </c>
      <c r="P150" s="151">
        <f>'Demand Supply Gap '!P233-SUM('Demand By End Use '!P146:P149)</f>
        <v>21.459520096695982</v>
      </c>
      <c r="Q150" s="151">
        <f>'Demand Supply Gap '!Q233-SUM('Demand By End Use '!Q146:Q149)</f>
        <v>22.826814185705913</v>
      </c>
      <c r="R150" s="151">
        <f>'Demand Supply Gap '!R233-SUM('Demand By End Use '!R146:R149)</f>
        <v>24.29854657461766</v>
      </c>
      <c r="S150" s="151">
        <f>'Demand Supply Gap '!S233-SUM('Demand By End Use '!S146:S149)</f>
        <v>25.883604969224876</v>
      </c>
      <c r="T150" s="147"/>
      <c r="U150" s="174">
        <f t="shared" ref="U150:AJ150" si="63">ROUND(1-SUM(U146:U149),4)</f>
        <v>0.26419999999999999</v>
      </c>
      <c r="V150" s="174">
        <f t="shared" si="63"/>
        <v>0.26390000000000002</v>
      </c>
      <c r="W150" s="174">
        <f t="shared" si="63"/>
        <v>0.2636</v>
      </c>
      <c r="X150" s="174">
        <f t="shared" si="63"/>
        <v>0.26329999999999998</v>
      </c>
      <c r="Y150" s="174">
        <f t="shared" si="63"/>
        <v>0.2631</v>
      </c>
      <c r="Z150" s="174">
        <f t="shared" si="63"/>
        <v>0.26279999999999998</v>
      </c>
      <c r="AA150" s="174">
        <f t="shared" si="63"/>
        <v>0.26250000000000001</v>
      </c>
      <c r="AB150" s="174">
        <f t="shared" si="63"/>
        <v>0.26219999999999999</v>
      </c>
      <c r="AC150" s="174">
        <f t="shared" si="63"/>
        <v>0.26200000000000001</v>
      </c>
      <c r="AD150" s="174">
        <f t="shared" si="63"/>
        <v>0.26169999999999999</v>
      </c>
      <c r="AE150" s="174">
        <f t="shared" si="63"/>
        <v>0.26140000000000002</v>
      </c>
      <c r="AF150" s="174">
        <f t="shared" si="63"/>
        <v>0.2611</v>
      </c>
      <c r="AG150" s="174">
        <f t="shared" si="63"/>
        <v>0.26090000000000002</v>
      </c>
      <c r="AH150" s="174">
        <f t="shared" si="63"/>
        <v>0.2606</v>
      </c>
      <c r="AI150" s="174">
        <f t="shared" si="63"/>
        <v>0.26029999999999998</v>
      </c>
      <c r="AJ150" s="174">
        <f t="shared" si="63"/>
        <v>0.26</v>
      </c>
    </row>
    <row r="151" spans="1:36" ht="15.75" thickBot="1" x14ac:dyDescent="0.3">
      <c r="A151" s="160" t="s">
        <v>30</v>
      </c>
      <c r="B151" s="161" t="s">
        <v>33</v>
      </c>
      <c r="C151" s="161" t="s">
        <v>15</v>
      </c>
      <c r="D151" s="162">
        <f t="shared" ref="D151:S151" si="64">SUM(D146:D150)</f>
        <v>31.774962999999989</v>
      </c>
      <c r="E151" s="162">
        <f t="shared" si="64"/>
        <v>33.299493333333331</v>
      </c>
      <c r="F151" s="162">
        <f t="shared" si="64"/>
        <v>40.537337666666673</v>
      </c>
      <c r="G151" s="162">
        <f t="shared" si="64"/>
        <v>37.819952999999998</v>
      </c>
      <c r="H151" s="162">
        <f t="shared" si="64"/>
        <v>51.066336249999985</v>
      </c>
      <c r="I151" s="162">
        <f t="shared" si="64"/>
        <v>54.06632009241148</v>
      </c>
      <c r="J151" s="162">
        <f t="shared" si="64"/>
        <v>57.283675960616264</v>
      </c>
      <c r="K151" s="162">
        <f t="shared" si="64"/>
        <v>60.736069165534033</v>
      </c>
      <c r="L151" s="162">
        <f t="shared" si="64"/>
        <v>64.442739233687092</v>
      </c>
      <c r="M151" s="162">
        <f t="shared" si="64"/>
        <v>68.424650935517477</v>
      </c>
      <c r="N151" s="162">
        <f t="shared" si="64"/>
        <v>72.704660748789749</v>
      </c>
      <c r="O151" s="162">
        <f t="shared" si="64"/>
        <v>77.307700423693547</v>
      </c>
      <c r="P151" s="162">
        <f t="shared" si="64"/>
        <v>82.26097950524256</v>
      </c>
      <c r="Q151" s="162">
        <f t="shared" si="64"/>
        <v>87.594208879945128</v>
      </c>
      <c r="R151" s="162">
        <f t="shared" si="64"/>
        <v>93.339847650258648</v>
      </c>
      <c r="S151" s="163">
        <f t="shared" si="64"/>
        <v>99.533375905152496</v>
      </c>
      <c r="T151" s="147"/>
      <c r="U151" s="164">
        <v>1</v>
      </c>
      <c r="V151" s="165">
        <v>1</v>
      </c>
      <c r="W151" s="165">
        <v>1</v>
      </c>
      <c r="X151" s="165">
        <v>1</v>
      </c>
      <c r="Y151" s="165">
        <v>1</v>
      </c>
      <c r="Z151" s="165">
        <v>1</v>
      </c>
      <c r="AA151" s="165">
        <v>1</v>
      </c>
      <c r="AB151" s="165">
        <v>1</v>
      </c>
      <c r="AC151" s="165">
        <v>1</v>
      </c>
      <c r="AD151" s="165">
        <v>1</v>
      </c>
      <c r="AE151" s="165">
        <v>1</v>
      </c>
      <c r="AF151" s="165">
        <v>1</v>
      </c>
      <c r="AG151" s="165">
        <v>1</v>
      </c>
      <c r="AH151" s="165">
        <v>1</v>
      </c>
      <c r="AI151" s="165">
        <v>1</v>
      </c>
      <c r="AJ151" s="166">
        <v>1</v>
      </c>
    </row>
    <row r="152" spans="1:36" ht="15.75" thickBot="1" x14ac:dyDescent="0.3">
      <c r="A152" s="148" t="s">
        <v>30</v>
      </c>
      <c r="B152" s="149" t="s">
        <v>31</v>
      </c>
      <c r="C152" s="150" t="s">
        <v>182</v>
      </c>
      <c r="D152" s="151">
        <f>U152*'Demand Supply Gap '!D224</f>
        <v>179.60869395833112</v>
      </c>
      <c r="E152" s="151">
        <f>V152*'Demand Supply Gap '!E224</f>
        <v>181.92578531317406</v>
      </c>
      <c r="F152" s="151">
        <f>W152*'Demand Supply Gap '!F224</f>
        <v>183.11726409580046</v>
      </c>
      <c r="G152" s="151">
        <f>X152*'Demand Supply Gap '!G224</f>
        <v>178.85557256001286</v>
      </c>
      <c r="H152" s="151">
        <f>Y152*'Demand Supply Gap '!H224</f>
        <v>181.68650251710577</v>
      </c>
      <c r="I152" s="151">
        <f>Z152*'Demand Supply Gap '!I224</f>
        <v>192.20181502310942</v>
      </c>
      <c r="J152" s="151">
        <f>AA152*'Demand Supply Gap '!J224</f>
        <v>203.41548119040002</v>
      </c>
      <c r="K152" s="151">
        <f>AB152*'Demand Supply Gap '!K224</f>
        <v>215.37839372978263</v>
      </c>
      <c r="L152" s="151">
        <f>AC152*'Demand Supply Gap '!L224</f>
        <v>228.1454406331666</v>
      </c>
      <c r="M152" s="151">
        <f>AD152*'Demand Supply Gap '!M224</f>
        <v>241.77583894682741</v>
      </c>
      <c r="N152" s="151">
        <f>AE152*'Demand Supply Gap '!N224</f>
        <v>256.33349797160503</v>
      </c>
      <c r="O152" s="151">
        <f>AF152*'Demand Supply Gap '!O224</f>
        <v>271.88741461095333</v>
      </c>
      <c r="P152" s="151">
        <f>AG152*'Demand Supply Gap '!P224</f>
        <v>288.51210385033181</v>
      </c>
      <c r="Q152" s="151">
        <f>AH152*'Demand Supply Gap '!Q224</f>
        <v>306.28806764035602</v>
      </c>
      <c r="R152" s="151">
        <f>AI152*'Demand Supply Gap '!R224</f>
        <v>325.30230577412823</v>
      </c>
      <c r="S152" s="151">
        <f>AJ152*'Demand Supply Gap '!S224</f>
        <v>345.64887269929511</v>
      </c>
      <c r="T152" s="147"/>
      <c r="U152" s="205">
        <v>0.46387313786666667</v>
      </c>
      <c r="V152" s="205">
        <v>0.46396361503407407</v>
      </c>
      <c r="W152" s="205">
        <v>0.46405409220148147</v>
      </c>
      <c r="X152" s="205">
        <v>0.46414456936888893</v>
      </c>
      <c r="Y152" s="205">
        <v>0.46423504653629633</v>
      </c>
      <c r="Z152" s="205">
        <v>0.46432552370370372</v>
      </c>
      <c r="AA152" s="205">
        <v>0.46441600087111112</v>
      </c>
      <c r="AB152" s="205">
        <v>0.46450647803851852</v>
      </c>
      <c r="AC152" s="205">
        <v>0.46459695520592592</v>
      </c>
      <c r="AD152" s="205">
        <v>0.46468743237333332</v>
      </c>
      <c r="AE152" s="205">
        <v>0.46477790954074072</v>
      </c>
      <c r="AF152" s="205">
        <v>0.46486838670814817</v>
      </c>
      <c r="AG152" s="205">
        <v>0.46495886387555557</v>
      </c>
      <c r="AH152" s="205">
        <v>0.46504934104296297</v>
      </c>
      <c r="AI152" s="205">
        <v>0.46513981821037037</v>
      </c>
      <c r="AJ152" s="205">
        <v>0.46523029537777777</v>
      </c>
    </row>
    <row r="153" spans="1:36" ht="15.75" thickBot="1" x14ac:dyDescent="0.3">
      <c r="A153" s="153" t="s">
        <v>30</v>
      </c>
      <c r="B153" s="62" t="s">
        <v>31</v>
      </c>
      <c r="C153" s="154" t="s">
        <v>183</v>
      </c>
      <c r="D153" s="151">
        <f>'Demand Supply Gap '!D224*U153</f>
        <v>59.755180979529534</v>
      </c>
      <c r="E153" s="151">
        <f>'Demand Supply Gap '!E224*V153</f>
        <v>60.52415115243042</v>
      </c>
      <c r="F153" s="151">
        <f>'Demand Supply Gap '!F224*W153</f>
        <v>60.918609610371867</v>
      </c>
      <c r="G153" s="151">
        <f>'Demand Supply Gap '!G224*X153</f>
        <v>59.498965525877111</v>
      </c>
      <c r="H153" s="151">
        <f>'Demand Supply Gap '!H224*Y153</f>
        <v>60.438803255874539</v>
      </c>
      <c r="I153" s="151">
        <f>'Demand Supply Gap '!I224*Z153</f>
        <v>63.934744426135175</v>
      </c>
      <c r="J153" s="151">
        <f>'Demand Supply Gap '!J224*AA153</f>
        <v>67.662760731396361</v>
      </c>
      <c r="K153" s="151">
        <f>'Demand Supply Gap '!K224*AB153</f>
        <v>71.639758339243912</v>
      </c>
      <c r="L153" s="151">
        <f>'Demand Supply Gap '!L224*AC153</f>
        <v>75.883970173476555</v>
      </c>
      <c r="M153" s="151">
        <f>'Demand Supply Gap '!M224*AD153</f>
        <v>80.415066719795448</v>
      </c>
      <c r="N153" s="151">
        <f>'Demand Supply Gap '!N224*AE153</f>
        <v>85.254276597838683</v>
      </c>
      <c r="O153" s="151">
        <f>'Demand Supply Gap '!O224*AF153</f>
        <v>90.424517802349783</v>
      </c>
      <c r="P153" s="151">
        <f>'Demand Supply Gap '!P224*AG153</f>
        <v>95.950540603369063</v>
      </c>
      <c r="Q153" s="151">
        <f>'Demand Supply Gap '!Q224*AH153</f>
        <v>101.85908319117473</v>
      </c>
      <c r="R153" s="151">
        <f>'Demand Supply Gap '!R224*AI153</f>
        <v>108.1790412571826</v>
      </c>
      <c r="S153" s="151">
        <f>'Demand Supply Gap '!S224*AJ153</f>
        <v>114.94165281814631</v>
      </c>
      <c r="T153" s="147"/>
      <c r="U153" s="174">
        <v>0.15432896200000004</v>
      </c>
      <c r="V153" s="174">
        <v>0.15435417204444449</v>
      </c>
      <c r="W153" s="174">
        <v>0.15437938208888893</v>
      </c>
      <c r="X153" s="174">
        <v>0.15440459213333338</v>
      </c>
      <c r="Y153" s="174">
        <v>0.15442980217777783</v>
      </c>
      <c r="Z153" s="174">
        <v>0.15445501222222227</v>
      </c>
      <c r="AA153" s="174">
        <v>0.15448022226666672</v>
      </c>
      <c r="AB153" s="174">
        <v>0.15450543231111113</v>
      </c>
      <c r="AC153" s="174">
        <v>0.15453064235555558</v>
      </c>
      <c r="AD153" s="174">
        <v>0.15455585240000003</v>
      </c>
      <c r="AE153" s="174">
        <v>0.15458106244444447</v>
      </c>
      <c r="AF153" s="174">
        <v>0.15460627248888892</v>
      </c>
      <c r="AG153" s="174">
        <v>0.15463148253333336</v>
      </c>
      <c r="AH153" s="174">
        <v>0.15465669257777781</v>
      </c>
      <c r="AI153" s="174">
        <v>0.15468190262222226</v>
      </c>
      <c r="AJ153" s="174">
        <v>0.1547071126666667</v>
      </c>
    </row>
    <row r="154" spans="1:36" ht="15.75" thickBot="1" x14ac:dyDescent="0.3">
      <c r="A154" s="153" t="s">
        <v>30</v>
      </c>
      <c r="B154" s="62" t="s">
        <v>31</v>
      </c>
      <c r="C154" s="154" t="s">
        <v>184</v>
      </c>
      <c r="D154" s="151">
        <f>U154*'Demand Supply Gap '!D224</f>
        <v>21.33103040426013</v>
      </c>
      <c r="E154" s="151">
        <f>V154*'Demand Supply Gap '!E224</f>
        <v>21.621076619126093</v>
      </c>
      <c r="F154" s="151">
        <f>W154*'Demand Supply Gap '!F224</f>
        <v>21.777629489717004</v>
      </c>
      <c r="G154" s="151">
        <f>X154*'Demand Supply Gap '!G224</f>
        <v>21.285395539377003</v>
      </c>
      <c r="H154" s="151">
        <f>Y154*'Demand Supply Gap '!H224</f>
        <v>21.637123746875851</v>
      </c>
      <c r="I154" s="151">
        <f>Z154*'Demand Supply Gap '!I224</f>
        <v>22.90507109113237</v>
      </c>
      <c r="J154" s="151">
        <f>AA154*'Demand Supply Gap '!J224</f>
        <v>24.258008181577857</v>
      </c>
      <c r="K154" s="151">
        <f>AB154*'Demand Supply Gap '!K224</f>
        <v>25.702178022075092</v>
      </c>
      <c r="L154" s="151">
        <f>AC154*'Demand Supply Gap '!L224</f>
        <v>27.244317168554115</v>
      </c>
      <c r="M154" s="151">
        <f>AD154*'Demand Supply Gap '!M224</f>
        <v>28.891697224750434</v>
      </c>
      <c r="N154" s="151">
        <f>AE154*'Demand Supply Gap '!N224</f>
        <v>30.652170017912926</v>
      </c>
      <c r="O154" s="151">
        <f>AF154*'Demand Supply Gap '!O224</f>
        <v>32.534216796607545</v>
      </c>
      <c r="P154" s="151">
        <f>AG154*'Demand Supply Gap '!P224</f>
        <v>34.547001825929094</v>
      </c>
      <c r="Q154" s="151">
        <f>AH154*'Demand Supply Gap '!Q224</f>
        <v>36.700430791965452</v>
      </c>
      <c r="R154" s="151">
        <f>AI154*'Demand Supply Gap '!R224</f>
        <v>39.005214467585674</v>
      </c>
      <c r="S154" s="151">
        <f>AJ154*'Demand Supply Gap '!S224</f>
        <v>41.472938135933326</v>
      </c>
      <c r="T154" s="147"/>
      <c r="U154" s="174">
        <v>5.5091386666666665E-2</v>
      </c>
      <c r="V154" s="174">
        <v>5.5140027851851854E-2</v>
      </c>
      <c r="W154" s="174">
        <v>5.5188669037037036E-2</v>
      </c>
      <c r="X154" s="174">
        <v>5.5237310222222225E-2</v>
      </c>
      <c r="Y154" s="174">
        <v>5.5285951407407406E-2</v>
      </c>
      <c r="Z154" s="174">
        <v>5.5334592592592595E-2</v>
      </c>
      <c r="AA154" s="174">
        <v>5.5383233777777777E-2</v>
      </c>
      <c r="AB154" s="174">
        <v>5.5431874962962965E-2</v>
      </c>
      <c r="AC154" s="174">
        <v>5.5480516148148147E-2</v>
      </c>
      <c r="AD154" s="174">
        <v>5.5529157333333336E-2</v>
      </c>
      <c r="AE154" s="174">
        <v>5.5577798518518517E-2</v>
      </c>
      <c r="AF154" s="174">
        <v>5.5626439703703706E-2</v>
      </c>
      <c r="AG154" s="174">
        <v>5.5675080888888888E-2</v>
      </c>
      <c r="AH154" s="174">
        <v>5.5723722074074077E-2</v>
      </c>
      <c r="AI154" s="174">
        <v>5.5772363259259258E-2</v>
      </c>
      <c r="AJ154" s="174">
        <v>5.582100444444444E-2</v>
      </c>
    </row>
    <row r="155" spans="1:36" ht="15.75" thickBot="1" x14ac:dyDescent="0.3">
      <c r="A155" s="153" t="s">
        <v>30</v>
      </c>
      <c r="B155" s="62" t="s">
        <v>31</v>
      </c>
      <c r="C155" s="156" t="s">
        <v>185</v>
      </c>
      <c r="D155" s="151">
        <f>U155*'Demand Supply Gap '!D224</f>
        <v>24.536549140505592</v>
      </c>
      <c r="E155" s="151">
        <f>V155*'Demand Supply Gap '!E224</f>
        <v>24.862566831122486</v>
      </c>
      <c r="F155" s="151">
        <f>W155*'Demand Supply Gap '!F224</f>
        <v>25.034933717984686</v>
      </c>
      <c r="G155" s="151">
        <f>X155*'Demand Supply Gap '!G224</f>
        <v>24.46160522111294</v>
      </c>
      <c r="H155" s="151">
        <f>Y155*'Demand Supply Gap '!H224</f>
        <v>24.858237708720722</v>
      </c>
      <c r="I155" s="151">
        <f>Z155*'Demand Supply Gap '!I224</f>
        <v>26.30693332766495</v>
      </c>
      <c r="J155" s="151">
        <f>AA155*'Demand Supply Gap '!J224</f>
        <v>27.852339653317976</v>
      </c>
      <c r="K155" s="151">
        <f>AB155*'Demand Supply Gap '!K224</f>
        <v>29.501535981511214</v>
      </c>
      <c r="L155" s="151">
        <f>AC155*'Demand Supply Gap '!L224</f>
        <v>31.262159562303996</v>
      </c>
      <c r="M155" s="151">
        <f>AD155*'Demand Supply Gap '!M224</f>
        <v>33.142452380565963</v>
      </c>
      <c r="N155" s="151">
        <f>AE155*'Demand Supply Gap '!N224</f>
        <v>35.15131207466964</v>
      </c>
      <c r="O155" s="151">
        <f>AF155*'Demand Supply Gap '!O224</f>
        <v>37.298347377105351</v>
      </c>
      <c r="P155" s="151">
        <f>AG155*'Demand Supply Gap '!P224</f>
        <v>39.593938497978414</v>
      </c>
      <c r="Q155" s="151">
        <f>AH155*'Demand Supply Gap '!Q224</f>
        <v>42.049302913233369</v>
      </c>
      <c r="R155" s="151">
        <f>AI155*'Demand Supply Gap '!R224</f>
        <v>44.676567064461999</v>
      </c>
      <c r="S155" s="151">
        <f>AJ155*'Demand Supply Gap '!S224</f>
        <v>47.488844526722438</v>
      </c>
      <c r="T155" s="147"/>
      <c r="U155" s="174">
        <v>6.3370239999999994E-2</v>
      </c>
      <c r="V155" s="174">
        <v>6.3406769777777774E-2</v>
      </c>
      <c r="W155" s="174">
        <v>6.3443299555555541E-2</v>
      </c>
      <c r="X155" s="174">
        <v>6.3479829333333321E-2</v>
      </c>
      <c r="Y155" s="174">
        <v>6.3516359111111101E-2</v>
      </c>
      <c r="Z155" s="174">
        <v>6.3552888888888881E-2</v>
      </c>
      <c r="AA155" s="174">
        <v>6.3589418666666661E-2</v>
      </c>
      <c r="AB155" s="174">
        <v>6.3625948444444427E-2</v>
      </c>
      <c r="AC155" s="174">
        <v>6.3662478222222207E-2</v>
      </c>
      <c r="AD155" s="174">
        <v>6.3699007999999988E-2</v>
      </c>
      <c r="AE155" s="174">
        <v>6.3735537777777768E-2</v>
      </c>
      <c r="AF155" s="174">
        <v>6.3772067555555548E-2</v>
      </c>
      <c r="AG155" s="174">
        <v>6.3808597333333314E-2</v>
      </c>
      <c r="AH155" s="174">
        <v>6.3845127111111094E-2</v>
      </c>
      <c r="AI155" s="174">
        <v>6.3881656888888874E-2</v>
      </c>
      <c r="AJ155" s="174">
        <v>6.3918186666666654E-2</v>
      </c>
    </row>
    <row r="156" spans="1:36" ht="15.75" thickBot="1" x14ac:dyDescent="0.3">
      <c r="A156" s="153" t="s">
        <v>30</v>
      </c>
      <c r="B156" s="62" t="s">
        <v>31</v>
      </c>
      <c r="C156" s="158" t="s">
        <v>6</v>
      </c>
      <c r="D156" s="151">
        <f>'Demand Supply Gap '!D224-SUM(D152:D155)</f>
        <v>101.96211051737356</v>
      </c>
      <c r="E156" s="151">
        <f>'Demand Supply Gap '!E224-SUM(E152:E155)</f>
        <v>103.17860176850854</v>
      </c>
      <c r="F156" s="151">
        <f>'Demand Supply Gap '!F224-SUM(F152:F155)</f>
        <v>103.75483708612165</v>
      </c>
      <c r="G156" s="151">
        <f>'Demand Supply Gap '!G224-SUM(G152:G155)</f>
        <v>101.24299465362003</v>
      </c>
      <c r="H156" s="151">
        <f>'Demand Supply Gap '!H224-SUM(H152:H155)</f>
        <v>102.74681756751244</v>
      </c>
      <c r="I156" s="151">
        <f>'Demand Supply Gap '!I224-SUM(I152:I155)</f>
        <v>108.58908377623794</v>
      </c>
      <c r="J156" s="151">
        <f>'Demand Supply Gap '!J224-SUM(J152:J155)</f>
        <v>114.81415090868319</v>
      </c>
      <c r="K156" s="151">
        <f>'Demand Supply Gap '!K224-SUM(K152:K155)</f>
        <v>121.44958720671622</v>
      </c>
      <c r="L156" s="151">
        <f>'Demand Supply Gap '!L224-SUM(L152:L155)</f>
        <v>128.52510215849105</v>
      </c>
      <c r="M156" s="151">
        <f>'Demand Supply Gap '!M224-SUM(M152:M155)</f>
        <v>136.07272362857321</v>
      </c>
      <c r="N156" s="151">
        <f>'Demand Supply Gap '!N224-SUM(N152:N155)</f>
        <v>144.12699046141148</v>
      </c>
      <c r="O156" s="151">
        <f>'Demand Supply Gap '!O224-SUM(O152:O155)</f>
        <v>152.72516197647025</v>
      </c>
      <c r="P156" s="151">
        <f>'Demand Supply Gap '!P224-SUM(P152:P155)</f>
        <v>161.90744590907821</v>
      </c>
      <c r="Q156" s="151">
        <f>'Demand Supply Gap '!Q224-SUM(Q152:Q155)</f>
        <v>171.7172465003037</v>
      </c>
      <c r="R156" s="151">
        <f>'Demand Supply Gap '!R224-SUM(R152:R155)</f>
        <v>182.20143460332918</v>
      </c>
      <c r="S156" s="151">
        <f>'Demand Supply Gap '!S224-SUM(S152:S155)</f>
        <v>193.41064185440189</v>
      </c>
      <c r="T156" s="147"/>
      <c r="U156" s="174">
        <f t="shared" ref="U156:AJ156" si="65">ROUND(1-SUM(U152:U155),4)</f>
        <v>0.26329999999999998</v>
      </c>
      <c r="V156" s="174">
        <f t="shared" si="65"/>
        <v>0.2631</v>
      </c>
      <c r="W156" s="174">
        <f t="shared" si="65"/>
        <v>0.26290000000000002</v>
      </c>
      <c r="X156" s="174">
        <f t="shared" si="65"/>
        <v>0.26269999999999999</v>
      </c>
      <c r="Y156" s="174">
        <f t="shared" si="65"/>
        <v>0.26250000000000001</v>
      </c>
      <c r="Z156" s="174">
        <f t="shared" si="65"/>
        <v>0.26229999999999998</v>
      </c>
      <c r="AA156" s="174">
        <f t="shared" si="65"/>
        <v>0.2621</v>
      </c>
      <c r="AB156" s="174">
        <f t="shared" si="65"/>
        <v>0.26190000000000002</v>
      </c>
      <c r="AC156" s="174">
        <f t="shared" si="65"/>
        <v>0.26169999999999999</v>
      </c>
      <c r="AD156" s="174">
        <f t="shared" si="65"/>
        <v>0.26150000000000001</v>
      </c>
      <c r="AE156" s="174">
        <f t="shared" si="65"/>
        <v>0.26129999999999998</v>
      </c>
      <c r="AF156" s="174">
        <f t="shared" si="65"/>
        <v>0.2611</v>
      </c>
      <c r="AG156" s="174">
        <f t="shared" si="65"/>
        <v>0.26090000000000002</v>
      </c>
      <c r="AH156" s="174">
        <f t="shared" si="65"/>
        <v>0.26069999999999999</v>
      </c>
      <c r="AI156" s="174">
        <f t="shared" si="65"/>
        <v>0.26050000000000001</v>
      </c>
      <c r="AJ156" s="174">
        <f t="shared" si="65"/>
        <v>0.26029999999999998</v>
      </c>
    </row>
    <row r="157" spans="1:36" ht="15.75" thickBot="1" x14ac:dyDescent="0.3">
      <c r="A157" s="171" t="s">
        <v>30</v>
      </c>
      <c r="B157" s="146" t="s">
        <v>31</v>
      </c>
      <c r="C157" s="146" t="s">
        <v>15</v>
      </c>
      <c r="D157" s="172">
        <f t="shared" ref="D157:S157" si="66">SUM(D152:D156)</f>
        <v>387.19356499999992</v>
      </c>
      <c r="E157" s="172">
        <f t="shared" si="66"/>
        <v>392.11218168436159</v>
      </c>
      <c r="F157" s="172">
        <f t="shared" si="66"/>
        <v>394.60327399999568</v>
      </c>
      <c r="G157" s="172">
        <f t="shared" si="66"/>
        <v>385.34453349999995</v>
      </c>
      <c r="H157" s="172">
        <f t="shared" si="66"/>
        <v>391.36748479608929</v>
      </c>
      <c r="I157" s="172">
        <f t="shared" si="66"/>
        <v>413.93764764427982</v>
      </c>
      <c r="J157" s="172">
        <f t="shared" si="66"/>
        <v>438.00274066537537</v>
      </c>
      <c r="K157" s="172">
        <f t="shared" si="66"/>
        <v>463.67145327932906</v>
      </c>
      <c r="L157" s="172">
        <f t="shared" si="66"/>
        <v>491.06098969599236</v>
      </c>
      <c r="M157" s="172">
        <f t="shared" si="66"/>
        <v>520.29777890051241</v>
      </c>
      <c r="N157" s="172">
        <f t="shared" si="66"/>
        <v>551.51824712343773</v>
      </c>
      <c r="O157" s="172">
        <f t="shared" si="66"/>
        <v>584.86965856348627</v>
      </c>
      <c r="P157" s="172">
        <f t="shared" si="66"/>
        <v>620.51103068668658</v>
      </c>
      <c r="Q157" s="172">
        <f t="shared" si="66"/>
        <v>658.6141310370333</v>
      </c>
      <c r="R157" s="172">
        <f t="shared" si="66"/>
        <v>699.36456316668773</v>
      </c>
      <c r="S157" s="173">
        <f t="shared" si="66"/>
        <v>742.96295003449904</v>
      </c>
      <c r="T157" s="147"/>
      <c r="U157" s="164">
        <v>1</v>
      </c>
      <c r="V157" s="165">
        <v>1</v>
      </c>
      <c r="W157" s="165">
        <v>1</v>
      </c>
      <c r="X157" s="165">
        <v>1</v>
      </c>
      <c r="Y157" s="165">
        <v>1</v>
      </c>
      <c r="Z157" s="165">
        <v>1</v>
      </c>
      <c r="AA157" s="165">
        <v>1</v>
      </c>
      <c r="AB157" s="165">
        <v>1</v>
      </c>
      <c r="AC157" s="165">
        <v>1</v>
      </c>
      <c r="AD157" s="165">
        <v>1</v>
      </c>
      <c r="AE157" s="165">
        <v>1</v>
      </c>
      <c r="AF157" s="165">
        <v>1</v>
      </c>
      <c r="AG157" s="165">
        <v>1</v>
      </c>
      <c r="AH157" s="165">
        <v>1</v>
      </c>
      <c r="AI157" s="165">
        <v>1</v>
      </c>
      <c r="AJ157" s="166">
        <v>1</v>
      </c>
    </row>
    <row r="158" spans="1:36" ht="15.75" thickBot="1" x14ac:dyDescent="0.3">
      <c r="A158" s="148" t="s">
        <v>30</v>
      </c>
      <c r="B158" s="149" t="s">
        <v>162</v>
      </c>
      <c r="C158" s="150" t="s">
        <v>182</v>
      </c>
      <c r="D158" s="151">
        <f>U158*'Demand Supply Gap '!D242</f>
        <v>19.929457200022497</v>
      </c>
      <c r="E158" s="151">
        <f>V158*'Demand Supply Gap '!E242</f>
        <v>19.956347328397118</v>
      </c>
      <c r="F158" s="151">
        <f>W158*'Demand Supply Gap '!F242</f>
        <v>19.983229804944937</v>
      </c>
      <c r="G158" s="151">
        <f>X158*'Demand Supply Gap '!G242</f>
        <v>20.010104629665957</v>
      </c>
      <c r="H158" s="151">
        <f>Y158*'Demand Supply Gap '!H242</f>
        <v>20.036971802560181</v>
      </c>
      <c r="I158" s="151">
        <f>Z158*'Demand Supply Gap '!I242</f>
        <v>20.88291982148958</v>
      </c>
      <c r="J158" s="151">
        <f>AA158*'Demand Supply Gap '!J242</f>
        <v>21.782404736671314</v>
      </c>
      <c r="K158" s="151">
        <f>AB158*'Demand Supply Gap '!K242</f>
        <v>22.739222084288574</v>
      </c>
      <c r="L158" s="151">
        <f>AC158*'Demand Supply Gap '!L242</f>
        <v>23.757474428282407</v>
      </c>
      <c r="M158" s="151">
        <f>AD158*'Demand Supply Gap '!M242</f>
        <v>24.841598327391374</v>
      </c>
      <c r="N158" s="151">
        <f>AE158*'Demand Supply Gap '!N242</f>
        <v>25.996393865879213</v>
      </c>
      <c r="O158" s="151">
        <f>AF158*'Demand Supply Gap '!O242</f>
        <v>27.227057007396937</v>
      </c>
      <c r="P158" s="151">
        <f>AG158*'Demand Supply Gap '!P242</f>
        <v>28.539215059244395</v>
      </c>
      <c r="Q158" s="151">
        <f>AH158*'Demand Supply Gap '!Q242</f>
        <v>29.938965565250484</v>
      </c>
      <c r="R158" s="151">
        <f>AI158*'Demand Supply Gap '!R242</f>
        <v>31.432918979951268</v>
      </c>
      <c r="S158" s="151">
        <f>AJ158*'Demand Supply Gap '!S242</f>
        <v>33.028245515126798</v>
      </c>
      <c r="T158" s="147"/>
      <c r="U158" s="205">
        <v>0.46477790954074072</v>
      </c>
      <c r="V158" s="205">
        <v>0.46471759142913582</v>
      </c>
      <c r="W158" s="205">
        <v>0.46465727331753087</v>
      </c>
      <c r="X158" s="205">
        <v>0.46459695520592592</v>
      </c>
      <c r="Y158" s="205">
        <v>0.46453663709432097</v>
      </c>
      <c r="Z158" s="205">
        <v>0.46447631898271607</v>
      </c>
      <c r="AA158" s="205">
        <v>0.46441600087111112</v>
      </c>
      <c r="AB158" s="205">
        <v>0.46435568275950617</v>
      </c>
      <c r="AC158" s="205">
        <v>0.46429536464790122</v>
      </c>
      <c r="AD158" s="205">
        <v>0.46423504653629633</v>
      </c>
      <c r="AE158" s="205">
        <v>0.46417472842469137</v>
      </c>
      <c r="AF158" s="205">
        <v>0.46411441031308642</v>
      </c>
      <c r="AG158" s="205">
        <v>0.46405409220148147</v>
      </c>
      <c r="AH158" s="205">
        <v>0.46399377408987658</v>
      </c>
      <c r="AI158" s="205">
        <v>0.46393345597827162</v>
      </c>
      <c r="AJ158" s="205">
        <v>0.46387313786666667</v>
      </c>
    </row>
    <row r="159" spans="1:36" ht="15.75" thickBot="1" x14ac:dyDescent="0.3">
      <c r="A159" s="153" t="s">
        <v>30</v>
      </c>
      <c r="B159" s="62" t="s">
        <v>162</v>
      </c>
      <c r="C159" s="154" t="s">
        <v>183</v>
      </c>
      <c r="D159" s="151">
        <f>U159*'Demand Supply Gap '!D242</f>
        <v>6.6283629335238796</v>
      </c>
      <c r="E159" s="151">
        <f>V159*'Demand Supply Gap '!E242</f>
        <v>6.637446115993658</v>
      </c>
      <c r="F159" s="151">
        <f>W159*'Demand Supply Gap '!F242</f>
        <v>6.6465271664018433</v>
      </c>
      <c r="G159" s="151">
        <f>X159*'Demand Supply Gap '!G242</f>
        <v>6.6556060847484355</v>
      </c>
      <c r="H159" s="151">
        <f>Y159*'Demand Supply Gap '!H242</f>
        <v>6.6646828710334347</v>
      </c>
      <c r="I159" s="151">
        <f>Z159*'Demand Supply Gap '!I242</f>
        <v>6.9462078832311072</v>
      </c>
      <c r="J159" s="151">
        <f>AA159*'Demand Supply Gap '!J242</f>
        <v>7.2455529501821552</v>
      </c>
      <c r="K159" s="151">
        <f>AB159*'Demand Supply Gap '!K242</f>
        <v>7.5639817514013297</v>
      </c>
      <c r="L159" s="151">
        <f>AC159*'Demand Supply Gap '!L242</f>
        <v>7.9028602054714412</v>
      </c>
      <c r="M159" s="151">
        <f>AD159*'Demand Supply Gap '!M242</f>
        <v>8.2636654515891337</v>
      </c>
      <c r="N159" s="151">
        <f>AE159*'Demand Supply Gap '!N242</f>
        <v>8.6479956850948838</v>
      </c>
      <c r="O159" s="151">
        <f>AF159*'Demand Supply Gap '!O242</f>
        <v>9.057580933423834</v>
      </c>
      <c r="P159" s="151">
        <f>AG159*'Demand Supply Gap '!P242</f>
        <v>9.4942948681834665</v>
      </c>
      <c r="Q159" s="151">
        <f>AH159*'Demand Supply Gap '!Q242</f>
        <v>9.9601677593782245</v>
      </c>
      <c r="R159" s="151">
        <f>AI159*'Demand Supply Gap '!R242</f>
        <v>10.457400689283773</v>
      </c>
      <c r="S159" s="151">
        <f>AJ159*'Demand Supply Gap '!S242</f>
        <v>10.988381156263012</v>
      </c>
      <c r="T159" s="147"/>
      <c r="U159" s="174">
        <v>0.15458106244444444</v>
      </c>
      <c r="V159" s="174">
        <v>0.15456425574814817</v>
      </c>
      <c r="W159" s="174">
        <v>0.15454744905185186</v>
      </c>
      <c r="X159" s="174">
        <v>0.15453064235555558</v>
      </c>
      <c r="Y159" s="174">
        <v>0.15451383565925927</v>
      </c>
      <c r="Z159" s="174">
        <v>0.15449702896296297</v>
      </c>
      <c r="AA159" s="174">
        <v>0.15448022226666669</v>
      </c>
      <c r="AB159" s="174">
        <v>0.15446341557037038</v>
      </c>
      <c r="AC159" s="174">
        <v>0.1544466088740741</v>
      </c>
      <c r="AD159" s="174">
        <v>0.1544298021777778</v>
      </c>
      <c r="AE159" s="174">
        <v>0.15441299548148149</v>
      </c>
      <c r="AF159" s="174">
        <v>0.15439618878518521</v>
      </c>
      <c r="AG159" s="174">
        <v>0.15437938208888891</v>
      </c>
      <c r="AH159" s="174">
        <v>0.15436257539259263</v>
      </c>
      <c r="AI159" s="174">
        <v>0.15434576869629632</v>
      </c>
      <c r="AJ159" s="174">
        <v>0.15432896200000001</v>
      </c>
    </row>
    <row r="160" spans="1:36" ht="15.75" thickBot="1" x14ac:dyDescent="0.3">
      <c r="A160" s="153" t="s">
        <v>30</v>
      </c>
      <c r="B160" s="62" t="s">
        <v>162</v>
      </c>
      <c r="C160" s="154" t="s">
        <v>184</v>
      </c>
      <c r="D160" s="151">
        <f>U160*'Demand Supply Gap '!D242</f>
        <v>2.3831497455220538</v>
      </c>
      <c r="E160" s="151">
        <f>V160*'Demand Supply Gap '!E242</f>
        <v>2.385282455057613</v>
      </c>
      <c r="F160" s="151">
        <f>W160*'Demand Supply Gap '!F242</f>
        <v>2.3874110509152691</v>
      </c>
      <c r="G160" s="151">
        <f>X160*'Demand Supply Gap '!G242</f>
        <v>2.3895355330950219</v>
      </c>
      <c r="H160" s="151">
        <f>Y160*'Demand Supply Gap '!H242</f>
        <v>2.391655901596871</v>
      </c>
      <c r="I160" s="151">
        <f>Z160*'Demand Supply Gap '!I242</f>
        <v>2.4914958268504801</v>
      </c>
      <c r="J160" s="151">
        <f>AA160*'Demand Supply Gap '!J242</f>
        <v>2.5976280134845022</v>
      </c>
      <c r="K160" s="151">
        <f>AB160*'Demand Supply Gap '!K242</f>
        <v>2.7104961222779727</v>
      </c>
      <c r="L160" s="151">
        <f>AC160*'Demand Supply Gap '!L242</f>
        <v>2.83057956496476</v>
      </c>
      <c r="M160" s="151">
        <f>AD160*'Demand Supply Gap '!M242</f>
        <v>2.9583966317439883</v>
      </c>
      <c r="N160" s="151">
        <f>AE160*'Demand Supply Gap '!N242</f>
        <v>3.0945079150966324</v>
      </c>
      <c r="O160" s="151">
        <f>AF160*'Demand Supply Gap '!O242</f>
        <v>3.2395200597933371</v>
      </c>
      <c r="P160" s="151">
        <f>AG160*'Demand Supply Gap '!P242</f>
        <v>3.3940898721729535</v>
      </c>
      <c r="Q160" s="151">
        <f>AH160*'Demand Supply Gap '!Q242</f>
        <v>3.5589288253246796</v>
      </c>
      <c r="R160" s="151">
        <f>AI160*'Demand Supply Gap '!R242</f>
        <v>3.7348080007613458</v>
      </c>
      <c r="S160" s="151">
        <f>AJ160*'Demand Supply Gap '!S242</f>
        <v>3.9225635115747051</v>
      </c>
      <c r="T160" s="147"/>
      <c r="U160" s="174">
        <v>5.5577798518518517E-2</v>
      </c>
      <c r="V160" s="174">
        <v>5.5545371061728389E-2</v>
      </c>
      <c r="W160" s="174">
        <v>5.5512943604938268E-2</v>
      </c>
      <c r="X160" s="174">
        <v>5.5480516148148147E-2</v>
      </c>
      <c r="Y160" s="174">
        <v>5.5448088691358019E-2</v>
      </c>
      <c r="Z160" s="174">
        <v>5.5415661234567898E-2</v>
      </c>
      <c r="AA160" s="174">
        <v>5.5383233777777777E-2</v>
      </c>
      <c r="AB160" s="174">
        <v>5.5350806320987649E-2</v>
      </c>
      <c r="AC160" s="174">
        <v>5.5318378864197527E-2</v>
      </c>
      <c r="AD160" s="174">
        <v>5.5285951407407406E-2</v>
      </c>
      <c r="AE160" s="174">
        <v>5.5253523950617278E-2</v>
      </c>
      <c r="AF160" s="174">
        <v>5.5221096493827157E-2</v>
      </c>
      <c r="AG160" s="174">
        <v>5.5188669037037036E-2</v>
      </c>
      <c r="AH160" s="174">
        <v>5.5156241580246908E-2</v>
      </c>
      <c r="AI160" s="174">
        <v>5.5123814123456787E-2</v>
      </c>
      <c r="AJ160" s="174">
        <v>5.5091386666666665E-2</v>
      </c>
    </row>
    <row r="161" spans="1:36" ht="15.75" thickBot="1" x14ac:dyDescent="0.3">
      <c r="A161" s="153" t="s">
        <v>30</v>
      </c>
      <c r="B161" s="62" t="s">
        <v>162</v>
      </c>
      <c r="C161" s="156" t="s">
        <v>185</v>
      </c>
      <c r="D161" s="151">
        <f>U161*'Demand Supply Gap '!D242</f>
        <v>2.7329497512430647</v>
      </c>
      <c r="E161" s="151">
        <f>V161*'Demand Supply Gap '!E242</f>
        <v>2.7359466305619318</v>
      </c>
      <c r="F161" s="151">
        <f>W161*'Demand Supply Gap '!F242</f>
        <v>2.7389404204877446</v>
      </c>
      <c r="G161" s="151">
        <f>X161*'Demand Supply Gap '!G242</f>
        <v>2.7419311210205035</v>
      </c>
      <c r="H161" s="151">
        <f>Y161*'Demand Supply Gap '!H242</f>
        <v>2.7449187321602078</v>
      </c>
      <c r="I161" s="151">
        <f>Z161*'Demand Supply Gap '!I242</f>
        <v>2.8600840189964267</v>
      </c>
      <c r="J161" s="151">
        <f>AA161*'Demand Supply Gap '!J242</f>
        <v>2.9825209548526921</v>
      </c>
      <c r="K161" s="151">
        <f>AB161*'Demand Supply Gap '!K242</f>
        <v>3.1127435163410042</v>
      </c>
      <c r="L161" s="151">
        <f>AC161*'Demand Supply Gap '!L242</f>
        <v>3.251307168829674</v>
      </c>
      <c r="M161" s="151">
        <f>AD161*'Demand Supply Gap '!M242</f>
        <v>3.39881250247918</v>
      </c>
      <c r="N161" s="151">
        <f>AE161*'Demand Supply Gap '!N242</f>
        <v>3.5559092132972467</v>
      </c>
      <c r="O161" s="151">
        <f>AF161*'Demand Supply Gap '!O242</f>
        <v>3.7233004640646814</v>
      </c>
      <c r="P161" s="151">
        <f>AG161*'Demand Supply Gap '!P242</f>
        <v>3.9017476637140276</v>
      </c>
      <c r="Q161" s="151">
        <f>AH161*'Demand Supply Gap '!Q242</f>
        <v>4.0920757078934518</v>
      </c>
      <c r="R161" s="151">
        <f>AI161*'Demand Supply Gap '!R242</f>
        <v>4.2951787280678975</v>
      </c>
      <c r="S161" s="151">
        <f>AJ161*'Demand Supply Gap '!S242</f>
        <v>4.5120264016540483</v>
      </c>
      <c r="T161" s="147"/>
      <c r="U161" s="174">
        <v>6.3735537777777768E-2</v>
      </c>
      <c r="V161" s="174">
        <v>6.371118459259259E-2</v>
      </c>
      <c r="W161" s="174">
        <v>6.3686831407407399E-2</v>
      </c>
      <c r="X161" s="174">
        <v>6.3662478222222221E-2</v>
      </c>
      <c r="Y161" s="174">
        <v>6.363812503703703E-2</v>
      </c>
      <c r="Z161" s="174">
        <v>6.3613771851851852E-2</v>
      </c>
      <c r="AA161" s="174">
        <v>6.3589418666666661E-2</v>
      </c>
      <c r="AB161" s="174">
        <v>6.3565065481481484E-2</v>
      </c>
      <c r="AC161" s="174">
        <v>6.3540712296296292E-2</v>
      </c>
      <c r="AD161" s="174">
        <v>6.3516359111111115E-2</v>
      </c>
      <c r="AE161" s="174">
        <v>6.3492005925925923E-2</v>
      </c>
      <c r="AF161" s="174">
        <v>6.3467652740740746E-2</v>
      </c>
      <c r="AG161" s="174">
        <v>6.3443299555555555E-2</v>
      </c>
      <c r="AH161" s="174">
        <v>6.3418946370370377E-2</v>
      </c>
      <c r="AI161" s="174">
        <v>6.3394593185185186E-2</v>
      </c>
      <c r="AJ161" s="174">
        <v>6.3370239999999994E-2</v>
      </c>
    </row>
    <row r="162" spans="1:36" ht="15.75" thickBot="1" x14ac:dyDescent="0.3">
      <c r="A162" s="178" t="s">
        <v>30</v>
      </c>
      <c r="B162" s="179" t="s">
        <v>162</v>
      </c>
      <c r="C162" s="158" t="s">
        <v>6</v>
      </c>
      <c r="D162" s="151">
        <f>'Demand Supply Gap '!D242-SUM('Demand By End Use '!D158:D161)</f>
        <v>11.205607969688504</v>
      </c>
      <c r="E162" s="151">
        <f>'Demand Supply Gap '!E242-SUM('Demand By End Use '!E158:E161)</f>
        <v>11.227934001989681</v>
      </c>
      <c r="F162" s="151">
        <f>'Demand Supply Gap '!F242-SUM('Demand By End Use '!F158:F161)</f>
        <v>11.250277021250213</v>
      </c>
      <c r="G162" s="151">
        <f>'Demand Supply Gap '!G242-SUM('Demand By End Use '!G158:G161)</f>
        <v>11.27263702747009</v>
      </c>
      <c r="H162" s="151">
        <f>'Demand Supply Gap '!H242-SUM('Demand By End Use '!H158:H161)</f>
        <v>11.295014020649312</v>
      </c>
      <c r="I162" s="151">
        <f>'Demand Supply Gap '!I242-SUM('Demand By End Use '!I158:I161)</f>
        <v>11.779431358616854</v>
      </c>
      <c r="J162" s="151">
        <f>'Demand Supply Gap '!J242-SUM('Demand By End Use '!J158:J161)</f>
        <v>12.294680276813772</v>
      </c>
      <c r="K162" s="151">
        <f>'Demand Supply Gap '!K242-SUM('Demand By End Use '!K158:K161)</f>
        <v>12.842962798824672</v>
      </c>
      <c r="L162" s="151">
        <f>'Demand Supply Gap '!L242-SUM('Demand By End Use '!L158:L161)</f>
        <v>13.426659989470885</v>
      </c>
      <c r="M162" s="151">
        <f>'Demand Supply Gap '!M242-SUM('Demand By End Use '!M158:M161)</f>
        <v>14.048347764246252</v>
      </c>
      <c r="N162" s="151">
        <f>'Demand Supply Gap '!N242-SUM('Demand By End Use '!N158:N161)</f>
        <v>14.710814208493261</v>
      </c>
      <c r="O162" s="151">
        <f>'Demand Supply Gap '!O242-SUM('Demand By End Use '!O158:O161)</f>
        <v>15.417078559780045</v>
      </c>
      <c r="P162" s="151">
        <f>'Demand Supply Gap '!P242-SUM('Demand By End Use '!P158:P161)</f>
        <v>16.170412023459242</v>
      </c>
      <c r="Q162" s="151">
        <f>'Demand Supply Gap '!Q242-SUM('Demand By End Use '!Q158:Q161)</f>
        <v>16.97436060977968</v>
      </c>
      <c r="R162" s="151">
        <f>'Demand Supply Gap '!R242-SUM('Demand By End Use '!R158:R161)</f>
        <v>17.832770201402667</v>
      </c>
      <c r="S162" s="151">
        <f>'Demand Supply Gap '!S242-SUM('Demand By End Use '!S158:S161)</f>
        <v>18.749814082995272</v>
      </c>
      <c r="T162" s="147"/>
      <c r="U162" s="174">
        <f t="shared" ref="U162:AJ162" si="67">ROUND(1-SUM(U158:U161),4)</f>
        <v>0.26129999999999998</v>
      </c>
      <c r="V162" s="174">
        <f t="shared" si="67"/>
        <v>0.26150000000000001</v>
      </c>
      <c r="W162" s="174">
        <f t="shared" si="67"/>
        <v>0.2616</v>
      </c>
      <c r="X162" s="174">
        <f t="shared" si="67"/>
        <v>0.26169999999999999</v>
      </c>
      <c r="Y162" s="174">
        <f t="shared" si="67"/>
        <v>0.26190000000000002</v>
      </c>
      <c r="Z162" s="174">
        <f t="shared" si="67"/>
        <v>0.26200000000000001</v>
      </c>
      <c r="AA162" s="174">
        <f t="shared" si="67"/>
        <v>0.2621</v>
      </c>
      <c r="AB162" s="174">
        <f t="shared" si="67"/>
        <v>0.26229999999999998</v>
      </c>
      <c r="AC162" s="174">
        <f t="shared" si="67"/>
        <v>0.26240000000000002</v>
      </c>
      <c r="AD162" s="174">
        <f t="shared" si="67"/>
        <v>0.26250000000000001</v>
      </c>
      <c r="AE162" s="174">
        <f t="shared" si="67"/>
        <v>0.26269999999999999</v>
      </c>
      <c r="AF162" s="174">
        <f t="shared" si="67"/>
        <v>0.26279999999999998</v>
      </c>
      <c r="AG162" s="174">
        <f t="shared" si="67"/>
        <v>0.26290000000000002</v>
      </c>
      <c r="AH162" s="174">
        <f t="shared" si="67"/>
        <v>0.2631</v>
      </c>
      <c r="AI162" s="174">
        <f t="shared" si="67"/>
        <v>0.26319999999999999</v>
      </c>
      <c r="AJ162" s="174">
        <f t="shared" si="67"/>
        <v>0.26329999999999998</v>
      </c>
    </row>
    <row r="163" spans="1:36" ht="15.75" thickBot="1" x14ac:dyDescent="0.3">
      <c r="A163" s="160" t="s">
        <v>30</v>
      </c>
      <c r="B163" s="161" t="s">
        <v>162</v>
      </c>
      <c r="C163" s="161" t="s">
        <v>15</v>
      </c>
      <c r="D163" s="207">
        <f t="shared" ref="D163:S163" si="68">SUM(D158:D162)</f>
        <v>42.879527600000003</v>
      </c>
      <c r="E163" s="207">
        <f t="shared" si="68"/>
        <v>42.942956532000004</v>
      </c>
      <c r="F163" s="207">
        <f t="shared" si="68"/>
        <v>43.006385464000005</v>
      </c>
      <c r="G163" s="207">
        <f t="shared" si="68"/>
        <v>43.069814396000005</v>
      </c>
      <c r="H163" s="207">
        <f t="shared" si="68"/>
        <v>43.133243328000006</v>
      </c>
      <c r="I163" s="207">
        <f t="shared" si="68"/>
        <v>44.960138909184444</v>
      </c>
      <c r="J163" s="207">
        <f t="shared" si="68"/>
        <v>46.902786932004439</v>
      </c>
      <c r="K163" s="207">
        <f t="shared" si="68"/>
        <v>48.969406273133551</v>
      </c>
      <c r="L163" s="207">
        <f t="shared" si="68"/>
        <v>51.168881357019167</v>
      </c>
      <c r="M163" s="207">
        <f t="shared" si="68"/>
        <v>53.510820677449928</v>
      </c>
      <c r="N163" s="207">
        <f t="shared" si="68"/>
        <v>56.005620887861241</v>
      </c>
      <c r="O163" s="207">
        <f t="shared" si="68"/>
        <v>58.664537024458831</v>
      </c>
      <c r="P163" s="207">
        <f t="shared" si="68"/>
        <v>61.499759486774082</v>
      </c>
      <c r="Q163" s="207">
        <f t="shared" si="68"/>
        <v>64.524498467626515</v>
      </c>
      <c r="R163" s="207">
        <f t="shared" si="68"/>
        <v>67.753076599466951</v>
      </c>
      <c r="S163" s="208">
        <f t="shared" si="68"/>
        <v>71.201030667613836</v>
      </c>
      <c r="T163" s="147"/>
      <c r="U163" s="164">
        <v>1</v>
      </c>
      <c r="V163" s="164">
        <v>1</v>
      </c>
      <c r="W163" s="164">
        <v>1</v>
      </c>
      <c r="X163" s="164">
        <v>1</v>
      </c>
      <c r="Y163" s="164">
        <v>1</v>
      </c>
      <c r="Z163" s="164">
        <v>1</v>
      </c>
      <c r="AA163" s="164">
        <v>1</v>
      </c>
      <c r="AB163" s="164">
        <v>1</v>
      </c>
      <c r="AC163" s="164">
        <v>1</v>
      </c>
      <c r="AD163" s="164">
        <v>1</v>
      </c>
      <c r="AE163" s="164">
        <v>1</v>
      </c>
      <c r="AF163" s="164">
        <v>1</v>
      </c>
      <c r="AG163" s="164">
        <v>1</v>
      </c>
      <c r="AH163" s="164">
        <v>1</v>
      </c>
      <c r="AI163" s="164">
        <v>1</v>
      </c>
      <c r="AJ163" s="164">
        <v>1</v>
      </c>
    </row>
    <row r="164" spans="1:36" ht="15.75" thickBot="1" x14ac:dyDescent="0.3">
      <c r="A164" s="185" t="s">
        <v>30</v>
      </c>
      <c r="B164" s="185" t="s">
        <v>30</v>
      </c>
      <c r="C164" s="215" t="s">
        <v>182</v>
      </c>
      <c r="D164" s="186">
        <f t="shared" ref="D164:S164" si="69">ROUND(D158+D152+D146+D140,2)</f>
        <v>540.17999999999995</v>
      </c>
      <c r="E164" s="186">
        <f t="shared" si="69"/>
        <v>558.29</v>
      </c>
      <c r="F164" s="186">
        <f t="shared" si="69"/>
        <v>561.28</v>
      </c>
      <c r="G164" s="186">
        <f t="shared" si="69"/>
        <v>543.03</v>
      </c>
      <c r="H164" s="186">
        <f t="shared" si="69"/>
        <v>562.88</v>
      </c>
      <c r="I164" s="186">
        <f t="shared" si="69"/>
        <v>598.67999999999995</v>
      </c>
      <c r="J164" s="186">
        <f t="shared" si="69"/>
        <v>637.16999999999996</v>
      </c>
      <c r="K164" s="186">
        <f t="shared" si="69"/>
        <v>678.59</v>
      </c>
      <c r="L164" s="186">
        <f t="shared" si="69"/>
        <v>723.16</v>
      </c>
      <c r="M164" s="186">
        <f t="shared" si="69"/>
        <v>771.17</v>
      </c>
      <c r="N164" s="186">
        <f t="shared" si="69"/>
        <v>822.9</v>
      </c>
      <c r="O164" s="186">
        <f t="shared" si="69"/>
        <v>878.67</v>
      </c>
      <c r="P164" s="186">
        <f t="shared" si="69"/>
        <v>938.84</v>
      </c>
      <c r="Q164" s="186">
        <f t="shared" si="69"/>
        <v>1003.78</v>
      </c>
      <c r="R164" s="186">
        <f t="shared" si="69"/>
        <v>1073.93</v>
      </c>
      <c r="S164" s="186">
        <f t="shared" si="69"/>
        <v>1149.72</v>
      </c>
      <c r="T164" s="147"/>
      <c r="U164" s="187">
        <f t="shared" ref="U164:AJ168" si="70">ROUND(D164/D$169,4)</f>
        <v>0.46200000000000002</v>
      </c>
      <c r="V164" s="187">
        <f t="shared" si="70"/>
        <v>0.46229999999999999</v>
      </c>
      <c r="W164" s="187">
        <f t="shared" si="70"/>
        <v>0.46260000000000001</v>
      </c>
      <c r="X164" s="187">
        <f t="shared" si="70"/>
        <v>0.46289999999999998</v>
      </c>
      <c r="Y164" s="187">
        <f t="shared" si="70"/>
        <v>0.4632</v>
      </c>
      <c r="Z164" s="187">
        <f t="shared" si="70"/>
        <v>0.46350000000000002</v>
      </c>
      <c r="AA164" s="187">
        <f t="shared" si="70"/>
        <v>0.46389999999999998</v>
      </c>
      <c r="AB164" s="187">
        <f t="shared" si="70"/>
        <v>0.4642</v>
      </c>
      <c r="AC164" s="187">
        <f t="shared" si="70"/>
        <v>0.46450000000000002</v>
      </c>
      <c r="AD164" s="187">
        <f t="shared" si="70"/>
        <v>0.46479999999999999</v>
      </c>
      <c r="AE164" s="187">
        <f t="shared" si="70"/>
        <v>0.46510000000000001</v>
      </c>
      <c r="AF164" s="187">
        <f t="shared" si="70"/>
        <v>0.46539999999999998</v>
      </c>
      <c r="AG164" s="187">
        <f t="shared" si="70"/>
        <v>0.46579999999999999</v>
      </c>
      <c r="AH164" s="187">
        <f t="shared" si="70"/>
        <v>0.46610000000000001</v>
      </c>
      <c r="AI164" s="187">
        <f t="shared" si="70"/>
        <v>0.46639999999999998</v>
      </c>
      <c r="AJ164" s="187">
        <f t="shared" si="70"/>
        <v>0.4667</v>
      </c>
    </row>
    <row r="165" spans="1:36" ht="15.75" thickBot="1" x14ac:dyDescent="0.3">
      <c r="A165" s="185" t="s">
        <v>30</v>
      </c>
      <c r="B165" s="185" t="s">
        <v>30</v>
      </c>
      <c r="C165" s="216" t="s">
        <v>183</v>
      </c>
      <c r="D165" s="186">
        <f t="shared" ref="D165:S165" si="71">ROUND(D159+D153+D147+D141,2)</f>
        <v>179.84</v>
      </c>
      <c r="E165" s="186">
        <f t="shared" si="71"/>
        <v>185.85</v>
      </c>
      <c r="F165" s="186">
        <f t="shared" si="71"/>
        <v>186.82</v>
      </c>
      <c r="G165" s="186">
        <f t="shared" si="71"/>
        <v>180.72</v>
      </c>
      <c r="H165" s="186">
        <f t="shared" si="71"/>
        <v>187.31</v>
      </c>
      <c r="I165" s="186">
        <f t="shared" si="71"/>
        <v>199.2</v>
      </c>
      <c r="J165" s="186">
        <f t="shared" si="71"/>
        <v>211.99</v>
      </c>
      <c r="K165" s="186">
        <f t="shared" si="71"/>
        <v>225.74</v>
      </c>
      <c r="L165" s="186">
        <f t="shared" si="71"/>
        <v>240.54</v>
      </c>
      <c r="M165" s="186">
        <f t="shared" si="71"/>
        <v>256.48</v>
      </c>
      <c r="N165" s="186">
        <f t="shared" si="71"/>
        <v>273.66000000000003</v>
      </c>
      <c r="O165" s="186">
        <f t="shared" si="71"/>
        <v>292.17</v>
      </c>
      <c r="P165" s="186">
        <f t="shared" si="71"/>
        <v>312.14</v>
      </c>
      <c r="Q165" s="186">
        <f t="shared" si="71"/>
        <v>333.7</v>
      </c>
      <c r="R165" s="186">
        <f t="shared" si="71"/>
        <v>356.98</v>
      </c>
      <c r="S165" s="186">
        <f t="shared" si="71"/>
        <v>382.13</v>
      </c>
      <c r="T165" s="147"/>
      <c r="U165" s="187">
        <f t="shared" si="70"/>
        <v>0.15379999999999999</v>
      </c>
      <c r="V165" s="187">
        <f t="shared" si="70"/>
        <v>0.15390000000000001</v>
      </c>
      <c r="W165" s="187">
        <f t="shared" si="70"/>
        <v>0.154</v>
      </c>
      <c r="X165" s="187">
        <f t="shared" si="70"/>
        <v>0.15409999999999999</v>
      </c>
      <c r="Y165" s="187">
        <f t="shared" si="70"/>
        <v>0.1542</v>
      </c>
      <c r="Z165" s="187">
        <f t="shared" si="70"/>
        <v>0.1542</v>
      </c>
      <c r="AA165" s="187">
        <f t="shared" si="70"/>
        <v>0.15429999999999999</v>
      </c>
      <c r="AB165" s="187">
        <f t="shared" si="70"/>
        <v>0.15440000000000001</v>
      </c>
      <c r="AC165" s="187">
        <f t="shared" si="70"/>
        <v>0.1545</v>
      </c>
      <c r="AD165" s="187">
        <f t="shared" si="70"/>
        <v>0.15459999999999999</v>
      </c>
      <c r="AE165" s="187">
        <f t="shared" si="70"/>
        <v>0.1547</v>
      </c>
      <c r="AF165" s="187">
        <f t="shared" si="70"/>
        <v>0.15479999999999999</v>
      </c>
      <c r="AG165" s="187">
        <f t="shared" si="70"/>
        <v>0.15490000000000001</v>
      </c>
      <c r="AH165" s="187">
        <f t="shared" si="70"/>
        <v>0.15490000000000001</v>
      </c>
      <c r="AI165" s="187">
        <f t="shared" si="70"/>
        <v>0.155</v>
      </c>
      <c r="AJ165" s="187">
        <f t="shared" si="70"/>
        <v>0.15509999999999999</v>
      </c>
    </row>
    <row r="166" spans="1:36" ht="15.75" thickBot="1" x14ac:dyDescent="0.3">
      <c r="A166" s="185" t="s">
        <v>30</v>
      </c>
      <c r="B166" s="185" t="s">
        <v>30</v>
      </c>
      <c r="C166" s="216" t="s">
        <v>184</v>
      </c>
      <c r="D166" s="186">
        <f t="shared" ref="D166:S166" si="72">ROUND(D160+D154+D148+D142,2)</f>
        <v>63.23</v>
      </c>
      <c r="E166" s="186">
        <f t="shared" si="72"/>
        <v>65.5</v>
      </c>
      <c r="F166" s="186">
        <f t="shared" si="72"/>
        <v>66.02</v>
      </c>
      <c r="G166" s="186">
        <f t="shared" si="72"/>
        <v>64.03</v>
      </c>
      <c r="H166" s="186">
        <f t="shared" si="72"/>
        <v>66.53</v>
      </c>
      <c r="I166" s="186">
        <f t="shared" si="72"/>
        <v>70.930000000000007</v>
      </c>
      <c r="J166" s="186">
        <f t="shared" si="72"/>
        <v>75.66</v>
      </c>
      <c r="K166" s="186">
        <f t="shared" si="72"/>
        <v>80.77</v>
      </c>
      <c r="L166" s="186">
        <f t="shared" si="72"/>
        <v>86.28</v>
      </c>
      <c r="M166" s="186">
        <f t="shared" si="72"/>
        <v>92.23</v>
      </c>
      <c r="N166" s="186">
        <f t="shared" si="72"/>
        <v>98.65</v>
      </c>
      <c r="O166" s="186">
        <f t="shared" si="72"/>
        <v>105.59</v>
      </c>
      <c r="P166" s="186">
        <f t="shared" si="72"/>
        <v>113.09</v>
      </c>
      <c r="Q166" s="186">
        <f t="shared" si="72"/>
        <v>121.2</v>
      </c>
      <c r="R166" s="186">
        <f t="shared" si="72"/>
        <v>129.97999999999999</v>
      </c>
      <c r="S166" s="186">
        <f t="shared" si="72"/>
        <v>139.49</v>
      </c>
      <c r="T166" s="147"/>
      <c r="U166" s="187">
        <f t="shared" si="70"/>
        <v>5.4100000000000002E-2</v>
      </c>
      <c r="V166" s="187">
        <f t="shared" si="70"/>
        <v>5.4199999999999998E-2</v>
      </c>
      <c r="W166" s="187">
        <f t="shared" si="70"/>
        <v>5.4399999999999997E-2</v>
      </c>
      <c r="X166" s="187">
        <f t="shared" si="70"/>
        <v>5.4600000000000003E-2</v>
      </c>
      <c r="Y166" s="187">
        <f t="shared" si="70"/>
        <v>5.4800000000000001E-2</v>
      </c>
      <c r="Z166" s="187">
        <f t="shared" si="70"/>
        <v>5.4899999999999997E-2</v>
      </c>
      <c r="AA166" s="187">
        <f t="shared" si="70"/>
        <v>5.5100000000000003E-2</v>
      </c>
      <c r="AB166" s="187">
        <f t="shared" si="70"/>
        <v>5.5199999999999999E-2</v>
      </c>
      <c r="AC166" s="187">
        <f t="shared" si="70"/>
        <v>5.5399999999999998E-2</v>
      </c>
      <c r="AD166" s="187">
        <f t="shared" si="70"/>
        <v>5.5599999999999997E-2</v>
      </c>
      <c r="AE166" s="187">
        <f t="shared" si="70"/>
        <v>5.5800000000000002E-2</v>
      </c>
      <c r="AF166" s="187">
        <f t="shared" si="70"/>
        <v>5.5899999999999998E-2</v>
      </c>
      <c r="AG166" s="187">
        <f t="shared" si="70"/>
        <v>5.6099999999999997E-2</v>
      </c>
      <c r="AH166" s="187">
        <f t="shared" si="70"/>
        <v>5.6300000000000003E-2</v>
      </c>
      <c r="AI166" s="187">
        <f t="shared" si="70"/>
        <v>5.6399999999999999E-2</v>
      </c>
      <c r="AJ166" s="187">
        <f t="shared" si="70"/>
        <v>5.6599999999999998E-2</v>
      </c>
    </row>
    <row r="167" spans="1:36" ht="15.75" thickBot="1" x14ac:dyDescent="0.3">
      <c r="A167" s="185" t="s">
        <v>30</v>
      </c>
      <c r="B167" s="185" t="s">
        <v>30</v>
      </c>
      <c r="C167" s="217" t="s">
        <v>185</v>
      </c>
      <c r="D167" s="186">
        <f t="shared" ref="D167:S167" si="73">ROUND(D161+D155+D149+D143,2)</f>
        <v>73.209999999999994</v>
      </c>
      <c r="E167" s="186">
        <f t="shared" si="73"/>
        <v>75.760000000000005</v>
      </c>
      <c r="F167" s="186">
        <f t="shared" si="73"/>
        <v>76.27</v>
      </c>
      <c r="G167" s="186">
        <f t="shared" si="73"/>
        <v>73.89</v>
      </c>
      <c r="H167" s="186">
        <f t="shared" si="73"/>
        <v>76.69</v>
      </c>
      <c r="I167" s="186">
        <f t="shared" si="73"/>
        <v>81.67</v>
      </c>
      <c r="J167" s="186">
        <f t="shared" si="73"/>
        <v>87.04</v>
      </c>
      <c r="K167" s="186">
        <f t="shared" si="73"/>
        <v>92.82</v>
      </c>
      <c r="L167" s="186">
        <f t="shared" si="73"/>
        <v>99.04</v>
      </c>
      <c r="M167" s="186">
        <f t="shared" si="73"/>
        <v>105.76</v>
      </c>
      <c r="N167" s="186">
        <f t="shared" si="73"/>
        <v>113</v>
      </c>
      <c r="O167" s="186">
        <f t="shared" si="73"/>
        <v>120.82</v>
      </c>
      <c r="P167" s="186">
        <f t="shared" si="73"/>
        <v>129.27000000000001</v>
      </c>
      <c r="Q167" s="186">
        <f t="shared" si="73"/>
        <v>138.38999999999999</v>
      </c>
      <c r="R167" s="186">
        <f t="shared" si="73"/>
        <v>148.27000000000001</v>
      </c>
      <c r="S167" s="186">
        <f t="shared" si="73"/>
        <v>158.94</v>
      </c>
      <c r="T167" s="147"/>
      <c r="U167" s="187">
        <f t="shared" si="70"/>
        <v>6.2600000000000003E-2</v>
      </c>
      <c r="V167" s="187">
        <f t="shared" si="70"/>
        <v>6.2700000000000006E-2</v>
      </c>
      <c r="W167" s="187">
        <f t="shared" si="70"/>
        <v>6.2899999999999998E-2</v>
      </c>
      <c r="X167" s="187">
        <f t="shared" si="70"/>
        <v>6.3E-2</v>
      </c>
      <c r="Y167" s="187">
        <f t="shared" si="70"/>
        <v>6.3100000000000003E-2</v>
      </c>
      <c r="Z167" s="187">
        <f t="shared" si="70"/>
        <v>6.3200000000000006E-2</v>
      </c>
      <c r="AA167" s="187">
        <f t="shared" si="70"/>
        <v>6.3399999999999998E-2</v>
      </c>
      <c r="AB167" s="187">
        <f t="shared" si="70"/>
        <v>6.3500000000000001E-2</v>
      </c>
      <c r="AC167" s="187">
        <f t="shared" si="70"/>
        <v>6.3600000000000004E-2</v>
      </c>
      <c r="AD167" s="187">
        <f t="shared" si="70"/>
        <v>6.3700000000000007E-2</v>
      </c>
      <c r="AE167" s="187">
        <f t="shared" si="70"/>
        <v>6.3899999999999998E-2</v>
      </c>
      <c r="AF167" s="187">
        <f t="shared" si="70"/>
        <v>6.4000000000000001E-2</v>
      </c>
      <c r="AG167" s="187">
        <f t="shared" si="70"/>
        <v>6.4100000000000004E-2</v>
      </c>
      <c r="AH167" s="187">
        <f t="shared" si="70"/>
        <v>6.4299999999999996E-2</v>
      </c>
      <c r="AI167" s="187">
        <f t="shared" si="70"/>
        <v>6.4399999999999999E-2</v>
      </c>
      <c r="AJ167" s="187">
        <f t="shared" si="70"/>
        <v>6.4500000000000002E-2</v>
      </c>
    </row>
    <row r="168" spans="1:36" ht="15.75" thickBot="1" x14ac:dyDescent="0.3">
      <c r="A168" s="188" t="s">
        <v>30</v>
      </c>
      <c r="B168" s="188" t="s">
        <v>30</v>
      </c>
      <c r="C168" s="185" t="s">
        <v>6</v>
      </c>
      <c r="D168" s="186">
        <f t="shared" ref="D168:S168" si="74">ROUND(D162+D156+D150+D144,2)</f>
        <v>312.77999999999997</v>
      </c>
      <c r="E168" s="186">
        <f t="shared" si="74"/>
        <v>322.29000000000002</v>
      </c>
      <c r="F168" s="186">
        <f t="shared" si="74"/>
        <v>322.89999999999998</v>
      </c>
      <c r="G168" s="186">
        <f t="shared" si="74"/>
        <v>311.36</v>
      </c>
      <c r="H168" s="186">
        <f t="shared" si="74"/>
        <v>321.68</v>
      </c>
      <c r="I168" s="186">
        <f t="shared" si="74"/>
        <v>341.04</v>
      </c>
      <c r="J168" s="186">
        <f t="shared" si="74"/>
        <v>361.78</v>
      </c>
      <c r="K168" s="186">
        <f t="shared" si="74"/>
        <v>384.03</v>
      </c>
      <c r="L168" s="186">
        <f t="shared" si="74"/>
        <v>407.9</v>
      </c>
      <c r="M168" s="186">
        <f t="shared" si="74"/>
        <v>433.52</v>
      </c>
      <c r="N168" s="186">
        <f t="shared" si="74"/>
        <v>461.04</v>
      </c>
      <c r="O168" s="186">
        <f t="shared" si="74"/>
        <v>490.62</v>
      </c>
      <c r="P168" s="186">
        <f t="shared" si="74"/>
        <v>522.41</v>
      </c>
      <c r="Q168" s="186">
        <f t="shared" si="74"/>
        <v>556.62</v>
      </c>
      <c r="R168" s="186">
        <f t="shared" si="74"/>
        <v>593.42999999999995</v>
      </c>
      <c r="S168" s="186">
        <f t="shared" si="74"/>
        <v>633.08000000000004</v>
      </c>
      <c r="T168" s="147"/>
      <c r="U168" s="187">
        <f t="shared" si="70"/>
        <v>0.26750000000000002</v>
      </c>
      <c r="V168" s="187">
        <f t="shared" si="70"/>
        <v>0.26690000000000003</v>
      </c>
      <c r="W168" s="187">
        <f t="shared" si="70"/>
        <v>0.2661</v>
      </c>
      <c r="X168" s="187">
        <f t="shared" si="70"/>
        <v>0.26540000000000002</v>
      </c>
      <c r="Y168" s="187">
        <f t="shared" si="70"/>
        <v>0.26469999999999999</v>
      </c>
      <c r="Z168" s="187">
        <f t="shared" si="70"/>
        <v>0.2641</v>
      </c>
      <c r="AA168" s="187">
        <f t="shared" si="70"/>
        <v>0.26340000000000002</v>
      </c>
      <c r="AB168" s="187">
        <f t="shared" si="70"/>
        <v>0.26269999999999999</v>
      </c>
      <c r="AC168" s="187">
        <f t="shared" si="70"/>
        <v>0.26200000000000001</v>
      </c>
      <c r="AD168" s="187">
        <f t="shared" si="70"/>
        <v>0.26129999999999998</v>
      </c>
      <c r="AE168" s="187">
        <f t="shared" si="70"/>
        <v>0.2606</v>
      </c>
      <c r="AF168" s="187">
        <f t="shared" si="70"/>
        <v>0.25990000000000002</v>
      </c>
      <c r="AG168" s="187">
        <f t="shared" si="70"/>
        <v>0.25919999999999999</v>
      </c>
      <c r="AH168" s="187">
        <f t="shared" si="70"/>
        <v>0.25840000000000002</v>
      </c>
      <c r="AI168" s="187">
        <f t="shared" si="70"/>
        <v>0.25769999999999998</v>
      </c>
      <c r="AJ168" s="187">
        <f t="shared" si="70"/>
        <v>0.25700000000000001</v>
      </c>
    </row>
    <row r="169" spans="1:36" ht="15.75" thickBot="1" x14ac:dyDescent="0.3">
      <c r="A169" s="189" t="s">
        <v>30</v>
      </c>
      <c r="B169" s="188" t="s">
        <v>30</v>
      </c>
      <c r="C169" s="202" t="s">
        <v>15</v>
      </c>
      <c r="D169" s="191">
        <f t="shared" ref="D169:S169" si="75">SUM(D164:D168)</f>
        <v>1169.24</v>
      </c>
      <c r="E169" s="191">
        <f t="shared" si="75"/>
        <v>1207.69</v>
      </c>
      <c r="F169" s="191">
        <f t="shared" si="75"/>
        <v>1213.29</v>
      </c>
      <c r="G169" s="191">
        <f t="shared" si="75"/>
        <v>1173.03</v>
      </c>
      <c r="H169" s="191">
        <f t="shared" si="75"/>
        <v>1215.0900000000001</v>
      </c>
      <c r="I169" s="191">
        <f t="shared" si="75"/>
        <v>1291.52</v>
      </c>
      <c r="J169" s="191">
        <f t="shared" si="75"/>
        <v>1373.6399999999999</v>
      </c>
      <c r="K169" s="191">
        <f t="shared" si="75"/>
        <v>1461.95</v>
      </c>
      <c r="L169" s="191">
        <f t="shared" si="75"/>
        <v>1556.92</v>
      </c>
      <c r="M169" s="191">
        <f t="shared" si="75"/>
        <v>1659.16</v>
      </c>
      <c r="N169" s="191">
        <f t="shared" si="75"/>
        <v>1769.25</v>
      </c>
      <c r="O169" s="191">
        <f t="shared" si="75"/>
        <v>1887.87</v>
      </c>
      <c r="P169" s="191">
        <f t="shared" si="75"/>
        <v>2015.75</v>
      </c>
      <c r="Q169" s="191">
        <f t="shared" si="75"/>
        <v>2153.69</v>
      </c>
      <c r="R169" s="191">
        <f t="shared" si="75"/>
        <v>2302.59</v>
      </c>
      <c r="S169" s="192">
        <f t="shared" si="75"/>
        <v>2463.36</v>
      </c>
      <c r="T169" s="147"/>
      <c r="U169" s="203">
        <f t="shared" ref="U169:AJ169" si="76">SUM(U164:U168)</f>
        <v>1</v>
      </c>
      <c r="V169" s="203">
        <f t="shared" si="76"/>
        <v>1</v>
      </c>
      <c r="W169" s="203">
        <f t="shared" si="76"/>
        <v>1</v>
      </c>
      <c r="X169" s="203">
        <f t="shared" si="76"/>
        <v>1</v>
      </c>
      <c r="Y169" s="203">
        <f t="shared" si="76"/>
        <v>1</v>
      </c>
      <c r="Z169" s="203">
        <f t="shared" si="76"/>
        <v>0.99990000000000001</v>
      </c>
      <c r="AA169" s="203">
        <f t="shared" si="76"/>
        <v>1.0001</v>
      </c>
      <c r="AB169" s="203">
        <f t="shared" si="76"/>
        <v>1</v>
      </c>
      <c r="AC169" s="203">
        <f t="shared" si="76"/>
        <v>1</v>
      </c>
      <c r="AD169" s="203">
        <f t="shared" si="76"/>
        <v>0.99999999999999989</v>
      </c>
      <c r="AE169" s="203">
        <f t="shared" si="76"/>
        <v>1.0001</v>
      </c>
      <c r="AF169" s="203">
        <f t="shared" si="76"/>
        <v>1</v>
      </c>
      <c r="AG169" s="203">
        <f t="shared" si="76"/>
        <v>1.0001000000000002</v>
      </c>
      <c r="AH169" s="203">
        <f t="shared" si="76"/>
        <v>1</v>
      </c>
      <c r="AI169" s="203">
        <f t="shared" si="76"/>
        <v>0.99990000000000001</v>
      </c>
      <c r="AJ169" s="204">
        <f t="shared" si="76"/>
        <v>0.99990000000000001</v>
      </c>
    </row>
    <row r="170" spans="1:36" ht="15.75" thickBot="1" x14ac:dyDescent="0.3">
      <c r="A170" s="148" t="s">
        <v>35</v>
      </c>
      <c r="B170" s="149" t="s">
        <v>36</v>
      </c>
      <c r="C170" s="150" t="s">
        <v>182</v>
      </c>
      <c r="D170" s="151">
        <f>U170*'Demand Supply Gap '!D260</f>
        <v>28.232310087963686</v>
      </c>
      <c r="E170" s="151">
        <f>V170*'Demand Supply Gap '!E260</f>
        <v>26.094579573178748</v>
      </c>
      <c r="F170" s="151">
        <f>W170*'Demand Supply Gap '!F260</f>
        <v>34.828529630312381</v>
      </c>
      <c r="G170" s="151">
        <f>X170*'Demand Supply Gap '!G260</f>
        <v>34.724357924240699</v>
      </c>
      <c r="H170" s="151">
        <f>Y170*'Demand Supply Gap '!H260</f>
        <v>30.964141166555304</v>
      </c>
      <c r="I170" s="151">
        <f>Z170*'Demand Supply Gap '!I260</f>
        <v>32.375730298787218</v>
      </c>
      <c r="J170" s="151">
        <f>AA170*'Demand Supply Gap '!J260</f>
        <v>33.877947874951872</v>
      </c>
      <c r="K170" s="151">
        <f>AB170*'Demand Supply Gap '!K260</f>
        <v>35.477363941137234</v>
      </c>
      <c r="L170" s="151">
        <f>AC170*'Demand Supply Gap '!L260</f>
        <v>37.181084725331161</v>
      </c>
      <c r="M170" s="151">
        <f>AD170*'Demand Supply Gap '!M260</f>
        <v>38.99680015130857</v>
      </c>
      <c r="N170" s="151">
        <f>AE170*'Demand Supply Gap '!N260</f>
        <v>40.932835887298921</v>
      </c>
      <c r="O170" s="151">
        <f>AF170*'Demand Supply Gap '!O260</f>
        <v>42.998210389630366</v>
      </c>
      <c r="P170" s="151">
        <f>AG170*'Demand Supply Gap '!P260</f>
        <v>45.20269745090485</v>
      </c>
      <c r="Q170" s="151">
        <f>AH170*'Demand Supply Gap '!Q260</f>
        <v>47.556894817174722</v>
      </c>
      <c r="R170" s="151">
        <f>AI170*'Demand Supply Gap '!R260</f>
        <v>50.072299499721538</v>
      </c>
      <c r="S170" s="151">
        <f>AJ170*'Demand Supply Gap '!S260</f>
        <v>52.76139047511532</v>
      </c>
      <c r="T170" s="147"/>
      <c r="U170" s="205">
        <v>0.46454092201481001</v>
      </c>
      <c r="V170" s="205">
        <v>0.46450444548648112</v>
      </c>
      <c r="W170" s="205">
        <v>0.46446796895815223</v>
      </c>
      <c r="X170" s="205">
        <v>0.46443149242982329</v>
      </c>
      <c r="Y170" s="205">
        <v>0.4643950159014944</v>
      </c>
      <c r="Z170" s="205">
        <v>0.46435853937316551</v>
      </c>
      <c r="AA170" s="205">
        <v>0.46432206284483662</v>
      </c>
      <c r="AB170" s="205">
        <v>0.46428558631650774</v>
      </c>
      <c r="AC170" s="205">
        <v>0.46424910978817885</v>
      </c>
      <c r="AD170" s="205">
        <v>0.46421263325984996</v>
      </c>
      <c r="AE170" s="205">
        <v>0.46417615673152107</v>
      </c>
      <c r="AF170" s="205">
        <v>0.46413968020319213</v>
      </c>
      <c r="AG170" s="205">
        <v>0.46410320367486324</v>
      </c>
      <c r="AH170" s="205">
        <v>0.46406672714653435</v>
      </c>
      <c r="AI170" s="205">
        <v>0.46403025061820546</v>
      </c>
      <c r="AJ170" s="205">
        <v>0.46399377408987658</v>
      </c>
    </row>
    <row r="171" spans="1:36" ht="15.75" thickBot="1" x14ac:dyDescent="0.3">
      <c r="A171" s="153" t="s">
        <v>35</v>
      </c>
      <c r="B171" s="62" t="s">
        <v>36</v>
      </c>
      <c r="C171" s="154" t="s">
        <v>183</v>
      </c>
      <c r="D171" s="151">
        <f>U171*'Demand Supply Gap '!D260</f>
        <v>9.6863900309695108</v>
      </c>
      <c r="E171" s="151">
        <f>V171*'Demand Supply Gap '!E260</f>
        <v>8.934847667783778</v>
      </c>
      <c r="F171" s="151">
        <f>W171*'Demand Supply Gap '!F260</f>
        <v>11.901217173717329</v>
      </c>
      <c r="G171" s="151">
        <f>X171*'Demand Supply Gap '!G260</f>
        <v>11.841532958652286</v>
      </c>
      <c r="H171" s="151">
        <f>Y171*'Demand Supply Gap '!H260</f>
        <v>10.537759204303722</v>
      </c>
      <c r="I171" s="151">
        <f>Z171*'Demand Supply Gap '!I260</f>
        <v>10.99568749790439</v>
      </c>
      <c r="J171" s="151">
        <f>AA171*'Demand Supply Gap '!J260</f>
        <v>11.482370103805662</v>
      </c>
      <c r="K171" s="151">
        <f>AB171*'Demand Supply Gap '!K260</f>
        <v>11.999840085695155</v>
      </c>
      <c r="L171" s="151">
        <f>AC171*'Demand Supply Gap '!L260</f>
        <v>12.55029318884279</v>
      </c>
      <c r="M171" s="151">
        <f>AD171*'Demand Supply Gap '!M260</f>
        <v>13.136101976533885</v>
      </c>
      <c r="N171" s="151">
        <f>AE171*'Demand Supply Gap '!N260</f>
        <v>13.759831292040134</v>
      </c>
      <c r="O171" s="151">
        <f>AF171*'Demand Supply Gap '!O260</f>
        <v>14.424255178349641</v>
      </c>
      <c r="P171" s="151">
        <f>AG171*'Demand Supply Gap '!P260</f>
        <v>15.132375401829188</v>
      </c>
      <c r="Q171" s="151">
        <f>AH171*'Demand Supply Gap '!Q260</f>
        <v>15.887441741490365</v>
      </c>
      <c r="R171" s="151">
        <f>AI171*'Demand Supply Gap '!R260</f>
        <v>16.692974222755719</v>
      </c>
      <c r="S171" s="151">
        <f>AJ171*'Demand Supply Gap '!S260</f>
        <v>17.552787493772328</v>
      </c>
      <c r="T171" s="147"/>
      <c r="U171" s="174">
        <v>0.15938208888900002</v>
      </c>
      <c r="V171" s="174">
        <v>0.1590474546559062</v>
      </c>
      <c r="W171" s="174">
        <v>0.15871282042281237</v>
      </c>
      <c r="X171" s="174">
        <v>0.15837818618971855</v>
      </c>
      <c r="Y171" s="174">
        <v>0.15804355195662473</v>
      </c>
      <c r="Z171" s="174">
        <v>0.15770891772353091</v>
      </c>
      <c r="AA171" s="174">
        <v>0.15737428349043708</v>
      </c>
      <c r="AB171" s="174">
        <v>0.15703964925734323</v>
      </c>
      <c r="AC171" s="174">
        <v>0.15670501502424941</v>
      </c>
      <c r="AD171" s="174">
        <v>0.15637038079115559</v>
      </c>
      <c r="AE171" s="174">
        <v>0.15603574655806177</v>
      </c>
      <c r="AF171" s="174">
        <v>0.15570111232496794</v>
      </c>
      <c r="AG171" s="174">
        <v>0.15536647809187412</v>
      </c>
      <c r="AH171" s="174">
        <v>0.1550318438587803</v>
      </c>
      <c r="AI171" s="174">
        <v>0.15469720962568648</v>
      </c>
      <c r="AJ171" s="174">
        <v>0.15436257539259265</v>
      </c>
    </row>
    <row r="172" spans="1:36" ht="15.75" thickBot="1" x14ac:dyDescent="0.3">
      <c r="A172" s="153" t="s">
        <v>35</v>
      </c>
      <c r="B172" s="62" t="s">
        <v>36</v>
      </c>
      <c r="C172" s="154" t="s">
        <v>184</v>
      </c>
      <c r="D172" s="151">
        <f>U172*'Demand Supply Gap '!D260</f>
        <v>3.1533952393708455</v>
      </c>
      <c r="E172" s="151">
        <f>V172*'Demand Supply Gap '!E260</f>
        <v>2.9270962236945754</v>
      </c>
      <c r="F172" s="151">
        <f>W172*'Demand Supply Gap '!F260</f>
        <v>3.9234573955581706</v>
      </c>
      <c r="G172" s="151">
        <f>X172*'Demand Supply Gap '!G260</f>
        <v>3.9283266767129015</v>
      </c>
      <c r="H172" s="151">
        <f>Y172*'Demand Supply Gap '!H260</f>
        <v>3.5177462607186465</v>
      </c>
      <c r="I172" s="151">
        <f>Z172*'Demand Supply Gap '!I260</f>
        <v>3.6935989129565057</v>
      </c>
      <c r="J172" s="151">
        <f>AA172*'Demand Supply Gap '!J260</f>
        <v>3.8811872408450645</v>
      </c>
      <c r="K172" s="151">
        <f>AB172*'Demand Supply Gap '!K260</f>
        <v>4.0813974867561749</v>
      </c>
      <c r="L172" s="151">
        <f>AC172*'Demand Supply Gap '!L260</f>
        <v>4.295190450618116</v>
      </c>
      <c r="M172" s="151">
        <f>AD172*'Demand Supply Gap '!M260</f>
        <v>4.5236082896096228</v>
      </c>
      <c r="N172" s="151">
        <f>AE172*'Demand Supply Gap '!N260</f>
        <v>4.7677819831336965</v>
      </c>
      <c r="O172" s="151">
        <f>AF172*'Demand Supply Gap '!O260</f>
        <v>5.0289395321677839</v>
      </c>
      <c r="P172" s="151">
        <f>AG172*'Demand Supply Gap '!P260</f>
        <v>5.3084149696557974</v>
      </c>
      <c r="Q172" s="151">
        <f>AH172*'Demand Supply Gap '!Q260</f>
        <v>5.6076582670457977</v>
      </c>
      <c r="R172" s="151">
        <f>AI172*'Demand Supply Gap '!R260</f>
        <v>5.9282462314892923</v>
      </c>
      <c r="S172" s="151">
        <f>AJ172*'Demand Supply Gap '!S260</f>
        <v>6.2718944987212311</v>
      </c>
      <c r="T172" s="147"/>
      <c r="U172" s="174">
        <v>5.1886690370369998E-2</v>
      </c>
      <c r="V172" s="174">
        <v>5.2104660451028455E-2</v>
      </c>
      <c r="W172" s="174">
        <v>5.2322630531686919E-2</v>
      </c>
      <c r="X172" s="174">
        <v>5.2540600612345376E-2</v>
      </c>
      <c r="Y172" s="174">
        <v>5.275857069300384E-2</v>
      </c>
      <c r="Z172" s="174">
        <v>5.2976540773662296E-2</v>
      </c>
      <c r="AA172" s="174">
        <v>5.319451085432076E-2</v>
      </c>
      <c r="AB172" s="174">
        <v>5.3412480934979217E-2</v>
      </c>
      <c r="AC172" s="174">
        <v>5.3630451015637681E-2</v>
      </c>
      <c r="AD172" s="174">
        <v>5.3848421096296138E-2</v>
      </c>
      <c r="AE172" s="174">
        <v>5.4066391176954602E-2</v>
      </c>
      <c r="AF172" s="174">
        <v>5.4284361257613059E-2</v>
      </c>
      <c r="AG172" s="174">
        <v>5.4502331338271523E-2</v>
      </c>
      <c r="AH172" s="174">
        <v>5.472030141892998E-2</v>
      </c>
      <c r="AI172" s="174">
        <v>5.4938271499588444E-2</v>
      </c>
      <c r="AJ172" s="174">
        <v>5.5156241580246901E-2</v>
      </c>
    </row>
    <row r="173" spans="1:36" ht="15.75" thickBot="1" x14ac:dyDescent="0.3">
      <c r="A173" s="153" t="s">
        <v>35</v>
      </c>
      <c r="B173" s="62" t="s">
        <v>36</v>
      </c>
      <c r="C173" s="156" t="s">
        <v>185</v>
      </c>
      <c r="D173" s="151">
        <f>U173*'Demand Supply Gap '!D260</f>
        <v>3.9158924956084893</v>
      </c>
      <c r="E173" s="151">
        <f>V173*'Demand Supply Gap '!E260</f>
        <v>3.6158703470751061</v>
      </c>
      <c r="F173" s="151">
        <f>W173*'Demand Supply Gap '!F260</f>
        <v>4.8214249397806297</v>
      </c>
      <c r="G173" s="151">
        <f>X173*'Demand Supply Gap '!G260</f>
        <v>4.8023271349698877</v>
      </c>
      <c r="H173" s="151">
        <f>Y173*'Demand Supply Gap '!H260</f>
        <v>4.2781235634299755</v>
      </c>
      <c r="I173" s="151">
        <f>Z173*'Demand Supply Gap '!I260</f>
        <v>4.4687920709022331</v>
      </c>
      <c r="J173" s="151">
        <f>AA173*'Demand Supply Gap '!J260</f>
        <v>4.671576640991205</v>
      </c>
      <c r="K173" s="151">
        <f>AB173*'Demand Supply Gap '!K260</f>
        <v>4.8873456275321479</v>
      </c>
      <c r="L173" s="151">
        <f>AC173*'Demand Supply Gap '!L260</f>
        <v>5.1170376222898</v>
      </c>
      <c r="M173" s="151">
        <f>AD173*'Demand Supply Gap '!M260</f>
        <v>5.3616676248144506</v>
      </c>
      <c r="N173" s="151">
        <f>AE173*'Demand Supply Gap '!N260</f>
        <v>5.6223337965623772</v>
      </c>
      <c r="O173" s="151">
        <f>AF173*'Demand Supply Gap '!O260</f>
        <v>5.9002248581267658</v>
      </c>
      <c r="P173" s="151">
        <f>AG173*'Demand Supply Gap '!P260</f>
        <v>6.1966281946922734</v>
      </c>
      <c r="Q173" s="151">
        <f>AH173*'Demand Supply Gap '!Q260</f>
        <v>6.5129387417942466</v>
      </c>
      <c r="R173" s="151">
        <f>AI173*'Demand Supply Gap '!R260</f>
        <v>6.8506687312146424</v>
      </c>
      <c r="S173" s="151">
        <f>AJ173*'Demand Supply Gap '!S260</f>
        <v>7.2114583854725769</v>
      </c>
      <c r="T173" s="147"/>
      <c r="U173" s="174">
        <v>6.4432995555555997E-2</v>
      </c>
      <c r="V173" s="174">
        <v>6.4365392276543615E-2</v>
      </c>
      <c r="W173" s="174">
        <v>6.4297788997531247E-2</v>
      </c>
      <c r="X173" s="174">
        <v>6.4230185718518865E-2</v>
      </c>
      <c r="Y173" s="174">
        <v>6.4162582439506496E-2</v>
      </c>
      <c r="Z173" s="174">
        <v>6.4094979160494114E-2</v>
      </c>
      <c r="AA173" s="174">
        <v>6.4027375881481746E-2</v>
      </c>
      <c r="AB173" s="174">
        <v>6.3959772602469364E-2</v>
      </c>
      <c r="AC173" s="174">
        <v>6.3892169323456996E-2</v>
      </c>
      <c r="AD173" s="174">
        <v>6.3824566044444614E-2</v>
      </c>
      <c r="AE173" s="174">
        <v>6.3756962765432246E-2</v>
      </c>
      <c r="AF173" s="174">
        <v>6.3689359486419864E-2</v>
      </c>
      <c r="AG173" s="174">
        <v>6.3621756207407495E-2</v>
      </c>
      <c r="AH173" s="174">
        <v>6.3554152928395113E-2</v>
      </c>
      <c r="AI173" s="174">
        <v>6.3486549649382745E-2</v>
      </c>
      <c r="AJ173" s="174">
        <v>6.3418946370370377E-2</v>
      </c>
    </row>
    <row r="174" spans="1:36" ht="15.75" thickBot="1" x14ac:dyDescent="0.3">
      <c r="A174" s="153" t="s">
        <v>35</v>
      </c>
      <c r="B174" s="62" t="s">
        <v>36</v>
      </c>
      <c r="C174" s="158" t="s">
        <v>6</v>
      </c>
      <c r="D174" s="151">
        <f>U174*'Demand Supply Gap '!D260</f>
        <v>15.789253030799999</v>
      </c>
      <c r="E174" s="151">
        <f>V174*'Demand Supply Gap '!E260</f>
        <v>14.606083440000001</v>
      </c>
      <c r="F174" s="151">
        <f>W174*'Demand Supply Gap '!F260</f>
        <v>19.511320511800001</v>
      </c>
      <c r="G174" s="151">
        <f>X174*'Demand Supply Gap '!G260</f>
        <v>19.469443719600001</v>
      </c>
      <c r="H174" s="151">
        <f>Y174*'Demand Supply Gap '!H260</f>
        <v>17.375843649699998</v>
      </c>
      <c r="I174" s="151">
        <f>Z174*'Demand Supply Gap '!I260</f>
        <v>18.190314851011252</v>
      </c>
      <c r="J174" s="151">
        <f>AA174*'Demand Supply Gap '!J260</f>
        <v>19.050424043937497</v>
      </c>
      <c r="K174" s="151">
        <f>AB174*'Demand Supply Gap '!K260</f>
        <v>19.966665929403966</v>
      </c>
      <c r="L174" s="151">
        <f>AC174*'Demand Supply Gap '!L260</f>
        <v>20.943182120715981</v>
      </c>
      <c r="M174" s="151">
        <f>AD174*'Demand Supply Gap '!M260</f>
        <v>21.984456838090384</v>
      </c>
      <c r="N174" s="151">
        <f>AE174*'Demand Supply Gap '!N260</f>
        <v>23.104166051931227</v>
      </c>
      <c r="O174" s="151">
        <f>AF174*'Demand Supply Gap '!O260</f>
        <v>24.290383358788599</v>
      </c>
      <c r="P174" s="151">
        <f>AG174*'Demand Supply Gap '!P260</f>
        <v>25.55722028462235</v>
      </c>
      <c r="Q174" s="151">
        <f>AH174*'Demand Supply Gap '!Q260</f>
        <v>26.910872614762393</v>
      </c>
      <c r="R174" s="151">
        <f>AI174*'Demand Supply Gap '!R260</f>
        <v>28.358065645495543</v>
      </c>
      <c r="S174" s="151">
        <f>AJ174*'Demand Supply Gap '!S260</f>
        <v>29.917474348080283</v>
      </c>
      <c r="T174" s="147"/>
      <c r="U174" s="174">
        <f t="shared" ref="U174:AJ174" si="77">ROUND(1-SUM(U170:U173),4)</f>
        <v>0.25979999999999998</v>
      </c>
      <c r="V174" s="174">
        <f t="shared" si="77"/>
        <v>0.26</v>
      </c>
      <c r="W174" s="174">
        <f t="shared" si="77"/>
        <v>0.26019999999999999</v>
      </c>
      <c r="X174" s="174">
        <f t="shared" si="77"/>
        <v>0.26040000000000002</v>
      </c>
      <c r="Y174" s="174">
        <f t="shared" si="77"/>
        <v>0.2606</v>
      </c>
      <c r="Z174" s="174">
        <f t="shared" si="77"/>
        <v>0.26090000000000002</v>
      </c>
      <c r="AA174" s="174">
        <f t="shared" si="77"/>
        <v>0.2611</v>
      </c>
      <c r="AB174" s="174">
        <f t="shared" si="77"/>
        <v>0.26129999999999998</v>
      </c>
      <c r="AC174" s="174">
        <f t="shared" si="77"/>
        <v>0.26150000000000001</v>
      </c>
      <c r="AD174" s="174">
        <f t="shared" si="77"/>
        <v>0.26169999999999999</v>
      </c>
      <c r="AE174" s="174">
        <f t="shared" si="77"/>
        <v>0.26200000000000001</v>
      </c>
      <c r="AF174" s="174">
        <f t="shared" si="77"/>
        <v>0.26219999999999999</v>
      </c>
      <c r="AG174" s="174">
        <f t="shared" si="77"/>
        <v>0.26240000000000002</v>
      </c>
      <c r="AH174" s="174">
        <f t="shared" si="77"/>
        <v>0.2626</v>
      </c>
      <c r="AI174" s="174">
        <f t="shared" si="77"/>
        <v>0.26279999999999998</v>
      </c>
      <c r="AJ174" s="174">
        <f t="shared" si="77"/>
        <v>0.2631</v>
      </c>
    </row>
    <row r="175" spans="1:36" ht="15.75" thickBot="1" x14ac:dyDescent="0.3">
      <c r="A175" s="171" t="s">
        <v>35</v>
      </c>
      <c r="B175" s="146" t="s">
        <v>36</v>
      </c>
      <c r="C175" s="146" t="s">
        <v>15</v>
      </c>
      <c r="D175" s="172">
        <f t="shared" ref="D175:S175" si="78">SUM(D170:D174)</f>
        <v>60.777240884712526</v>
      </c>
      <c r="E175" s="172">
        <f t="shared" si="78"/>
        <v>56.178477251732211</v>
      </c>
      <c r="F175" s="172">
        <f t="shared" si="78"/>
        <v>74.985949651168511</v>
      </c>
      <c r="G175" s="172">
        <f t="shared" si="78"/>
        <v>74.76598841417578</v>
      </c>
      <c r="H175" s="172">
        <f t="shared" si="78"/>
        <v>66.673613844707646</v>
      </c>
      <c r="I175" s="172">
        <f t="shared" si="78"/>
        <v>69.724123631561596</v>
      </c>
      <c r="J175" s="172">
        <f t="shared" si="78"/>
        <v>72.963505904531303</v>
      </c>
      <c r="K175" s="172">
        <f t="shared" si="78"/>
        <v>76.412613070524685</v>
      </c>
      <c r="L175" s="172">
        <f t="shared" si="78"/>
        <v>80.086788107797844</v>
      </c>
      <c r="M175" s="172">
        <f t="shared" si="78"/>
        <v>84.002634880356922</v>
      </c>
      <c r="N175" s="172">
        <f t="shared" si="78"/>
        <v>88.186949010966359</v>
      </c>
      <c r="O175" s="172">
        <f t="shared" si="78"/>
        <v>92.64201331706316</v>
      </c>
      <c r="P175" s="172">
        <f t="shared" si="78"/>
        <v>97.397336301704442</v>
      </c>
      <c r="Q175" s="172">
        <f t="shared" si="78"/>
        <v>102.47580618226752</v>
      </c>
      <c r="R175" s="172">
        <f t="shared" si="78"/>
        <v>107.90225433067674</v>
      </c>
      <c r="S175" s="173">
        <f t="shared" si="78"/>
        <v>113.71500520116174</v>
      </c>
      <c r="T175" s="147"/>
      <c r="U175" s="164">
        <v>1</v>
      </c>
      <c r="V175" s="165">
        <v>1</v>
      </c>
      <c r="W175" s="165">
        <v>1</v>
      </c>
      <c r="X175" s="165">
        <v>1</v>
      </c>
      <c r="Y175" s="165">
        <v>1</v>
      </c>
      <c r="Z175" s="165">
        <v>1</v>
      </c>
      <c r="AA175" s="165">
        <v>1</v>
      </c>
      <c r="AB175" s="165">
        <v>1</v>
      </c>
      <c r="AC175" s="165">
        <v>1</v>
      </c>
      <c r="AD175" s="165">
        <v>1</v>
      </c>
      <c r="AE175" s="165">
        <v>1</v>
      </c>
      <c r="AF175" s="165">
        <v>1</v>
      </c>
      <c r="AG175" s="165">
        <v>1</v>
      </c>
      <c r="AH175" s="165">
        <v>1</v>
      </c>
      <c r="AI175" s="165">
        <v>1</v>
      </c>
      <c r="AJ175" s="166">
        <v>1</v>
      </c>
    </row>
    <row r="176" spans="1:36" ht="15.75" thickBot="1" x14ac:dyDescent="0.3">
      <c r="A176" s="148" t="s">
        <v>35</v>
      </c>
      <c r="B176" s="149" t="s">
        <v>37</v>
      </c>
      <c r="C176" s="150" t="s">
        <v>182</v>
      </c>
      <c r="D176" s="151">
        <f>U176*'Demand Supply Gap '!D269</f>
        <v>3.5007381927277916</v>
      </c>
      <c r="E176" s="151">
        <f>V176*'Demand Supply Gap '!E269</f>
        <v>3.6342269348394467</v>
      </c>
      <c r="F176" s="151">
        <f>W176*'Demand Supply Gap '!F269</f>
        <v>3.2816247018658431</v>
      </c>
      <c r="G176" s="151">
        <f>X176*'Demand Supply Gap '!G269</f>
        <v>2.9501937235323208</v>
      </c>
      <c r="H176" s="151">
        <f>Y176*'Demand Supply Gap '!H269</f>
        <v>3.3418463589432448</v>
      </c>
      <c r="I176" s="151">
        <f>Z176*'Demand Supply Gap '!I269</f>
        <v>3.4549427380476496</v>
      </c>
      <c r="J176" s="151">
        <f>AA176*'Demand Supply Gap '!J269</f>
        <v>3.5746306876472933</v>
      </c>
      <c r="K176" s="151">
        <f>AB176*'Demand Supply Gap '!K269</f>
        <v>3.701324794225632</v>
      </c>
      <c r="L176" s="151">
        <f>AC176*'Demand Supply Gap '!L269</f>
        <v>3.8354704906137829</v>
      </c>
      <c r="M176" s="151">
        <f>AD176*'Demand Supply Gap '!M269</f>
        <v>3.9775465253717655</v>
      </c>
      <c r="N176" s="151">
        <f>AE176*'Demand Supply Gap '!N269</f>
        <v>4.1280676490100454</v>
      </c>
      <c r="O176" s="151">
        <f>AF176*'Demand Supply Gap '!O269</f>
        <v>4.2875875372843844</v>
      </c>
      <c r="P176" s="151">
        <f>AG176*'Demand Supply Gap '!P269</f>
        <v>4.4567019738094036</v>
      </c>
      <c r="Q176" s="151">
        <f>AH176*'Demand Supply Gap '!Q269</f>
        <v>4.6360523164591712</v>
      </c>
      <c r="R176" s="151">
        <f>AI176*'Demand Supply Gap '!R269</f>
        <v>4.8263292744796535</v>
      </c>
      <c r="S176" s="151">
        <f>AJ176*'Demand Supply Gap '!S269</f>
        <v>5.0282770259537619</v>
      </c>
      <c r="T176" s="147"/>
      <c r="U176" s="205">
        <v>0.46424910978817885</v>
      </c>
      <c r="V176" s="205">
        <v>0.46421263325984996</v>
      </c>
      <c r="W176" s="205">
        <v>0.46417615673152107</v>
      </c>
      <c r="X176" s="205">
        <v>0.46420421559946634</v>
      </c>
      <c r="Y176" s="205">
        <v>0.46423227446741167</v>
      </c>
      <c r="Z176" s="205">
        <v>0.46426033333535693</v>
      </c>
      <c r="AA176" s="205">
        <v>0.46428839220330226</v>
      </c>
      <c r="AB176" s="205">
        <v>0.46431645107124758</v>
      </c>
      <c r="AC176" s="205">
        <v>0.46434450993919285</v>
      </c>
      <c r="AD176" s="205">
        <v>0.46437256880713818</v>
      </c>
      <c r="AE176" s="205">
        <v>0.4644006276750835</v>
      </c>
      <c r="AF176" s="205">
        <v>0.46442868654302877</v>
      </c>
      <c r="AG176" s="205">
        <v>0.46445674541097409</v>
      </c>
      <c r="AH176" s="205">
        <v>0.46448480427891936</v>
      </c>
      <c r="AI176" s="205">
        <v>0.46451286314686469</v>
      </c>
      <c r="AJ176" s="205">
        <v>0.46454092201481001</v>
      </c>
    </row>
    <row r="177" spans="1:36" ht="15.75" thickBot="1" x14ac:dyDescent="0.3">
      <c r="A177" s="153" t="s">
        <v>35</v>
      </c>
      <c r="B177" s="149" t="s">
        <v>37</v>
      </c>
      <c r="C177" s="154" t="s">
        <v>183</v>
      </c>
      <c r="D177" s="151">
        <f>U177*'Demand Supply Gap '!D269</f>
        <v>1.1816570447225463</v>
      </c>
      <c r="E177" s="151">
        <f>V177*'Demand Supply Gap '!E269</f>
        <v>1.2241921243970373</v>
      </c>
      <c r="F177" s="151">
        <f>W177*'Demand Supply Gap '!F269</f>
        <v>1.1031388684084935</v>
      </c>
      <c r="G177" s="151">
        <f>X177*'Demand Supply Gap '!G269</f>
        <v>0.99330225106110925</v>
      </c>
      <c r="H177" s="151">
        <f>Y177*'Demand Supply Gap '!H269</f>
        <v>1.1269529844353685</v>
      </c>
      <c r="I177" s="151">
        <f>Z177*'Demand Supply Gap '!I269</f>
        <v>1.1669370626959639</v>
      </c>
      <c r="J177" s="151">
        <f>AA177*'Demand Supply Gap '!J269</f>
        <v>1.2092715944412744</v>
      </c>
      <c r="K177" s="151">
        <f>AB177*'Demand Supply Gap '!K269</f>
        <v>1.2541075893562803</v>
      </c>
      <c r="L177" s="151">
        <f>AC177*'Demand Supply Gap '!L269</f>
        <v>1.3016074079692594</v>
      </c>
      <c r="M177" s="151">
        <f>AD177*'Demand Supply Gap '!M269</f>
        <v>1.3519456830450232</v>
      </c>
      <c r="N177" s="151">
        <f>AE177*'Demand Supply Gap '!N269</f>
        <v>1.4053103226751404</v>
      </c>
      <c r="O177" s="151">
        <f>AF177*'Demand Supply Gap '!O269</f>
        <v>1.4619036027705619</v>
      </c>
      <c r="P177" s="151">
        <f>AG177*'Demand Supply Gap '!P269</f>
        <v>1.5219433574352805</v>
      </c>
      <c r="Q177" s="151">
        <f>AH177*'Demand Supply Gap '!Q269</f>
        <v>1.5856642765544904</v>
      </c>
      <c r="R177" s="151">
        <f>AI177*'Demand Supply Gap '!R269</f>
        <v>1.6533193208761692</v>
      </c>
      <c r="S177" s="151">
        <f>AJ177*'Demand Supply Gap '!S269</f>
        <v>1.7251812659112284</v>
      </c>
      <c r="T177" s="147"/>
      <c r="U177" s="174">
        <v>0.15670501502424941</v>
      </c>
      <c r="V177" s="174">
        <v>0.15637038079115559</v>
      </c>
      <c r="W177" s="174">
        <v>0.15603574655806177</v>
      </c>
      <c r="X177" s="174">
        <v>0.15629315750659548</v>
      </c>
      <c r="Y177" s="174">
        <v>0.15655056845512919</v>
      </c>
      <c r="Z177" s="174">
        <v>0.15680797940366289</v>
      </c>
      <c r="AA177" s="174">
        <v>0.1570653903521966</v>
      </c>
      <c r="AB177" s="174">
        <v>0.15732280130073031</v>
      </c>
      <c r="AC177" s="174">
        <v>0.15758021224926405</v>
      </c>
      <c r="AD177" s="174">
        <v>0.15783762319779776</v>
      </c>
      <c r="AE177" s="174">
        <v>0.15809503414633147</v>
      </c>
      <c r="AF177" s="174">
        <v>0.15835244509486518</v>
      </c>
      <c r="AG177" s="174">
        <v>0.15860985604339889</v>
      </c>
      <c r="AH177" s="174">
        <v>0.1588672669919326</v>
      </c>
      <c r="AI177" s="174">
        <v>0.15912467794046631</v>
      </c>
      <c r="AJ177" s="174">
        <v>0.15938208888900002</v>
      </c>
    </row>
    <row r="178" spans="1:36" ht="15.75" thickBot="1" x14ac:dyDescent="0.3">
      <c r="A178" s="153" t="s">
        <v>35</v>
      </c>
      <c r="B178" s="149" t="s">
        <v>37</v>
      </c>
      <c r="C178" s="154" t="s">
        <v>184</v>
      </c>
      <c r="D178" s="151">
        <f>U178*'Demand Supply Gap '!D269</f>
        <v>0.40440824592926422</v>
      </c>
      <c r="E178" s="151">
        <f>V178*'Demand Supply Gap '!E269</f>
        <v>0.42156841138184104</v>
      </c>
      <c r="F178" s="151">
        <f>W178*'Demand Supply Gap '!F269</f>
        <v>0.38223765321418368</v>
      </c>
      <c r="G178" s="151">
        <f>X178*'Demand Supply Gap '!G269</f>
        <v>0.34254680518930641</v>
      </c>
      <c r="H178" s="151">
        <f>Y178*'Demand Supply Gap '!H269</f>
        <v>0.38679112233312929</v>
      </c>
      <c r="I178" s="151">
        <f>Z178*'Demand Supply Gap '!I269</f>
        <v>0.39860916142232738</v>
      </c>
      <c r="J178" s="151">
        <f>AA178*'Demand Supply Gap '!J269</f>
        <v>0.41110215348659368</v>
      </c>
      <c r="K178" s="151">
        <f>AB178*'Demand Supply Gap '!K269</f>
        <v>0.42431036244657111</v>
      </c>
      <c r="L178" s="151">
        <f>AC178*'Demand Supply Gap '!L269</f>
        <v>0.43827696847587472</v>
      </c>
      <c r="M178" s="151">
        <f>AD178*'Demand Supply Gap '!M269</f>
        <v>0.45304829269824842</v>
      </c>
      <c r="N178" s="151">
        <f>AE178*'Demand Supply Gap '!N269</f>
        <v>0.46867404107256899</v>
      </c>
      <c r="O178" s="151">
        <f>AF178*'Demand Supply Gap '!O269</f>
        <v>0.4852075691992726</v>
      </c>
      <c r="P178" s="151">
        <f>AG178*'Demand Supply Gap '!P269</f>
        <v>0.50270616994950301</v>
      </c>
      <c r="Q178" s="151">
        <f>AH178*'Demand Supply Gap '!Q269</f>
        <v>0.52123138600304508</v>
      </c>
      <c r="R178" s="151">
        <f>AI178*'Demand Supply Gap '!R269</f>
        <v>0.54084934958472197</v>
      </c>
      <c r="S178" s="151">
        <f>AJ178*'Demand Supply Gap '!S269</f>
        <v>0.56163115191343693</v>
      </c>
      <c r="T178" s="147"/>
      <c r="U178" s="174">
        <v>5.3630451015637681E-2</v>
      </c>
      <c r="V178" s="174">
        <v>5.3848421096296138E-2</v>
      </c>
      <c r="W178" s="174">
        <v>5.4066391176954609E-2</v>
      </c>
      <c r="X178" s="174">
        <v>5.389872188414041E-2</v>
      </c>
      <c r="Y178" s="174">
        <v>5.3731052591326205E-2</v>
      </c>
      <c r="Z178" s="174">
        <v>5.3563383298512006E-2</v>
      </c>
      <c r="AA178" s="174">
        <v>5.3395714005697807E-2</v>
      </c>
      <c r="AB178" s="174">
        <v>5.3228044712883608E-2</v>
      </c>
      <c r="AC178" s="174">
        <v>5.3060375420069403E-2</v>
      </c>
      <c r="AD178" s="174">
        <v>5.2892706127255204E-2</v>
      </c>
      <c r="AE178" s="174">
        <v>5.2725036834441005E-2</v>
      </c>
      <c r="AF178" s="174">
        <v>5.2557367541626807E-2</v>
      </c>
      <c r="AG178" s="174">
        <v>5.2389698248812608E-2</v>
      </c>
      <c r="AH178" s="174">
        <v>5.2222028955998402E-2</v>
      </c>
      <c r="AI178" s="174">
        <v>5.2054359663184203E-2</v>
      </c>
      <c r="AJ178" s="174">
        <v>5.1886690370370005E-2</v>
      </c>
    </row>
    <row r="179" spans="1:36" ht="15.75" thickBot="1" x14ac:dyDescent="0.3">
      <c r="A179" s="153" t="s">
        <v>35</v>
      </c>
      <c r="B179" s="149" t="s">
        <v>37</v>
      </c>
      <c r="C179" s="156" t="s">
        <v>185</v>
      </c>
      <c r="D179" s="151">
        <f>U179*'Demand Supply Gap '!D269</f>
        <v>0.4817882310402487</v>
      </c>
      <c r="E179" s="151">
        <f>V179*'Demand Supply Gap '!E269</f>
        <v>0.49966963499961592</v>
      </c>
      <c r="F179" s="151">
        <f>W179*'Demand Supply Gap '!F269</f>
        <v>0.45074789149068589</v>
      </c>
      <c r="G179" s="151">
        <f>X179*'Demand Supply Gap '!G269</f>
        <v>0.40553015800149189</v>
      </c>
      <c r="H179" s="151">
        <f>Y179*'Demand Supply Gap '!H269</f>
        <v>0.45971285171738818</v>
      </c>
      <c r="I179" s="151">
        <f>Z179*'Demand Supply Gap '!I269</f>
        <v>0.47562894536031597</v>
      </c>
      <c r="J179" s="151">
        <f>AA179*'Demand Supply Gap '!J269</f>
        <v>0.49247657003843215</v>
      </c>
      <c r="K179" s="151">
        <f>AB179*'Demand Supply Gap '!K269</f>
        <v>0.5103149321278968</v>
      </c>
      <c r="L179" s="151">
        <f>AC179*'Demand Supply Gap '!L269</f>
        <v>0.52920766550867071</v>
      </c>
      <c r="M179" s="151">
        <f>AD179*'Demand Supply Gap '!M269</f>
        <v>0.54922318847283158</v>
      </c>
      <c r="N179" s="151">
        <f>AE179*'Demand Supply Gap '!N269</f>
        <v>0.57043509212657539</v>
      </c>
      <c r="O179" s="151">
        <f>AF179*'Demand Supply Gap '!O269</f>
        <v>0.59292256324052617</v>
      </c>
      <c r="P179" s="151">
        <f>AG179*'Demand Supply Gap '!P269</f>
        <v>0.6167708447981729</v>
      </c>
      <c r="Q179" s="151">
        <f>AH179*'Demand Supply Gap '!Q269</f>
        <v>0.64207173781847071</v>
      </c>
      <c r="R179" s="151">
        <f>AI179*'Demand Supply Gap '!R269</f>
        <v>0.66892414838929792</v>
      </c>
      <c r="S179" s="151">
        <f>AJ179*'Demand Supply Gap '!S269</f>
        <v>0.6974346842473742</v>
      </c>
      <c r="T179" s="147"/>
      <c r="U179" s="174">
        <v>6.3892169323456996E-2</v>
      </c>
      <c r="V179" s="174">
        <v>6.3824566044444614E-2</v>
      </c>
      <c r="W179" s="174">
        <v>6.3756962765432246E-2</v>
      </c>
      <c r="X179" s="174">
        <v>6.3808965287749458E-2</v>
      </c>
      <c r="Y179" s="174">
        <v>6.3860967810066671E-2</v>
      </c>
      <c r="Z179" s="174">
        <v>6.3912970332383884E-2</v>
      </c>
      <c r="AA179" s="174">
        <v>6.3964972854701097E-2</v>
      </c>
      <c r="AB179" s="174">
        <v>6.4016975377018309E-2</v>
      </c>
      <c r="AC179" s="174">
        <v>6.4068977899335508E-2</v>
      </c>
      <c r="AD179" s="174">
        <v>6.4120980421652721E-2</v>
      </c>
      <c r="AE179" s="174">
        <v>6.4172982943969933E-2</v>
      </c>
      <c r="AF179" s="174">
        <v>6.4224985466287146E-2</v>
      </c>
      <c r="AG179" s="174">
        <v>6.4276987988604359E-2</v>
      </c>
      <c r="AH179" s="174">
        <v>6.4328990510921571E-2</v>
      </c>
      <c r="AI179" s="174">
        <v>6.4380993033238784E-2</v>
      </c>
      <c r="AJ179" s="174">
        <v>6.4432995555555997E-2</v>
      </c>
    </row>
    <row r="180" spans="1:36" ht="15.75" thickBot="1" x14ac:dyDescent="0.3">
      <c r="A180" s="153" t="s">
        <v>35</v>
      </c>
      <c r="B180" s="149" t="s">
        <v>37</v>
      </c>
      <c r="C180" s="158" t="s">
        <v>6</v>
      </c>
      <c r="D180" s="151">
        <f>'Demand Supply Gap '!D269-SUM('Demand By End Use '!D176:D179)</f>
        <v>1.9720542855801479</v>
      </c>
      <c r="E180" s="151">
        <f>'Demand Supply Gap '!E269-SUM('Demand By End Use '!E176:E179)</f>
        <v>2.0491408943820586</v>
      </c>
      <c r="F180" s="151">
        <f>'Demand Supply Gap '!F269-SUM('Demand By End Use '!F176:F179)</f>
        <v>1.852033885020794</v>
      </c>
      <c r="G180" s="151">
        <f>'Demand Supply Gap '!G269-SUM('Demand By End Use '!G176:G179)</f>
        <v>1.6638060622157722</v>
      </c>
      <c r="H180" s="151">
        <f>'Demand Supply Gap '!H269-SUM('Demand By End Use '!H176:H179)</f>
        <v>1.8833481825708702</v>
      </c>
      <c r="I180" s="151">
        <f>'Demand Supply Gap '!I269-SUM('Demand By End Use '!I176:I179)</f>
        <v>1.9457040401437435</v>
      </c>
      <c r="J180" s="151">
        <f>'Demand Supply Gap '!J269-SUM('Demand By End Use '!J176:J179)</f>
        <v>2.011679145006835</v>
      </c>
      <c r="K180" s="151">
        <f>'Demand Supply Gap '!K269-SUM('Demand By End Use '!K176:K179)</f>
        <v>2.0814987585929998</v>
      </c>
      <c r="L180" s="151">
        <f>'Demand Supply Gap '!L269-SUM('Demand By End Use '!L176:L179)</f>
        <v>2.1554048160633847</v>
      </c>
      <c r="M180" s="151">
        <f>'Demand Supply Gap '!M269-SUM('Demand By End Use '!M176:M179)</f>
        <v>2.2336572515954769</v>
      </c>
      <c r="N180" s="151">
        <f>'Demand Supply Gap '!N269-SUM('Demand By End Use '!N176:N179)</f>
        <v>2.3165354394569215</v>
      </c>
      <c r="O180" s="151">
        <f>'Demand Supply Gap '!O269-SUM('Demand By End Use '!O176:O179)</f>
        <v>2.4043397616071926</v>
      </c>
      <c r="P180" s="151">
        <f>'Demand Supply Gap '!P269-SUM('Demand By End Use '!P176:P179)</f>
        <v>2.4973933136325108</v>
      </c>
      <c r="Q180" s="151">
        <f>'Demand Supply Gap '!Q269-SUM('Demand By End Use '!Q176:Q179)</f>
        <v>2.5960437619934194</v>
      </c>
      <c r="R180" s="151">
        <f>'Demand Supply Gap '!R269-SUM('Demand By End Use '!R176:R179)</f>
        <v>2.7006653668611502</v>
      </c>
      <c r="S180" s="151">
        <f>'Demand Supply Gap '!S269-SUM('Demand By End Use '!S176:S179)</f>
        <v>2.8116611862519711</v>
      </c>
      <c r="T180" s="147"/>
      <c r="U180" s="174">
        <f t="shared" ref="U180:AJ180" si="79">ROUND(1-SUM(U176:U179),4)</f>
        <v>0.26150000000000001</v>
      </c>
      <c r="V180" s="174">
        <f t="shared" si="79"/>
        <v>0.26169999999999999</v>
      </c>
      <c r="W180" s="174">
        <f t="shared" si="79"/>
        <v>0.26200000000000001</v>
      </c>
      <c r="X180" s="174">
        <f t="shared" si="79"/>
        <v>0.26179999999999998</v>
      </c>
      <c r="Y180" s="174">
        <f t="shared" si="79"/>
        <v>0.2616</v>
      </c>
      <c r="Z180" s="174">
        <f t="shared" si="79"/>
        <v>0.26150000000000001</v>
      </c>
      <c r="AA180" s="174">
        <f t="shared" si="79"/>
        <v>0.26129999999999998</v>
      </c>
      <c r="AB180" s="174">
        <f t="shared" si="79"/>
        <v>0.2611</v>
      </c>
      <c r="AC180" s="174">
        <f t="shared" si="79"/>
        <v>0.26090000000000002</v>
      </c>
      <c r="AD180" s="174">
        <f t="shared" si="79"/>
        <v>0.26079999999999998</v>
      </c>
      <c r="AE180" s="174">
        <f t="shared" si="79"/>
        <v>0.2606</v>
      </c>
      <c r="AF180" s="174">
        <f t="shared" si="79"/>
        <v>0.26040000000000002</v>
      </c>
      <c r="AG180" s="174">
        <f t="shared" si="79"/>
        <v>0.26029999999999998</v>
      </c>
      <c r="AH180" s="174">
        <f t="shared" si="79"/>
        <v>0.2601</v>
      </c>
      <c r="AI180" s="174">
        <f t="shared" si="79"/>
        <v>0.25990000000000002</v>
      </c>
      <c r="AJ180" s="174">
        <f t="shared" si="79"/>
        <v>0.25979999999999998</v>
      </c>
    </row>
    <row r="181" spans="1:36" ht="15.75" thickBot="1" x14ac:dyDescent="0.3">
      <c r="A181" s="171" t="s">
        <v>35</v>
      </c>
      <c r="B181" s="146" t="s">
        <v>37</v>
      </c>
      <c r="C181" s="146" t="s">
        <v>15</v>
      </c>
      <c r="D181" s="172">
        <f t="shared" ref="D181:S181" si="80">SUM(D176:D180)</f>
        <v>7.5406459999999997</v>
      </c>
      <c r="E181" s="172">
        <f t="shared" si="80"/>
        <v>7.8287979999999999</v>
      </c>
      <c r="F181" s="172">
        <f t="shared" si="80"/>
        <v>7.0697830000000002</v>
      </c>
      <c r="G181" s="172">
        <f t="shared" si="80"/>
        <v>6.3553790000000001</v>
      </c>
      <c r="H181" s="172">
        <f t="shared" si="80"/>
        <v>7.1986515000000004</v>
      </c>
      <c r="I181" s="172">
        <f t="shared" si="80"/>
        <v>7.4418219476700003</v>
      </c>
      <c r="J181" s="172">
        <f t="shared" si="80"/>
        <v>7.699160150620429</v>
      </c>
      <c r="K181" s="172">
        <f t="shared" si="80"/>
        <v>7.9715564367493794</v>
      </c>
      <c r="L181" s="172">
        <f t="shared" si="80"/>
        <v>8.2599673486309726</v>
      </c>
      <c r="M181" s="172">
        <f t="shared" si="80"/>
        <v>8.565420941183346</v>
      </c>
      <c r="N181" s="172">
        <f t="shared" si="80"/>
        <v>8.8890225443412518</v>
      </c>
      <c r="O181" s="172">
        <f t="shared" si="80"/>
        <v>9.2319610341019374</v>
      </c>
      <c r="P181" s="172">
        <f t="shared" si="80"/>
        <v>9.595515659624871</v>
      </c>
      <c r="Q181" s="172">
        <f t="shared" si="80"/>
        <v>9.981063478828597</v>
      </c>
      <c r="R181" s="172">
        <f t="shared" si="80"/>
        <v>10.390087460190992</v>
      </c>
      <c r="S181" s="173">
        <f t="shared" si="80"/>
        <v>10.824185314277772</v>
      </c>
      <c r="T181" s="147"/>
      <c r="U181" s="164">
        <v>1</v>
      </c>
      <c r="V181" s="165">
        <v>1</v>
      </c>
      <c r="W181" s="165">
        <v>1</v>
      </c>
      <c r="X181" s="165">
        <v>1</v>
      </c>
      <c r="Y181" s="165">
        <v>1</v>
      </c>
      <c r="Z181" s="165">
        <v>1</v>
      </c>
      <c r="AA181" s="165">
        <v>1</v>
      </c>
      <c r="AB181" s="165">
        <v>1</v>
      </c>
      <c r="AC181" s="165">
        <v>1</v>
      </c>
      <c r="AD181" s="165">
        <v>1</v>
      </c>
      <c r="AE181" s="165">
        <v>1</v>
      </c>
      <c r="AF181" s="165">
        <v>1</v>
      </c>
      <c r="AG181" s="165">
        <v>1</v>
      </c>
      <c r="AH181" s="165">
        <v>1</v>
      </c>
      <c r="AI181" s="165">
        <v>1</v>
      </c>
      <c r="AJ181" s="166">
        <v>1</v>
      </c>
    </row>
    <row r="182" spans="1:36" ht="15.75" thickBot="1" x14ac:dyDescent="0.3">
      <c r="A182" s="148" t="s">
        <v>35</v>
      </c>
      <c r="B182" s="149" t="s">
        <v>163</v>
      </c>
      <c r="C182" s="150" t="s">
        <v>182</v>
      </c>
      <c r="D182" s="151">
        <f>'Demand Supply Gap '!D278*U182</f>
        <v>1.6562293928638288</v>
      </c>
      <c r="E182" s="151">
        <f>'Demand Supply Gap '!E278*V182</f>
        <v>1.6792886967197374</v>
      </c>
      <c r="F182" s="151">
        <f>'Demand Supply Gap '!F278*W182</f>
        <v>1.7023445149830134</v>
      </c>
      <c r="G182" s="151">
        <f>'Demand Supply Gap '!G278*X182</f>
        <v>1.7253968476536576</v>
      </c>
      <c r="H182" s="151">
        <f>'Demand Supply Gap '!H278*Y182</f>
        <v>1.7484456947316696</v>
      </c>
      <c r="I182" s="151">
        <f>'Demand Supply Gap '!I278*Z182</f>
        <v>1.6572270577890731</v>
      </c>
      <c r="J182" s="151">
        <f>'Demand Supply Gap '!J278*AA182</f>
        <v>1.7366167245804069</v>
      </c>
      <c r="K182" s="151">
        <f>'Demand Supply Gap '!K278*AB182</f>
        <v>1.8169298695143941</v>
      </c>
      <c r="L182" s="151">
        <f>'Demand Supply Gap '!L278*AC182</f>
        <v>1.8979443781334282</v>
      </c>
      <c r="M182" s="151">
        <f>'Demand Supply Gap '!M278*AD182</f>
        <v>1.979424006516584</v>
      </c>
      <c r="N182" s="151">
        <f>'Demand Supply Gap '!N278*AE182</f>
        <v>2.0611192713841433</v>
      </c>
      <c r="O182" s="151">
        <f>'Demand Supply Gap '!O278*AF182</f>
        <v>2.1427684926115251</v>
      </c>
      <c r="P182" s="151">
        <f>'Demand Supply Gap '!P278*AG182</f>
        <v>2.2240989850815098</v>
      </c>
      <c r="Q182" s="151">
        <f>'Demand Supply Gap '!Q278*AH182</f>
        <v>2.3048283949230597</v>
      </c>
      <c r="R182" s="151">
        <f>'Demand Supply Gap '!R278*AI182</f>
        <v>2.3846661732800674</v>
      </c>
      <c r="S182" s="151">
        <f>'Demand Supply Gap '!S278*AJ182</f>
        <v>2.4633151788512633</v>
      </c>
      <c r="T182" s="147"/>
      <c r="U182" s="205">
        <v>0.46486865430289998</v>
      </c>
      <c r="V182" s="205">
        <v>0.46483371134531953</v>
      </c>
      <c r="W182" s="205">
        <v>0.46479876838773904</v>
      </c>
      <c r="X182" s="205">
        <v>0.46476382543015859</v>
      </c>
      <c r="Y182" s="205">
        <v>0.4647288824725781</v>
      </c>
      <c r="Z182" s="205">
        <v>0.4646939395149976</v>
      </c>
      <c r="AA182" s="205">
        <v>0.46465899655741716</v>
      </c>
      <c r="AB182" s="205">
        <v>0.46462405359983666</v>
      </c>
      <c r="AC182" s="205">
        <v>0.46458911064225622</v>
      </c>
      <c r="AD182" s="205">
        <v>0.46455416768467572</v>
      </c>
      <c r="AE182" s="205">
        <v>0.46451922472709523</v>
      </c>
      <c r="AF182" s="205">
        <v>0.46448428176951478</v>
      </c>
      <c r="AG182" s="205">
        <v>0.46444933881193429</v>
      </c>
      <c r="AH182" s="205">
        <v>0.46441439585435385</v>
      </c>
      <c r="AI182" s="205">
        <v>0.46437945289677335</v>
      </c>
      <c r="AJ182" s="205">
        <v>0.46434450993919285</v>
      </c>
    </row>
    <row r="183" spans="1:36" ht="15.75" thickBot="1" x14ac:dyDescent="0.3">
      <c r="A183" s="153" t="s">
        <v>35</v>
      </c>
      <c r="B183" s="62" t="s">
        <v>163</v>
      </c>
      <c r="C183" s="154" t="s">
        <v>183</v>
      </c>
      <c r="D183" s="151">
        <f>U183*'Demand Supply Gap '!D278</f>
        <v>0.56478932859534081</v>
      </c>
      <c r="E183" s="151">
        <f>V183*'Demand Supply Gap '!E278</f>
        <v>0.57246839499504443</v>
      </c>
      <c r="F183" s="151">
        <f>W183*'Demand Supply Gap '!F278</f>
        <v>0.58014118214864441</v>
      </c>
      <c r="G183" s="151">
        <f>X183*'Demand Supply Gap '!G278</f>
        <v>0.58780769005614075</v>
      </c>
      <c r="H183" s="151">
        <f>Y183*'Demand Supply Gap '!H278</f>
        <v>0.59546791871753368</v>
      </c>
      <c r="I183" s="151">
        <f>Z183*'Demand Supply Gap '!I278</f>
        <v>0.56421954573590816</v>
      </c>
      <c r="J183" s="151">
        <f>AA183*'Demand Supply Gap '!J278</f>
        <v>0.59105774884415752</v>
      </c>
      <c r="K183" s="151">
        <f>AB183*'Demand Supply Gap '!K278</f>
        <v>0.61819268112869952</v>
      </c>
      <c r="L183" s="151">
        <f>AC183*'Demand Supply Gap '!L278</f>
        <v>0.64554848629607975</v>
      </c>
      <c r="M183" s="151">
        <f>AD183*'Demand Supply Gap '!M278</f>
        <v>0.6730446013137007</v>
      </c>
      <c r="N183" s="151">
        <f>AE183*'Demand Supply Gap '!N278</f>
        <v>0.70059606676915231</v>
      </c>
      <c r="O183" s="151">
        <f>AF183*'Demand Supply Gap '!O278</f>
        <v>0.72811388843464087</v>
      </c>
      <c r="P183" s="151">
        <f>AG183*'Demand Supply Gap '!P278</f>
        <v>0.75550544887565796</v>
      </c>
      <c r="Q183" s="151">
        <f>AH183*'Demand Supply Gap '!Q278</f>
        <v>0.78267496730705122</v>
      </c>
      <c r="R183" s="151">
        <f>AI183*'Demand Supply Gap '!R278</f>
        <v>0.80952400525726886</v>
      </c>
      <c r="S183" s="151">
        <f>AJ183*'Demand Supply Gap '!S278</f>
        <v>0.83595201496201132</v>
      </c>
      <c r="T183" s="147"/>
      <c r="U183" s="174">
        <v>0.15852445094865003</v>
      </c>
      <c r="V183" s="174">
        <v>0.1584615017020243</v>
      </c>
      <c r="W183" s="174">
        <v>0.15839855245539858</v>
      </c>
      <c r="X183" s="174">
        <v>0.15833560320877282</v>
      </c>
      <c r="Y183" s="174">
        <v>0.1582726539621471</v>
      </c>
      <c r="Z183" s="174">
        <v>0.15820970471552137</v>
      </c>
      <c r="AA183" s="174">
        <v>0.15814675546889564</v>
      </c>
      <c r="AB183" s="174">
        <v>0.15808380622226992</v>
      </c>
      <c r="AC183" s="174">
        <v>0.15802085697564419</v>
      </c>
      <c r="AD183" s="174">
        <v>0.15795790772901847</v>
      </c>
      <c r="AE183" s="174">
        <v>0.15789495848239274</v>
      </c>
      <c r="AF183" s="174">
        <v>0.15783200923576698</v>
      </c>
      <c r="AG183" s="174">
        <v>0.15776905998914126</v>
      </c>
      <c r="AH183" s="174">
        <v>0.15770611074251553</v>
      </c>
      <c r="AI183" s="174">
        <v>0.15764316149588981</v>
      </c>
      <c r="AJ183" s="174">
        <v>0.15758021224926408</v>
      </c>
    </row>
    <row r="184" spans="1:36" ht="15.75" thickBot="1" x14ac:dyDescent="0.3">
      <c r="A184" s="153" t="s">
        <v>35</v>
      </c>
      <c r="B184" s="62" t="s">
        <v>163</v>
      </c>
      <c r="C184" s="154" t="s">
        <v>184</v>
      </c>
      <c r="D184" s="151">
        <f>U184*'Demand Supply Gap '!D278</f>
        <v>0.18725086350363254</v>
      </c>
      <c r="E184" s="151">
        <f>V184*'Demand Supply Gap '!E278</f>
        <v>0.18999333334933677</v>
      </c>
      <c r="F184" s="151">
        <f>W184*'Demand Supply Gap '!F278</f>
        <v>0.19273914822873089</v>
      </c>
      <c r="G184" s="151">
        <f>X184*'Demand Supply Gap '!G278</f>
        <v>0.19548830814181489</v>
      </c>
      <c r="H184" s="151">
        <f>Y184*'Demand Supply Gap '!H278</f>
        <v>0.19824081308858885</v>
      </c>
      <c r="I184" s="151">
        <f>Z184*'Demand Supply Gap '!I278</f>
        <v>0.18803205773709286</v>
      </c>
      <c r="J184" s="151">
        <f>AA184*'Demand Supply Gap '!J278</f>
        <v>0.19717990377725675</v>
      </c>
      <c r="K184" s="151">
        <f>AB184*'Demand Supply Gap '!K278</f>
        <v>0.20644551415515011</v>
      </c>
      <c r="L184" s="151">
        <f>AC184*'Demand Supply Gap '!L278</f>
        <v>0.21580386011030961</v>
      </c>
      <c r="M184" s="151">
        <f>AD184*'Demand Supply Gap '!M278</f>
        <v>0.22522823350121204</v>
      </c>
      <c r="N184" s="151">
        <f>AE184*'Demand Supply Gap '!N278</f>
        <v>0.2346903424257456</v>
      </c>
      <c r="O184" s="151">
        <f>AF184*'Demand Supply Gap '!O278</f>
        <v>0.24416042463689339</v>
      </c>
      <c r="P184" s="151">
        <f>AG184*'Demand Supply Gap '!P278</f>
        <v>0.25360737848983927</v>
      </c>
      <c r="Q184" s="151">
        <f>AH184*'Demand Supply Gap '!Q278</f>
        <v>0.26299891094018618</v>
      </c>
      <c r="R184" s="151">
        <f>AI184*'Demand Supply Gap '!R278</f>
        <v>0.27230170189229941</v>
      </c>
      <c r="S184" s="151">
        <f>AJ184*'Demand Supply Gap '!S278</f>
        <v>0.2814815839750523</v>
      </c>
      <c r="T184" s="147"/>
      <c r="U184" s="174">
        <v>5.2557367541626807E-2</v>
      </c>
      <c r="V184" s="174">
        <v>5.2590901400189648E-2</v>
      </c>
      <c r="W184" s="174">
        <v>5.2624435258752482E-2</v>
      </c>
      <c r="X184" s="174">
        <v>5.2657969117315323E-2</v>
      </c>
      <c r="Y184" s="174">
        <v>5.2691502975878164E-2</v>
      </c>
      <c r="Z184" s="174">
        <v>5.2725036834441005E-2</v>
      </c>
      <c r="AA184" s="174">
        <v>5.2758570693003846E-2</v>
      </c>
      <c r="AB184" s="174">
        <v>5.2792104551566681E-2</v>
      </c>
      <c r="AC184" s="174">
        <v>5.2825638410129522E-2</v>
      </c>
      <c r="AD184" s="174">
        <v>5.2859172268692363E-2</v>
      </c>
      <c r="AE184" s="174">
        <v>5.2892706127255204E-2</v>
      </c>
      <c r="AF184" s="174">
        <v>5.2926239985818045E-2</v>
      </c>
      <c r="AG184" s="174">
        <v>5.2959773844380879E-2</v>
      </c>
      <c r="AH184" s="174">
        <v>5.2993307702943721E-2</v>
      </c>
      <c r="AI184" s="174">
        <v>5.3026841561506562E-2</v>
      </c>
      <c r="AJ184" s="174">
        <v>5.3060375420069403E-2</v>
      </c>
    </row>
    <row r="185" spans="1:36" ht="15.75" thickBot="1" x14ac:dyDescent="0.3">
      <c r="A185" s="153" t="s">
        <v>35</v>
      </c>
      <c r="B185" s="62" t="s">
        <v>163</v>
      </c>
      <c r="C185" s="156" t="s">
        <v>185</v>
      </c>
      <c r="D185" s="151">
        <f>U185*'Demand Supply Gap '!D278</f>
        <v>0.22882013596943315</v>
      </c>
      <c r="E185" s="151">
        <f>V185*'Demand Supply Gap '!E278</f>
        <v>0.23198581354791309</v>
      </c>
      <c r="F185" s="151">
        <f>W185*'Demand Supply Gap '!F278</f>
        <v>0.23515045366636572</v>
      </c>
      <c r="G185" s="151">
        <f>X185*'Demand Supply Gap '!G278</f>
        <v>0.23831405632479091</v>
      </c>
      <c r="H185" s="151">
        <f>Y185*'Demand Supply Gap '!H278</f>
        <v>0.2414766215231888</v>
      </c>
      <c r="I185" s="151">
        <f>Z185*'Demand Supply Gap '!I278</f>
        <v>0.22885859846758627</v>
      </c>
      <c r="J185" s="151">
        <f>AA185*'Demand Supply Gap '!J278</f>
        <v>0.23980126196253984</v>
      </c>
      <c r="K185" s="151">
        <f>AB185*'Demand Supply Gap '!K278</f>
        <v>0.25086952483241476</v>
      </c>
      <c r="L185" s="151">
        <f>AC185*'Demand Supply Gap '!L278</f>
        <v>0.26203268798388218</v>
      </c>
      <c r="M185" s="151">
        <f>AD185*'Demand Supply Gap '!M278</f>
        <v>0.27325811241538361</v>
      </c>
      <c r="N185" s="151">
        <f>AE185*'Demand Supply Gap '!N278</f>
        <v>0.28451134293690056</v>
      </c>
      <c r="O185" s="151">
        <f>AF185*'Demand Supply Gap '!O278</f>
        <v>0.2957562528623387</v>
      </c>
      <c r="P185" s="151">
        <f>AG185*'Demand Supply Gap '!P278</f>
        <v>0.30695520923782382</v>
      </c>
      <c r="Q185" s="151">
        <f>AH185*'Demand Supply Gap '!Q278</f>
        <v>0.31806925790997598</v>
      </c>
      <c r="R185" s="151">
        <f>AI185*'Demand Supply Gap '!R278</f>
        <v>0.32905832747582869</v>
      </c>
      <c r="S185" s="151">
        <f>AJ185*'Demand Supply Gap '!S278</f>
        <v>0.33988145089426486</v>
      </c>
      <c r="T185" s="147"/>
      <c r="U185" s="174">
        <v>6.4224985466287146E-2</v>
      </c>
      <c r="V185" s="174">
        <v>6.4214584961823695E-2</v>
      </c>
      <c r="W185" s="174">
        <v>6.4204184457360258E-2</v>
      </c>
      <c r="X185" s="174">
        <v>6.4193783952896807E-2</v>
      </c>
      <c r="Y185" s="174">
        <v>6.418338344843337E-2</v>
      </c>
      <c r="Z185" s="174">
        <v>6.4172982943969933E-2</v>
      </c>
      <c r="AA185" s="174">
        <v>6.4162582439506483E-2</v>
      </c>
      <c r="AB185" s="174">
        <v>6.4152181935043046E-2</v>
      </c>
      <c r="AC185" s="174">
        <v>6.4141781430579595E-2</v>
      </c>
      <c r="AD185" s="174">
        <v>6.4131380926116158E-2</v>
      </c>
      <c r="AE185" s="174">
        <v>6.4120980421652721E-2</v>
      </c>
      <c r="AF185" s="174">
        <v>6.411057991718927E-2</v>
      </c>
      <c r="AG185" s="174">
        <v>6.4100179412725833E-2</v>
      </c>
      <c r="AH185" s="174">
        <v>6.4089778908262382E-2</v>
      </c>
      <c r="AI185" s="174">
        <v>6.4079378403798945E-2</v>
      </c>
      <c r="AJ185" s="174">
        <v>6.4068977899335508E-2</v>
      </c>
    </row>
    <row r="186" spans="1:36" ht="15.75" thickBot="1" x14ac:dyDescent="0.3">
      <c r="A186" s="178" t="s">
        <v>35</v>
      </c>
      <c r="B186" s="179" t="s">
        <v>163</v>
      </c>
      <c r="C186" s="158" t="s">
        <v>6</v>
      </c>
      <c r="D186" s="151">
        <f>'Demand Supply Gap '!D278-SUM('Demand By End Use '!D182:D185)</f>
        <v>0.92570027906776398</v>
      </c>
      <c r="E186" s="151">
        <f>'Demand Supply Gap '!E278-SUM('Demand By End Use '!E182:E185)</f>
        <v>0.93892922805463463</v>
      </c>
      <c r="F186" s="151">
        <f>'Demand Supply Gap '!F278-SUM('Demand By End Use '!F182:F185)</f>
        <v>0.95216563430657875</v>
      </c>
      <c r="G186" s="151">
        <f>'Demand Supply Gap '!G278-SUM('Demand By End Use '!G182:G185)</f>
        <v>0.96540949782359542</v>
      </c>
      <c r="H186" s="151">
        <f>'Demand Supply Gap '!H278-SUM('Demand By End Use '!H182:H185)</f>
        <v>0.97866081860568555</v>
      </c>
      <c r="I186" s="151">
        <f>'Demand Supply Gap '!I278-SUM('Demand By End Use '!I182:I185)</f>
        <v>0.92793920068367219</v>
      </c>
      <c r="J186" s="151">
        <f>'Demand Supply Gap '!J278-SUM('Demand By End Use '!J182:J185)</f>
        <v>0.97274477155988492</v>
      </c>
      <c r="K186" s="151">
        <f>'Demand Supply Gap '!K278-SUM('Demand By End Use '!K182:K185)</f>
        <v>1.0181000922588117</v>
      </c>
      <c r="L186" s="151">
        <f>'Demand Supply Gap '!L278-SUM('Demand By End Use '!L182:L185)</f>
        <v>1.0638812277120908</v>
      </c>
      <c r="M186" s="151">
        <f>'Demand Supply Gap '!M278-SUM('Demand By End Use '!M182:M185)</f>
        <v>1.1099561395320263</v>
      </c>
      <c r="N186" s="151">
        <f>'Demand Supply Gap '!N278-SUM('Demand By End Use '!N182:N185)</f>
        <v>1.1561851708981852</v>
      </c>
      <c r="O186" s="151">
        <f>'Demand Supply Gap '!O278-SUM('Demand By End Use '!O182:O185)</f>
        <v>1.2024216180474956</v>
      </c>
      <c r="P186" s="151">
        <f>'Demand Supply Gap '!P278-SUM('Demand By End Use '!P182:P185)</f>
        <v>1.2485123868611603</v>
      </c>
      <c r="Q186" s="151">
        <f>'Demand Supply Gap '!Q278-SUM('Demand By End Use '!Q182:Q185)</f>
        <v>1.2942987319808288</v>
      </c>
      <c r="R186" s="151">
        <f>'Demand Supply Gap '!R278-SUM('Demand By End Use '!R182:R185)</f>
        <v>1.3396170748083844</v>
      </c>
      <c r="S186" s="151">
        <f>'Demand Supply Gap '!S278-SUM('Demand By End Use '!S182:S185)</f>
        <v>1.3842998956637493</v>
      </c>
      <c r="T186" s="147"/>
      <c r="U186" s="174">
        <f t="shared" ref="U186:AJ186" si="81">ROUND(1-SUM(U182:U185),4)</f>
        <v>0.25979999999999998</v>
      </c>
      <c r="V186" s="174">
        <f t="shared" si="81"/>
        <v>0.25990000000000002</v>
      </c>
      <c r="W186" s="174">
        <f t="shared" si="81"/>
        <v>0.26</v>
      </c>
      <c r="X186" s="174">
        <f t="shared" si="81"/>
        <v>0.26</v>
      </c>
      <c r="Y186" s="174">
        <f t="shared" si="81"/>
        <v>0.2601</v>
      </c>
      <c r="Z186" s="174">
        <f t="shared" si="81"/>
        <v>0.26019999999999999</v>
      </c>
      <c r="AA186" s="174">
        <f t="shared" si="81"/>
        <v>0.26029999999999998</v>
      </c>
      <c r="AB186" s="174">
        <f t="shared" si="81"/>
        <v>0.26029999999999998</v>
      </c>
      <c r="AC186" s="174">
        <f t="shared" si="81"/>
        <v>0.26040000000000002</v>
      </c>
      <c r="AD186" s="174">
        <f t="shared" si="81"/>
        <v>0.26050000000000001</v>
      </c>
      <c r="AE186" s="174">
        <f t="shared" si="81"/>
        <v>0.2606</v>
      </c>
      <c r="AF186" s="174">
        <f t="shared" si="81"/>
        <v>0.2606</v>
      </c>
      <c r="AG186" s="174">
        <f t="shared" si="81"/>
        <v>0.26069999999999999</v>
      </c>
      <c r="AH186" s="174">
        <f t="shared" si="81"/>
        <v>0.26079999999999998</v>
      </c>
      <c r="AI186" s="174">
        <f t="shared" si="81"/>
        <v>0.26090000000000002</v>
      </c>
      <c r="AJ186" s="174">
        <f t="shared" si="81"/>
        <v>0.26090000000000002</v>
      </c>
    </row>
    <row r="187" spans="1:36" ht="15.75" thickBot="1" x14ac:dyDescent="0.3">
      <c r="A187" s="160" t="s">
        <v>35</v>
      </c>
      <c r="B187" s="161" t="s">
        <v>163</v>
      </c>
      <c r="C187" s="161" t="s">
        <v>15</v>
      </c>
      <c r="D187" s="207">
        <f t="shared" ref="D187:S187" si="82">SUM(D182:D186)</f>
        <v>3.5627899999999997</v>
      </c>
      <c r="E187" s="207">
        <f t="shared" si="82"/>
        <v>3.6126654666666664</v>
      </c>
      <c r="F187" s="207">
        <f t="shared" si="82"/>
        <v>3.6625409333333332</v>
      </c>
      <c r="G187" s="207">
        <f t="shared" si="82"/>
        <v>3.7124163999999995</v>
      </c>
      <c r="H187" s="207">
        <f t="shared" si="82"/>
        <v>3.7622918666666663</v>
      </c>
      <c r="I187" s="207">
        <f t="shared" si="82"/>
        <v>3.566276460413333</v>
      </c>
      <c r="J187" s="207">
        <f t="shared" si="82"/>
        <v>3.7374004107242462</v>
      </c>
      <c r="K187" s="207">
        <f t="shared" si="82"/>
        <v>3.9105376818894699</v>
      </c>
      <c r="L187" s="207">
        <f t="shared" si="82"/>
        <v>4.0852106402357906</v>
      </c>
      <c r="M187" s="207">
        <f t="shared" si="82"/>
        <v>4.2609110932789065</v>
      </c>
      <c r="N187" s="207">
        <f t="shared" si="82"/>
        <v>4.4371021944141269</v>
      </c>
      <c r="O187" s="207">
        <f t="shared" si="82"/>
        <v>4.6132206765928938</v>
      </c>
      <c r="P187" s="207">
        <f t="shared" si="82"/>
        <v>4.7886794085459909</v>
      </c>
      <c r="Q187" s="207">
        <f t="shared" si="82"/>
        <v>4.9628702630611015</v>
      </c>
      <c r="R187" s="207">
        <f t="shared" si="82"/>
        <v>5.1351672827138488</v>
      </c>
      <c r="S187" s="208">
        <f t="shared" si="82"/>
        <v>5.3049301243463409</v>
      </c>
      <c r="T187" s="147"/>
      <c r="U187" s="182">
        <v>1</v>
      </c>
      <c r="V187" s="183">
        <v>1</v>
      </c>
      <c r="W187" s="183">
        <v>1</v>
      </c>
      <c r="X187" s="183">
        <v>1</v>
      </c>
      <c r="Y187" s="183">
        <v>1</v>
      </c>
      <c r="Z187" s="183">
        <v>1</v>
      </c>
      <c r="AA187" s="183">
        <v>1</v>
      </c>
      <c r="AB187" s="183">
        <v>1</v>
      </c>
      <c r="AC187" s="183">
        <v>1</v>
      </c>
      <c r="AD187" s="183">
        <v>1</v>
      </c>
      <c r="AE187" s="183">
        <v>1</v>
      </c>
      <c r="AF187" s="183">
        <v>1</v>
      </c>
      <c r="AG187" s="183">
        <v>1</v>
      </c>
      <c r="AH187" s="183">
        <v>1</v>
      </c>
      <c r="AI187" s="183">
        <v>1</v>
      </c>
      <c r="AJ187" s="184">
        <v>1</v>
      </c>
    </row>
    <row r="188" spans="1:36" x14ac:dyDescent="0.25">
      <c r="A188" s="185" t="s">
        <v>35</v>
      </c>
      <c r="B188" s="185" t="s">
        <v>35</v>
      </c>
      <c r="C188" s="215" t="s">
        <v>182</v>
      </c>
      <c r="D188" s="186">
        <f t="shared" ref="D188:S188" si="83">ROUND(D182+D176+D170,2)</f>
        <v>33.39</v>
      </c>
      <c r="E188" s="186">
        <f t="shared" si="83"/>
        <v>31.41</v>
      </c>
      <c r="F188" s="186">
        <f t="shared" si="83"/>
        <v>39.81</v>
      </c>
      <c r="G188" s="186">
        <f t="shared" si="83"/>
        <v>39.4</v>
      </c>
      <c r="H188" s="186">
        <f t="shared" si="83"/>
        <v>36.049999999999997</v>
      </c>
      <c r="I188" s="186">
        <f t="shared" si="83"/>
        <v>37.49</v>
      </c>
      <c r="J188" s="186">
        <f t="shared" si="83"/>
        <v>39.19</v>
      </c>
      <c r="K188" s="186">
        <f t="shared" si="83"/>
        <v>41</v>
      </c>
      <c r="L188" s="186">
        <f t="shared" si="83"/>
        <v>42.91</v>
      </c>
      <c r="M188" s="186">
        <f t="shared" si="83"/>
        <v>44.95</v>
      </c>
      <c r="N188" s="186">
        <f t="shared" si="83"/>
        <v>47.12</v>
      </c>
      <c r="O188" s="186">
        <f t="shared" si="83"/>
        <v>49.43</v>
      </c>
      <c r="P188" s="186">
        <f t="shared" si="83"/>
        <v>51.88</v>
      </c>
      <c r="Q188" s="186">
        <f t="shared" si="83"/>
        <v>54.5</v>
      </c>
      <c r="R188" s="186">
        <f t="shared" si="83"/>
        <v>57.28</v>
      </c>
      <c r="S188" s="186">
        <f t="shared" si="83"/>
        <v>60.25</v>
      </c>
      <c r="T188" s="147"/>
      <c r="U188" s="187">
        <f t="shared" ref="U188:AJ193" si="84">ROUND(D188/D$193,4)</f>
        <v>0.46450000000000002</v>
      </c>
      <c r="V188" s="209">
        <f t="shared" si="84"/>
        <v>0.46450000000000002</v>
      </c>
      <c r="W188" s="209">
        <f t="shared" si="84"/>
        <v>0.46439999999999998</v>
      </c>
      <c r="X188" s="209">
        <f t="shared" si="84"/>
        <v>0.46439999999999998</v>
      </c>
      <c r="Y188" s="209">
        <f t="shared" si="84"/>
        <v>0.46439999999999998</v>
      </c>
      <c r="Z188" s="209">
        <f t="shared" si="84"/>
        <v>0.46439999999999998</v>
      </c>
      <c r="AA188" s="209">
        <f t="shared" si="84"/>
        <v>0.46439999999999998</v>
      </c>
      <c r="AB188" s="209">
        <f t="shared" si="84"/>
        <v>0.46429999999999999</v>
      </c>
      <c r="AC188" s="209">
        <f t="shared" si="84"/>
        <v>0.4642</v>
      </c>
      <c r="AD188" s="209">
        <f t="shared" si="84"/>
        <v>0.46429999999999999</v>
      </c>
      <c r="AE188" s="209">
        <f t="shared" si="84"/>
        <v>0.46410000000000001</v>
      </c>
      <c r="AF188" s="209">
        <f t="shared" si="84"/>
        <v>0.4642</v>
      </c>
      <c r="AG188" s="209">
        <f t="shared" si="84"/>
        <v>0.4642</v>
      </c>
      <c r="AH188" s="209">
        <f t="shared" si="84"/>
        <v>0.46410000000000001</v>
      </c>
      <c r="AI188" s="209">
        <f t="shared" si="84"/>
        <v>0.46410000000000001</v>
      </c>
      <c r="AJ188" s="210">
        <f t="shared" si="84"/>
        <v>0.46400000000000002</v>
      </c>
    </row>
    <row r="189" spans="1:36" x14ac:dyDescent="0.25">
      <c r="A189" s="185" t="s">
        <v>35</v>
      </c>
      <c r="B189" s="185" t="s">
        <v>35</v>
      </c>
      <c r="C189" s="216" t="s">
        <v>183</v>
      </c>
      <c r="D189" s="186">
        <f t="shared" ref="D189:S189" si="85">ROUND(D183+D177+D171,2)</f>
        <v>11.43</v>
      </c>
      <c r="E189" s="186">
        <f t="shared" si="85"/>
        <v>10.73</v>
      </c>
      <c r="F189" s="186">
        <f t="shared" si="85"/>
        <v>13.58</v>
      </c>
      <c r="G189" s="186">
        <f t="shared" si="85"/>
        <v>13.42</v>
      </c>
      <c r="H189" s="186">
        <f t="shared" si="85"/>
        <v>12.26</v>
      </c>
      <c r="I189" s="186">
        <f t="shared" si="85"/>
        <v>12.73</v>
      </c>
      <c r="J189" s="186">
        <f t="shared" si="85"/>
        <v>13.28</v>
      </c>
      <c r="K189" s="186">
        <f t="shared" si="85"/>
        <v>13.87</v>
      </c>
      <c r="L189" s="186">
        <f t="shared" si="85"/>
        <v>14.5</v>
      </c>
      <c r="M189" s="186">
        <f t="shared" si="85"/>
        <v>15.16</v>
      </c>
      <c r="N189" s="186">
        <f t="shared" si="85"/>
        <v>15.87</v>
      </c>
      <c r="O189" s="186">
        <f t="shared" si="85"/>
        <v>16.61</v>
      </c>
      <c r="P189" s="186">
        <f t="shared" si="85"/>
        <v>17.41</v>
      </c>
      <c r="Q189" s="186">
        <f t="shared" si="85"/>
        <v>18.260000000000002</v>
      </c>
      <c r="R189" s="186">
        <f t="shared" si="85"/>
        <v>19.16</v>
      </c>
      <c r="S189" s="186">
        <f t="shared" si="85"/>
        <v>20.11</v>
      </c>
      <c r="T189" s="147"/>
      <c r="U189" s="211">
        <f t="shared" si="84"/>
        <v>0.159</v>
      </c>
      <c r="V189" s="212">
        <f t="shared" si="84"/>
        <v>0.15870000000000001</v>
      </c>
      <c r="W189" s="212">
        <f t="shared" si="84"/>
        <v>0.15840000000000001</v>
      </c>
      <c r="X189" s="212">
        <f t="shared" si="84"/>
        <v>0.15820000000000001</v>
      </c>
      <c r="Y189" s="212">
        <f t="shared" si="84"/>
        <v>0.15790000000000001</v>
      </c>
      <c r="Z189" s="212">
        <f t="shared" si="84"/>
        <v>0.15770000000000001</v>
      </c>
      <c r="AA189" s="212">
        <f t="shared" si="84"/>
        <v>0.15740000000000001</v>
      </c>
      <c r="AB189" s="212">
        <f t="shared" si="84"/>
        <v>0.15709999999999999</v>
      </c>
      <c r="AC189" s="212">
        <f t="shared" si="84"/>
        <v>0.15690000000000001</v>
      </c>
      <c r="AD189" s="212">
        <f t="shared" si="84"/>
        <v>0.15659999999999999</v>
      </c>
      <c r="AE189" s="212">
        <f t="shared" si="84"/>
        <v>0.15629999999999999</v>
      </c>
      <c r="AF189" s="212">
        <f t="shared" si="84"/>
        <v>0.156</v>
      </c>
      <c r="AG189" s="212">
        <f t="shared" si="84"/>
        <v>0.15579999999999999</v>
      </c>
      <c r="AH189" s="212">
        <f t="shared" si="84"/>
        <v>0.1555</v>
      </c>
      <c r="AI189" s="212">
        <f t="shared" si="84"/>
        <v>0.1552</v>
      </c>
      <c r="AJ189" s="213">
        <f t="shared" si="84"/>
        <v>0.15490000000000001</v>
      </c>
    </row>
    <row r="190" spans="1:36" x14ac:dyDescent="0.25">
      <c r="A190" s="185" t="s">
        <v>35</v>
      </c>
      <c r="B190" s="185" t="s">
        <v>35</v>
      </c>
      <c r="C190" s="216" t="s">
        <v>184</v>
      </c>
      <c r="D190" s="186">
        <f t="shared" ref="D190:S190" si="86">ROUND(D184+D178+D172,2)</f>
        <v>3.75</v>
      </c>
      <c r="E190" s="186">
        <f t="shared" si="86"/>
        <v>3.54</v>
      </c>
      <c r="F190" s="186">
        <f t="shared" si="86"/>
        <v>4.5</v>
      </c>
      <c r="G190" s="186">
        <f t="shared" si="86"/>
        <v>4.47</v>
      </c>
      <c r="H190" s="186">
        <f t="shared" si="86"/>
        <v>4.0999999999999996</v>
      </c>
      <c r="I190" s="186">
        <f t="shared" si="86"/>
        <v>4.28</v>
      </c>
      <c r="J190" s="186">
        <f t="shared" si="86"/>
        <v>4.49</v>
      </c>
      <c r="K190" s="186">
        <f t="shared" si="86"/>
        <v>4.71</v>
      </c>
      <c r="L190" s="186">
        <f t="shared" si="86"/>
        <v>4.95</v>
      </c>
      <c r="M190" s="186">
        <f t="shared" si="86"/>
        <v>5.2</v>
      </c>
      <c r="N190" s="186">
        <f t="shared" si="86"/>
        <v>5.47</v>
      </c>
      <c r="O190" s="186">
        <f t="shared" si="86"/>
        <v>5.76</v>
      </c>
      <c r="P190" s="186">
        <f t="shared" si="86"/>
        <v>6.06</v>
      </c>
      <c r="Q190" s="186">
        <f t="shared" si="86"/>
        <v>6.39</v>
      </c>
      <c r="R190" s="186">
        <f t="shared" si="86"/>
        <v>6.74</v>
      </c>
      <c r="S190" s="186">
        <f t="shared" si="86"/>
        <v>7.12</v>
      </c>
      <c r="T190" s="147"/>
      <c r="U190" s="211">
        <f t="shared" si="84"/>
        <v>5.2200000000000003E-2</v>
      </c>
      <c r="V190" s="211">
        <f t="shared" si="84"/>
        <v>5.2400000000000002E-2</v>
      </c>
      <c r="W190" s="211">
        <f t="shared" si="84"/>
        <v>5.2499999999999998E-2</v>
      </c>
      <c r="X190" s="211">
        <f t="shared" si="84"/>
        <v>5.2699999999999997E-2</v>
      </c>
      <c r="Y190" s="211">
        <f t="shared" si="84"/>
        <v>5.28E-2</v>
      </c>
      <c r="Z190" s="211">
        <f t="shared" si="84"/>
        <v>5.2999999999999999E-2</v>
      </c>
      <c r="AA190" s="211">
        <f t="shared" si="84"/>
        <v>5.3199999999999997E-2</v>
      </c>
      <c r="AB190" s="211">
        <f t="shared" si="84"/>
        <v>5.33E-2</v>
      </c>
      <c r="AC190" s="211">
        <f t="shared" si="84"/>
        <v>5.3600000000000002E-2</v>
      </c>
      <c r="AD190" s="211">
        <f t="shared" si="84"/>
        <v>5.3699999999999998E-2</v>
      </c>
      <c r="AE190" s="211">
        <f t="shared" si="84"/>
        <v>5.3900000000000003E-2</v>
      </c>
      <c r="AF190" s="211">
        <f t="shared" si="84"/>
        <v>5.4100000000000002E-2</v>
      </c>
      <c r="AG190" s="211">
        <f t="shared" si="84"/>
        <v>5.4199999999999998E-2</v>
      </c>
      <c r="AH190" s="211">
        <f t="shared" si="84"/>
        <v>5.4399999999999997E-2</v>
      </c>
      <c r="AI190" s="211">
        <f t="shared" si="84"/>
        <v>5.4600000000000003E-2</v>
      </c>
      <c r="AJ190" s="211">
        <f t="shared" si="84"/>
        <v>5.4800000000000001E-2</v>
      </c>
    </row>
    <row r="191" spans="1:36" x14ac:dyDescent="0.25">
      <c r="A191" s="185" t="s">
        <v>35</v>
      </c>
      <c r="B191" s="185" t="s">
        <v>35</v>
      </c>
      <c r="C191" s="217" t="s">
        <v>185</v>
      </c>
      <c r="D191" s="186">
        <f t="shared" ref="D191:S191" si="87">ROUND(D185+D179+D173,2)</f>
        <v>4.63</v>
      </c>
      <c r="E191" s="186">
        <f t="shared" si="87"/>
        <v>4.3499999999999996</v>
      </c>
      <c r="F191" s="186">
        <f t="shared" si="87"/>
        <v>5.51</v>
      </c>
      <c r="G191" s="186">
        <f t="shared" si="87"/>
        <v>5.45</v>
      </c>
      <c r="H191" s="186">
        <f t="shared" si="87"/>
        <v>4.9800000000000004</v>
      </c>
      <c r="I191" s="186">
        <f t="shared" si="87"/>
        <v>5.17</v>
      </c>
      <c r="J191" s="186">
        <f t="shared" si="87"/>
        <v>5.4</v>
      </c>
      <c r="K191" s="186">
        <f t="shared" si="87"/>
        <v>5.65</v>
      </c>
      <c r="L191" s="186">
        <f t="shared" si="87"/>
        <v>5.91</v>
      </c>
      <c r="M191" s="186">
        <f t="shared" si="87"/>
        <v>6.18</v>
      </c>
      <c r="N191" s="186">
        <f t="shared" si="87"/>
        <v>6.48</v>
      </c>
      <c r="O191" s="186">
        <f t="shared" si="87"/>
        <v>6.79</v>
      </c>
      <c r="P191" s="186">
        <f t="shared" si="87"/>
        <v>7.12</v>
      </c>
      <c r="Q191" s="186">
        <f t="shared" si="87"/>
        <v>7.47</v>
      </c>
      <c r="R191" s="186">
        <f t="shared" si="87"/>
        <v>7.85</v>
      </c>
      <c r="S191" s="186">
        <f t="shared" si="87"/>
        <v>8.25</v>
      </c>
      <c r="T191" s="147"/>
      <c r="U191" s="211">
        <f t="shared" si="84"/>
        <v>6.4399999999999999E-2</v>
      </c>
      <c r="V191" s="211">
        <f t="shared" si="84"/>
        <v>6.4299999999999996E-2</v>
      </c>
      <c r="W191" s="211">
        <f t="shared" si="84"/>
        <v>6.4299999999999996E-2</v>
      </c>
      <c r="X191" s="211">
        <f t="shared" si="84"/>
        <v>6.4199999999999993E-2</v>
      </c>
      <c r="Y191" s="211">
        <f t="shared" si="84"/>
        <v>6.4199999999999993E-2</v>
      </c>
      <c r="Z191" s="211">
        <f t="shared" si="84"/>
        <v>6.4000000000000001E-2</v>
      </c>
      <c r="AA191" s="211">
        <f t="shared" si="84"/>
        <v>6.4000000000000001E-2</v>
      </c>
      <c r="AB191" s="211">
        <f t="shared" si="84"/>
        <v>6.4000000000000001E-2</v>
      </c>
      <c r="AC191" s="211">
        <f t="shared" si="84"/>
        <v>6.3899999999999998E-2</v>
      </c>
      <c r="AD191" s="211">
        <f t="shared" si="84"/>
        <v>6.3799999999999996E-2</v>
      </c>
      <c r="AE191" s="211">
        <f t="shared" si="84"/>
        <v>6.3799999999999996E-2</v>
      </c>
      <c r="AF191" s="211">
        <f t="shared" si="84"/>
        <v>6.3799999999999996E-2</v>
      </c>
      <c r="AG191" s="211">
        <f t="shared" si="84"/>
        <v>6.3700000000000007E-2</v>
      </c>
      <c r="AH191" s="211">
        <f t="shared" si="84"/>
        <v>6.3600000000000004E-2</v>
      </c>
      <c r="AI191" s="211">
        <f t="shared" si="84"/>
        <v>6.3600000000000004E-2</v>
      </c>
      <c r="AJ191" s="211">
        <f t="shared" si="84"/>
        <v>6.3500000000000001E-2</v>
      </c>
    </row>
    <row r="192" spans="1:36" ht="15.75" thickBot="1" x14ac:dyDescent="0.3">
      <c r="A192" s="188" t="s">
        <v>35</v>
      </c>
      <c r="B192" s="188" t="s">
        <v>35</v>
      </c>
      <c r="C192" s="185" t="s">
        <v>6</v>
      </c>
      <c r="D192" s="186">
        <f t="shared" ref="D192:S192" si="88">ROUND(D186+D180+D174,2)</f>
        <v>18.690000000000001</v>
      </c>
      <c r="E192" s="186">
        <f t="shared" si="88"/>
        <v>17.59</v>
      </c>
      <c r="F192" s="186">
        <f t="shared" si="88"/>
        <v>22.32</v>
      </c>
      <c r="G192" s="186">
        <f t="shared" si="88"/>
        <v>22.1</v>
      </c>
      <c r="H192" s="186">
        <f t="shared" si="88"/>
        <v>20.239999999999998</v>
      </c>
      <c r="I192" s="186">
        <f t="shared" si="88"/>
        <v>21.06</v>
      </c>
      <c r="J192" s="186">
        <f t="shared" si="88"/>
        <v>22.03</v>
      </c>
      <c r="K192" s="186">
        <f t="shared" si="88"/>
        <v>23.07</v>
      </c>
      <c r="L192" s="186">
        <f t="shared" si="88"/>
        <v>24.16</v>
      </c>
      <c r="M192" s="186">
        <f t="shared" si="88"/>
        <v>25.33</v>
      </c>
      <c r="N192" s="186">
        <f t="shared" si="88"/>
        <v>26.58</v>
      </c>
      <c r="O192" s="186">
        <f t="shared" si="88"/>
        <v>27.9</v>
      </c>
      <c r="P192" s="186">
        <f t="shared" si="88"/>
        <v>29.3</v>
      </c>
      <c r="Q192" s="186">
        <f t="shared" si="88"/>
        <v>30.8</v>
      </c>
      <c r="R192" s="186">
        <f t="shared" si="88"/>
        <v>32.4</v>
      </c>
      <c r="S192" s="186">
        <f t="shared" si="88"/>
        <v>34.11</v>
      </c>
      <c r="T192" s="147"/>
      <c r="U192" s="211">
        <f t="shared" si="84"/>
        <v>0.26</v>
      </c>
      <c r="V192" s="211">
        <f t="shared" si="84"/>
        <v>0.2601</v>
      </c>
      <c r="W192" s="211">
        <f t="shared" si="84"/>
        <v>0.26040000000000002</v>
      </c>
      <c r="X192" s="211">
        <f t="shared" si="84"/>
        <v>0.26050000000000001</v>
      </c>
      <c r="Y192" s="211">
        <f t="shared" si="84"/>
        <v>0.26069999999999999</v>
      </c>
      <c r="Z192" s="211">
        <f t="shared" si="84"/>
        <v>0.26090000000000002</v>
      </c>
      <c r="AA192" s="211">
        <f t="shared" si="84"/>
        <v>0.26100000000000001</v>
      </c>
      <c r="AB192" s="211">
        <f t="shared" si="84"/>
        <v>0.26129999999999998</v>
      </c>
      <c r="AC192" s="211">
        <f t="shared" si="84"/>
        <v>0.26140000000000002</v>
      </c>
      <c r="AD192" s="211">
        <f t="shared" si="84"/>
        <v>0.2616</v>
      </c>
      <c r="AE192" s="211">
        <f t="shared" si="84"/>
        <v>0.26179999999999998</v>
      </c>
      <c r="AF192" s="211">
        <f t="shared" si="84"/>
        <v>0.26200000000000001</v>
      </c>
      <c r="AG192" s="211">
        <f t="shared" si="84"/>
        <v>0.2621</v>
      </c>
      <c r="AH192" s="211">
        <f t="shared" si="84"/>
        <v>0.26229999999999998</v>
      </c>
      <c r="AI192" s="211">
        <f t="shared" si="84"/>
        <v>0.26250000000000001</v>
      </c>
      <c r="AJ192" s="211">
        <f t="shared" si="84"/>
        <v>0.26269999999999999</v>
      </c>
    </row>
    <row r="193" spans="1:36" ht="15.75" thickBot="1" x14ac:dyDescent="0.3">
      <c r="A193" s="189" t="s">
        <v>35</v>
      </c>
      <c r="B193" s="190" t="s">
        <v>35</v>
      </c>
      <c r="C193" s="202" t="s">
        <v>15</v>
      </c>
      <c r="D193" s="191">
        <f t="shared" ref="D193:S193" si="89">SUM(D188:D192)</f>
        <v>71.89</v>
      </c>
      <c r="E193" s="191">
        <f t="shared" si="89"/>
        <v>67.62</v>
      </c>
      <c r="F193" s="191">
        <f t="shared" si="89"/>
        <v>85.72</v>
      </c>
      <c r="G193" s="191">
        <f t="shared" si="89"/>
        <v>84.84</v>
      </c>
      <c r="H193" s="191">
        <f t="shared" si="89"/>
        <v>77.63</v>
      </c>
      <c r="I193" s="191">
        <f t="shared" si="89"/>
        <v>80.73</v>
      </c>
      <c r="J193" s="191">
        <f t="shared" si="89"/>
        <v>84.39</v>
      </c>
      <c r="K193" s="191">
        <f t="shared" si="89"/>
        <v>88.300000000000011</v>
      </c>
      <c r="L193" s="191">
        <f t="shared" si="89"/>
        <v>92.429999999999993</v>
      </c>
      <c r="M193" s="191">
        <f t="shared" si="89"/>
        <v>96.820000000000007</v>
      </c>
      <c r="N193" s="191">
        <f t="shared" si="89"/>
        <v>101.52</v>
      </c>
      <c r="O193" s="191">
        <f t="shared" si="89"/>
        <v>106.49000000000001</v>
      </c>
      <c r="P193" s="191">
        <f t="shared" si="89"/>
        <v>111.77000000000001</v>
      </c>
      <c r="Q193" s="191">
        <f t="shared" si="89"/>
        <v>117.42</v>
      </c>
      <c r="R193" s="191">
        <f t="shared" si="89"/>
        <v>123.42999999999998</v>
      </c>
      <c r="S193" s="192">
        <f t="shared" si="89"/>
        <v>129.84</v>
      </c>
      <c r="T193" s="147"/>
      <c r="U193" s="214">
        <f t="shared" si="84"/>
        <v>1</v>
      </c>
      <c r="V193" s="214">
        <f t="shared" si="84"/>
        <v>1</v>
      </c>
      <c r="W193" s="214">
        <f t="shared" si="84"/>
        <v>1</v>
      </c>
      <c r="X193" s="214">
        <f t="shared" si="84"/>
        <v>1</v>
      </c>
      <c r="Y193" s="214">
        <f t="shared" si="84"/>
        <v>1</v>
      </c>
      <c r="Z193" s="214">
        <f t="shared" si="84"/>
        <v>1</v>
      </c>
      <c r="AA193" s="214">
        <f t="shared" si="84"/>
        <v>1</v>
      </c>
      <c r="AB193" s="214">
        <f t="shared" si="84"/>
        <v>1</v>
      </c>
      <c r="AC193" s="214">
        <f t="shared" si="84"/>
        <v>1</v>
      </c>
      <c r="AD193" s="214">
        <f t="shared" si="84"/>
        <v>1</v>
      </c>
      <c r="AE193" s="214">
        <f t="shared" si="84"/>
        <v>1</v>
      </c>
      <c r="AF193" s="214">
        <f t="shared" si="84"/>
        <v>1</v>
      </c>
      <c r="AG193" s="214">
        <f t="shared" si="84"/>
        <v>1</v>
      </c>
      <c r="AH193" s="214">
        <f t="shared" si="84"/>
        <v>1</v>
      </c>
      <c r="AI193" s="214">
        <f t="shared" si="84"/>
        <v>1</v>
      </c>
      <c r="AJ193" s="214">
        <f t="shared" si="84"/>
        <v>1</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7629FE-ABB0-4BED-B579-DAB8D0AC7237}">
  <dimension ref="A1:P161"/>
  <sheetViews>
    <sheetView zoomScaleNormal="100" workbookViewId="0">
      <selection activeCell="E3" sqref="E3"/>
    </sheetView>
  </sheetViews>
  <sheetFormatPr defaultRowHeight="15" x14ac:dyDescent="0.25"/>
  <cols>
    <col min="1" max="1" width="16.5703125" bestFit="1" customWidth="1"/>
    <col min="2" max="2" width="24.5703125" bestFit="1" customWidth="1"/>
    <col min="3" max="3" width="22" bestFit="1" customWidth="1"/>
    <col min="4" max="7" width="9.7109375" bestFit="1" customWidth="1"/>
    <col min="8" max="9" width="11" bestFit="1" customWidth="1"/>
    <col min="11" max="16" width="10.85546875" bestFit="1" customWidth="1"/>
  </cols>
  <sheetData>
    <row r="1" spans="1:16" ht="31.5" customHeight="1" thickBot="1" x14ac:dyDescent="0.3">
      <c r="A1" s="296" t="s">
        <v>272</v>
      </c>
      <c r="B1" s="296" t="s">
        <v>1</v>
      </c>
      <c r="C1" s="296" t="s">
        <v>273</v>
      </c>
      <c r="D1" s="297">
        <v>2016</v>
      </c>
      <c r="E1" s="297">
        <v>2017</v>
      </c>
      <c r="F1" s="297">
        <v>2018</v>
      </c>
      <c r="G1" s="297">
        <v>2019</v>
      </c>
      <c r="H1" s="297">
        <v>2020</v>
      </c>
      <c r="I1" s="297" t="s">
        <v>3</v>
      </c>
      <c r="K1" s="316">
        <v>2016</v>
      </c>
      <c r="L1" s="316">
        <v>2017</v>
      </c>
      <c r="M1" s="316">
        <v>2018</v>
      </c>
      <c r="N1" s="316">
        <v>2019</v>
      </c>
      <c r="O1" s="316">
        <v>2020</v>
      </c>
      <c r="P1" s="316" t="s">
        <v>3</v>
      </c>
    </row>
    <row r="2" spans="1:16" ht="15.75" thickBot="1" x14ac:dyDescent="0.3">
      <c r="A2" s="298" t="s">
        <v>4</v>
      </c>
      <c r="B2" s="299" t="s">
        <v>5</v>
      </c>
      <c r="C2" s="300" t="s">
        <v>274</v>
      </c>
      <c r="D2" s="151">
        <f>K2*'Demand Supply Gap '!D8</f>
        <v>87.166369523303999</v>
      </c>
      <c r="E2" s="151">
        <f>L2*'Demand Supply Gap '!E8</f>
        <v>93.815070944649833</v>
      </c>
      <c r="F2" s="151">
        <f>M2*'Demand Supply Gap '!F8</f>
        <v>101.53486458908671</v>
      </c>
      <c r="G2" s="151">
        <f>N2*'Demand Supply Gap '!G8</f>
        <v>108.72615501067392</v>
      </c>
      <c r="H2" s="151">
        <f>O2*'Demand Supply Gap '!H8</f>
        <v>115.89667814389169</v>
      </c>
      <c r="I2" s="151">
        <f>P2*'Demand Supply Gap '!I8</f>
        <v>124.8693170841176</v>
      </c>
      <c r="K2" s="317">
        <v>0.45254640000000002</v>
      </c>
      <c r="L2" s="317">
        <v>0.45401632000000003</v>
      </c>
      <c r="M2" s="317">
        <v>0.45548623999999999</v>
      </c>
      <c r="N2" s="317">
        <v>0.45695616</v>
      </c>
      <c r="O2" s="317">
        <v>0.45842608000000001</v>
      </c>
      <c r="P2" s="317">
        <v>0.45989600000000003</v>
      </c>
    </row>
    <row r="3" spans="1:16" ht="15.75" thickBot="1" x14ac:dyDescent="0.3">
      <c r="A3" s="301" t="s">
        <v>4</v>
      </c>
      <c r="B3" s="302" t="s">
        <v>5</v>
      </c>
      <c r="C3" s="303" t="s">
        <v>275</v>
      </c>
      <c r="D3" s="151">
        <f>K3*'Demand Supply Gap '!D8</f>
        <v>99.844347405958487</v>
      </c>
      <c r="E3" s="151">
        <f>L3*'Demand Supply Gap '!E8</f>
        <v>107.17532724245885</v>
      </c>
      <c r="F3" s="151">
        <f>M3*'Demand Supply Gap '!F8</f>
        <v>115.6883120396508</v>
      </c>
      <c r="G3" s="151">
        <f>N3*'Demand Supply Gap '!G8</f>
        <v>123.5562664016479</v>
      </c>
      <c r="H3" s="151">
        <f>O3*'Demand Supply Gap '!H8</f>
        <v>131.35981681293617</v>
      </c>
      <c r="I3" s="151">
        <f>P3*'Demand Supply Gap '!I8</f>
        <v>141.16024275817716</v>
      </c>
      <c r="K3" s="320">
        <v>0.51836735</v>
      </c>
      <c r="L3" s="320">
        <v>0.51867303600000003</v>
      </c>
      <c r="M3" s="320">
        <v>0.51897872199999995</v>
      </c>
      <c r="N3" s="320">
        <v>0.51928440799999998</v>
      </c>
      <c r="O3" s="320">
        <v>0.519590094</v>
      </c>
      <c r="P3" s="320">
        <v>0.51989578000000003</v>
      </c>
    </row>
    <row r="4" spans="1:16" ht="15.75" thickBot="1" x14ac:dyDescent="0.3">
      <c r="A4" s="301" t="s">
        <v>4</v>
      </c>
      <c r="B4" s="302" t="s">
        <v>5</v>
      </c>
      <c r="C4" s="304" t="s">
        <v>276</v>
      </c>
      <c r="D4" s="151">
        <f>K4*'Demand Supply Gap '!D8</f>
        <v>3.216638936999999</v>
      </c>
      <c r="E4" s="151">
        <f>L4*'Demand Supply Gap '!E8</f>
        <v>3.580358607954055</v>
      </c>
      <c r="F4" s="151">
        <f>M4*'Demand Supply Gap '!F8</f>
        <v>4.0022574653644787</v>
      </c>
      <c r="G4" s="151">
        <f>N4*'Demand Supply Gap '!G8</f>
        <v>4.4211391756498788</v>
      </c>
      <c r="H4" s="151">
        <f>O4*'Demand Supply Gap '!H8</f>
        <v>4.8561383783507193</v>
      </c>
      <c r="I4" s="151">
        <f>P4*'Demand Supply Gap '!I8</f>
        <v>5.3856368659225247</v>
      </c>
      <c r="K4" s="320">
        <v>1.6699999999999996E-2</v>
      </c>
      <c r="L4" s="320">
        <v>1.7327079999999998E-2</v>
      </c>
      <c r="M4" s="320">
        <v>1.7954159999999997E-2</v>
      </c>
      <c r="N4" s="320">
        <v>1.8581239999999995E-2</v>
      </c>
      <c r="O4" s="320">
        <v>1.9208319999999997E-2</v>
      </c>
      <c r="P4" s="320">
        <v>1.9835399999999996E-2</v>
      </c>
    </row>
    <row r="5" spans="1:16" x14ac:dyDescent="0.25">
      <c r="A5" s="301" t="s">
        <v>4</v>
      </c>
      <c r="B5" s="302" t="s">
        <v>5</v>
      </c>
      <c r="C5" s="304" t="s">
        <v>277</v>
      </c>
      <c r="D5" s="151">
        <f>K5*'Demand Supply Gap '!D8</f>
        <v>2.3884025639999997</v>
      </c>
      <c r="E5" s="151">
        <f>L5*'Demand Supply Gap '!E8</f>
        <v>2.0663369753899996</v>
      </c>
      <c r="F5" s="151">
        <f>M5*'Demand Supply Gap '!F8</f>
        <v>1.6941564927999999</v>
      </c>
      <c r="G5" s="151">
        <f>N5*'Demand Supply Gap '!G8</f>
        <v>1.2372653123999999</v>
      </c>
      <c r="H5" s="151">
        <f>O5*'Demand Supply Gap '!H8</f>
        <v>0.70788009880000002</v>
      </c>
      <c r="I5" s="151">
        <f>P5*'Demand Supply Gap '!I8</f>
        <v>0.10860656938448483</v>
      </c>
      <c r="K5" s="320">
        <f t="shared" ref="K5:P5" si="0">ROUND(1-SUM(K2:K4),4)</f>
        <v>1.24E-2</v>
      </c>
      <c r="L5" s="320">
        <f t="shared" si="0"/>
        <v>0.01</v>
      </c>
      <c r="M5" s="320">
        <f t="shared" si="0"/>
        <v>7.6E-3</v>
      </c>
      <c r="N5" s="320">
        <f t="shared" si="0"/>
        <v>5.1999999999999998E-3</v>
      </c>
      <c r="O5" s="320">
        <f t="shared" si="0"/>
        <v>2.8E-3</v>
      </c>
      <c r="P5" s="320">
        <f t="shared" si="0"/>
        <v>4.0000000000000002E-4</v>
      </c>
    </row>
    <row r="6" spans="1:16" ht="15.75" thickBot="1" x14ac:dyDescent="0.3">
      <c r="A6" s="305" t="s">
        <v>4</v>
      </c>
      <c r="B6" s="306" t="s">
        <v>5</v>
      </c>
      <c r="C6" s="306" t="s">
        <v>15</v>
      </c>
      <c r="D6" s="307">
        <f t="shared" ref="D6:I6" si="1">SUM(D2:D5)</f>
        <v>192.61575843026247</v>
      </c>
      <c r="E6" s="307">
        <f t="shared" si="1"/>
        <v>206.63709377045271</v>
      </c>
      <c r="F6" s="307">
        <f t="shared" si="1"/>
        <v>222.91959058690199</v>
      </c>
      <c r="G6" s="307">
        <f t="shared" si="1"/>
        <v>237.94082590037169</v>
      </c>
      <c r="H6" s="307">
        <f t="shared" si="1"/>
        <v>252.82051343397856</v>
      </c>
      <c r="I6" s="307">
        <f t="shared" si="1"/>
        <v>271.52380327760181</v>
      </c>
      <c r="K6" s="323">
        <f t="shared" ref="K6:P6" si="2">SUM(K2:K5)</f>
        <v>1.0000137500000001</v>
      </c>
      <c r="L6" s="324">
        <f t="shared" si="2"/>
        <v>1.0000164360000001</v>
      </c>
      <c r="M6" s="324">
        <f t="shared" si="2"/>
        <v>1.0000191219999999</v>
      </c>
      <c r="N6" s="324">
        <f t="shared" si="2"/>
        <v>1.0000218079999998</v>
      </c>
      <c r="O6" s="324">
        <f t="shared" si="2"/>
        <v>1.0000244939999998</v>
      </c>
      <c r="P6" s="325">
        <f t="shared" si="2"/>
        <v>1.00002718</v>
      </c>
    </row>
    <row r="7" spans="1:16" ht="15.75" thickBot="1" x14ac:dyDescent="0.3">
      <c r="A7" s="298" t="s">
        <v>4</v>
      </c>
      <c r="B7" s="299" t="s">
        <v>8</v>
      </c>
      <c r="C7" s="300" t="s">
        <v>274</v>
      </c>
      <c r="D7" s="151">
        <f>K7*'Demand Supply Gap '!D17</f>
        <v>2202.431374448603</v>
      </c>
      <c r="E7" s="151">
        <f>L7*'Demand Supply Gap '!E17</f>
        <v>2281.8003122945161</v>
      </c>
      <c r="F7" s="151">
        <f>M7*'Demand Supply Gap '!F17</f>
        <v>2372.7410758925744</v>
      </c>
      <c r="G7" s="151">
        <f>N7*'Demand Supply Gap '!G17</f>
        <v>2480.9501275792559</v>
      </c>
      <c r="H7" s="151">
        <f>O7*'Demand Supply Gap '!H17</f>
        <v>2537.8652031255465</v>
      </c>
      <c r="I7" s="151">
        <f>P7*'Demand Supply Gap '!I17</f>
        <v>2637.5197280554803</v>
      </c>
      <c r="K7" s="326">
        <v>0.45751999999999998</v>
      </c>
      <c r="L7" s="326">
        <v>0.45999179999999995</v>
      </c>
      <c r="M7" s="326">
        <v>0.46246359999999997</v>
      </c>
      <c r="N7" s="326">
        <v>0.46493539999999994</v>
      </c>
      <c r="O7" s="326">
        <v>0.46740719999999997</v>
      </c>
      <c r="P7" s="326">
        <v>0.46987899999999999</v>
      </c>
    </row>
    <row r="8" spans="1:16" ht="15.75" thickBot="1" x14ac:dyDescent="0.3">
      <c r="A8" s="301" t="s">
        <v>4</v>
      </c>
      <c r="B8" s="302" t="s">
        <v>8</v>
      </c>
      <c r="C8" s="303" t="s">
        <v>275</v>
      </c>
      <c r="D8" s="151">
        <f>K8*'Demand Supply Gap '!D17</f>
        <v>2087.4078651146128</v>
      </c>
      <c r="E8" s="151">
        <f>L8*'Demand Supply Gap '!E17</f>
        <v>2157.2046511630815</v>
      </c>
      <c r="F8" s="151">
        <f>M8*'Demand Supply Gap '!F17</f>
        <v>2237.5966534367653</v>
      </c>
      <c r="G8" s="151">
        <f>N8*'Demand Supply Gap '!G17</f>
        <v>2333.866866871298</v>
      </c>
      <c r="H8" s="151">
        <f>O8*'Demand Supply Gap '!H17</f>
        <v>2381.5621545177232</v>
      </c>
      <c r="I8" s="151">
        <f>P8*'Demand Supply Gap '!I17</f>
        <v>2469.0679201667581</v>
      </c>
      <c r="K8" s="327">
        <v>0.4336257</v>
      </c>
      <c r="L8" s="327">
        <v>0.43487436000000002</v>
      </c>
      <c r="M8" s="327">
        <v>0.43612301999999997</v>
      </c>
      <c r="N8" s="327">
        <v>0.43737167999999998</v>
      </c>
      <c r="O8" s="327">
        <v>0.43862034</v>
      </c>
      <c r="P8" s="327">
        <v>0.43986900000000001</v>
      </c>
    </row>
    <row r="9" spans="1:16" ht="15.75" thickBot="1" x14ac:dyDescent="0.3">
      <c r="A9" s="301" t="s">
        <v>4</v>
      </c>
      <c r="B9" s="302" t="s">
        <v>8</v>
      </c>
      <c r="C9" s="304" t="s">
        <v>276</v>
      </c>
      <c r="D9" s="151">
        <f>K9*'Demand Supply Gap '!D17</f>
        <v>320.84291639053902</v>
      </c>
      <c r="E9" s="151">
        <f>L9*'Demand Supply Gap '!E17</f>
        <v>333.83928925944144</v>
      </c>
      <c r="F9" s="151">
        <f>M9*'Demand Supply Gap '!F17</f>
        <v>348.61978266220086</v>
      </c>
      <c r="G9" s="151">
        <f>N9*'Demand Supply Gap '!G17</f>
        <v>366.04488380887062</v>
      </c>
      <c r="H9" s="151">
        <f>O9*'Demand Supply Gap '!H17</f>
        <v>375.98702832946111</v>
      </c>
      <c r="I9" s="151">
        <f>P9*'Demand Supply Gap '!I17</f>
        <v>392.33947231556607</v>
      </c>
      <c r="K9" s="327">
        <v>6.6650000000000001E-2</v>
      </c>
      <c r="L9" s="327">
        <v>6.7299200000000003E-2</v>
      </c>
      <c r="M9" s="327">
        <v>6.7948399999999992E-2</v>
      </c>
      <c r="N9" s="327">
        <v>6.8597599999999995E-2</v>
      </c>
      <c r="O9" s="327">
        <v>6.9246799999999997E-2</v>
      </c>
      <c r="P9" s="327">
        <v>6.9896E-2</v>
      </c>
    </row>
    <row r="10" spans="1:16" x14ac:dyDescent="0.25">
      <c r="A10" s="301" t="s">
        <v>4</v>
      </c>
      <c r="B10" s="302" t="s">
        <v>8</v>
      </c>
      <c r="C10" s="304" t="s">
        <v>277</v>
      </c>
      <c r="D10" s="151">
        <f>K10*'Demand Supply Gap '!D17</f>
        <v>203.14435216325202</v>
      </c>
      <c r="E10" s="151">
        <f>L10*'Demand Supply Gap '!E17</f>
        <v>187.507802975472</v>
      </c>
      <c r="F10" s="151">
        <f>M10*'Demand Supply Gap '!F17</f>
        <v>171.87693483855</v>
      </c>
      <c r="G10" s="151">
        <f>N10*'Demand Supply Gap '!G17</f>
        <v>155.28103197251997</v>
      </c>
      <c r="H10" s="151">
        <f>O10*'Demand Supply Gap '!H17</f>
        <v>134.11276188557002</v>
      </c>
      <c r="I10" s="151">
        <f>P10*'Demand Supply Gap '!I17</f>
        <v>114.50905967777194</v>
      </c>
      <c r="K10" s="327">
        <f t="shared" ref="K10:P10" si="3">ROUND(1-SUM(K7:K9),4)</f>
        <v>4.2200000000000001E-2</v>
      </c>
      <c r="L10" s="327">
        <f t="shared" si="3"/>
        <v>3.78E-2</v>
      </c>
      <c r="M10" s="327">
        <f t="shared" si="3"/>
        <v>3.3500000000000002E-2</v>
      </c>
      <c r="N10" s="327">
        <f t="shared" si="3"/>
        <v>2.9100000000000001E-2</v>
      </c>
      <c r="O10" s="327">
        <f t="shared" si="3"/>
        <v>2.47E-2</v>
      </c>
      <c r="P10" s="327">
        <f t="shared" si="3"/>
        <v>2.0400000000000001E-2</v>
      </c>
    </row>
    <row r="11" spans="1:16" ht="15.75" thickBot="1" x14ac:dyDescent="0.3">
      <c r="A11" s="305" t="s">
        <v>4</v>
      </c>
      <c r="B11" s="306" t="s">
        <v>8</v>
      </c>
      <c r="C11" s="306" t="s">
        <v>15</v>
      </c>
      <c r="D11" s="307">
        <f t="shared" ref="D11:I11" si="4">SUM(D7:D10)</f>
        <v>4813.8265081170075</v>
      </c>
      <c r="E11" s="307">
        <f t="shared" si="4"/>
        <v>4960.3520556925105</v>
      </c>
      <c r="F11" s="307">
        <f t="shared" si="4"/>
        <v>5130.8344468300911</v>
      </c>
      <c r="G11" s="307">
        <f t="shared" si="4"/>
        <v>5336.1429102319444</v>
      </c>
      <c r="H11" s="307">
        <f t="shared" si="4"/>
        <v>5429.5271478583009</v>
      </c>
      <c r="I11" s="307">
        <f t="shared" si="4"/>
        <v>5613.4361802155763</v>
      </c>
      <c r="K11" s="323">
        <f t="shared" ref="K11:P11" si="5">SUM(K7:K10)</f>
        <v>0.99999570000000004</v>
      </c>
      <c r="L11" s="324">
        <f t="shared" si="5"/>
        <v>0.99996536000000003</v>
      </c>
      <c r="M11" s="324">
        <f t="shared" si="5"/>
        <v>1.0000350199999999</v>
      </c>
      <c r="N11" s="324">
        <f t="shared" si="5"/>
        <v>1.00000468</v>
      </c>
      <c r="O11" s="324">
        <f t="shared" si="5"/>
        <v>0.99997433999999985</v>
      </c>
      <c r="P11" s="325">
        <f t="shared" si="5"/>
        <v>1.0000439999999999</v>
      </c>
    </row>
    <row r="12" spans="1:16" ht="15.75" thickBot="1" x14ac:dyDescent="0.3">
      <c r="A12" s="298" t="s">
        <v>4</v>
      </c>
      <c r="B12" s="299" t="s">
        <v>9</v>
      </c>
      <c r="C12" s="300" t="s">
        <v>274</v>
      </c>
      <c r="D12" s="151">
        <f>K12*'Demand Supply Gap '!D26</f>
        <v>580.53202363372213</v>
      </c>
      <c r="E12" s="151">
        <f>L12*'Demand Supply Gap '!E26</f>
        <v>591.27191186450204</v>
      </c>
      <c r="F12" s="151">
        <f>M12*'Demand Supply Gap '!F26</f>
        <v>600.68189152036416</v>
      </c>
      <c r="G12" s="151">
        <f>N12*'Demand Supply Gap '!G26</f>
        <v>609.70633348439469</v>
      </c>
      <c r="H12" s="151">
        <f>O12*'Demand Supply Gap '!H26</f>
        <v>619.83848690430762</v>
      </c>
      <c r="I12" s="151">
        <f>P12*'Demand Supply Gap '!I26</f>
        <v>665.05458830012174</v>
      </c>
      <c r="K12" s="326">
        <v>0.425346</v>
      </c>
      <c r="L12" s="326">
        <v>0.42803379999999996</v>
      </c>
      <c r="M12" s="326">
        <v>0.43072159999999998</v>
      </c>
      <c r="N12" s="326">
        <v>0.43340939999999994</v>
      </c>
      <c r="O12" s="326">
        <v>0.43609719999999996</v>
      </c>
      <c r="P12" s="326">
        <v>0.43878499999999998</v>
      </c>
    </row>
    <row r="13" spans="1:16" ht="15.75" thickBot="1" x14ac:dyDescent="0.3">
      <c r="A13" s="301" t="s">
        <v>4</v>
      </c>
      <c r="B13" s="299" t="s">
        <v>9</v>
      </c>
      <c r="C13" s="303" t="s">
        <v>275</v>
      </c>
      <c r="D13" s="151">
        <f>K13*'Demand Supply Gap '!D26</f>
        <v>187.72099544978005</v>
      </c>
      <c r="E13" s="151">
        <f>L13*'Demand Supply Gap '!E26</f>
        <v>190.31374120781157</v>
      </c>
      <c r="F13" s="151">
        <f>M13*'Demand Supply Gap '!F26</f>
        <v>192.45959282603039</v>
      </c>
      <c r="G13" s="151">
        <f>N13*'Demand Supply Gap '!G26</f>
        <v>194.46593616924039</v>
      </c>
      <c r="H13" s="151">
        <f>O13*'Demand Supply Gap '!H26</f>
        <v>196.80886647441363</v>
      </c>
      <c r="I13" s="151">
        <f>P13*'Demand Supply Gap '!I26</f>
        <v>210.22384857555951</v>
      </c>
      <c r="K13" s="327">
        <v>0.13754</v>
      </c>
      <c r="L13" s="327">
        <v>0.13777199999999998</v>
      </c>
      <c r="M13" s="327">
        <v>0.13800399999999999</v>
      </c>
      <c r="N13" s="327">
        <v>0.13823599999999997</v>
      </c>
      <c r="O13" s="327">
        <v>0.13846799999999998</v>
      </c>
      <c r="P13" s="327">
        <v>0.13869999999999999</v>
      </c>
    </row>
    <row r="14" spans="1:16" ht="15.75" thickBot="1" x14ac:dyDescent="0.3">
      <c r="A14" s="301" t="s">
        <v>4</v>
      </c>
      <c r="B14" s="299" t="s">
        <v>9</v>
      </c>
      <c r="C14" s="304" t="s">
        <v>276</v>
      </c>
      <c r="D14" s="151">
        <f>K14*'Demand Supply Gap '!D26</f>
        <v>417.23359247490015</v>
      </c>
      <c r="E14" s="151">
        <f>L14*'Demand Supply Gap '!E26</f>
        <v>423.43793495110305</v>
      </c>
      <c r="F14" s="151">
        <f>M14*'Demand Supply Gap '!F26</f>
        <v>428.65745643491346</v>
      </c>
      <c r="G14" s="151">
        <f>N14*'Demand Supply Gap '!G26</f>
        <v>433.57435024343738</v>
      </c>
      <c r="H14" s="151">
        <f>O14*'Demand Supply Gap '!H26</f>
        <v>439.250191380106</v>
      </c>
      <c r="I14" s="151">
        <f>P14*'Demand Supply Gap '!I26</f>
        <v>469.67190685132624</v>
      </c>
      <c r="K14" s="327">
        <v>0.30570000000000003</v>
      </c>
      <c r="L14" s="327">
        <v>0.30653536000000003</v>
      </c>
      <c r="M14" s="327">
        <v>0.30737071999999999</v>
      </c>
      <c r="N14" s="327">
        <v>0.30820607999999999</v>
      </c>
      <c r="O14" s="327">
        <v>0.30904144</v>
      </c>
      <c r="P14" s="327">
        <v>0.30987680000000001</v>
      </c>
    </row>
    <row r="15" spans="1:16" x14ac:dyDescent="0.25">
      <c r="A15" s="301" t="s">
        <v>4</v>
      </c>
      <c r="B15" s="299" t="s">
        <v>9</v>
      </c>
      <c r="C15" s="304" t="s">
        <v>277</v>
      </c>
      <c r="D15" s="151">
        <f>K15*'Demand Supply Gap '!D26</f>
        <v>179.35994544159794</v>
      </c>
      <c r="E15" s="151">
        <f>L15*'Demand Supply Gap '!E26</f>
        <v>176.34375227658333</v>
      </c>
      <c r="F15" s="151">
        <f>M15*'Demand Supply Gap '!F26</f>
        <v>172.79536681869209</v>
      </c>
      <c r="G15" s="151">
        <f>N15*'Demand Supply Gap '!G26</f>
        <v>169.0210540029278</v>
      </c>
      <c r="H15" s="151">
        <f>O15*'Demand Supply Gap '!H26</f>
        <v>165.43349544117328</v>
      </c>
      <c r="I15" s="151">
        <f>P15*'Demand Supply Gap '!I26</f>
        <v>170.72268133110001</v>
      </c>
      <c r="K15" s="327">
        <f>100%-SUM(K12:K14)</f>
        <v>0.13141399999999992</v>
      </c>
      <c r="L15" s="327">
        <f t="shared" ref="L15:P15" si="6">100%-SUM(L12:L14)</f>
        <v>0.12765884000000005</v>
      </c>
      <c r="M15" s="327">
        <f t="shared" si="6"/>
        <v>0.12390368000000007</v>
      </c>
      <c r="N15" s="327">
        <f t="shared" si="6"/>
        <v>0.12014852000000009</v>
      </c>
      <c r="O15" s="327">
        <f t="shared" si="6"/>
        <v>0.11639336000000011</v>
      </c>
      <c r="P15" s="327">
        <f t="shared" si="6"/>
        <v>0.11263819999999991</v>
      </c>
    </row>
    <row r="16" spans="1:16" ht="15.75" thickBot="1" x14ac:dyDescent="0.3">
      <c r="A16" s="305" t="s">
        <v>4</v>
      </c>
      <c r="B16" s="306" t="s">
        <v>9</v>
      </c>
      <c r="C16" s="306" t="s">
        <v>15</v>
      </c>
      <c r="D16" s="307">
        <f t="shared" ref="D16:I16" si="7">SUM(D12:D15)</f>
        <v>1364.8465570000003</v>
      </c>
      <c r="E16" s="307">
        <f t="shared" si="7"/>
        <v>1381.3673402999998</v>
      </c>
      <c r="F16" s="307">
        <f t="shared" si="7"/>
        <v>1394.5943076000001</v>
      </c>
      <c r="G16" s="307">
        <f t="shared" si="7"/>
        <v>1406.7676739000001</v>
      </c>
      <c r="H16" s="307">
        <f t="shared" si="7"/>
        <v>1421.3310402000006</v>
      </c>
      <c r="I16" s="307">
        <f t="shared" si="7"/>
        <v>1515.6730250581074</v>
      </c>
      <c r="K16" s="323">
        <f t="shared" ref="K16:P16" si="8">SUM(K12:K15)</f>
        <v>1</v>
      </c>
      <c r="L16" s="324">
        <f t="shared" si="8"/>
        <v>1</v>
      </c>
      <c r="M16" s="324">
        <f t="shared" si="8"/>
        <v>1</v>
      </c>
      <c r="N16" s="324">
        <f t="shared" si="8"/>
        <v>1</v>
      </c>
      <c r="O16" s="324">
        <f t="shared" si="8"/>
        <v>1</v>
      </c>
      <c r="P16" s="325">
        <f t="shared" si="8"/>
        <v>1</v>
      </c>
    </row>
    <row r="17" spans="1:16" ht="15.75" thickBot="1" x14ac:dyDescent="0.3">
      <c r="A17" s="298" t="s">
        <v>4</v>
      </c>
      <c r="B17" s="299" t="s">
        <v>11</v>
      </c>
      <c r="C17" s="300" t="s">
        <v>274</v>
      </c>
      <c r="D17" s="151">
        <f>K17*'Demand Supply Gap '!D35</f>
        <v>193.93771709999999</v>
      </c>
      <c r="E17" s="151">
        <f>L17*'Demand Supply Gap '!E35</f>
        <v>199.92062781249999</v>
      </c>
      <c r="F17" s="151">
        <f>M17*'Demand Supply Gap '!F35</f>
        <v>226.25169861500004</v>
      </c>
      <c r="G17" s="151">
        <f>N17*'Demand Supply Gap '!G35</f>
        <v>233.034047085</v>
      </c>
      <c r="H17" s="151">
        <f>O17*'Demand Supply Gap '!H35</f>
        <v>236.54830680000001</v>
      </c>
      <c r="I17" s="151">
        <f>P17*'Demand Supply Gap '!I35</f>
        <v>256.53080832954117</v>
      </c>
      <c r="K17" s="326">
        <v>0.63300000000000001</v>
      </c>
      <c r="L17" s="326">
        <v>0.61250000000000004</v>
      </c>
      <c r="M17" s="326">
        <v>0.65690000000000004</v>
      </c>
      <c r="N17" s="326">
        <v>0.63419999999999999</v>
      </c>
      <c r="O17" s="326">
        <v>0.62009999999999998</v>
      </c>
      <c r="P17" s="326">
        <v>0.63419999999999999</v>
      </c>
    </row>
    <row r="18" spans="1:16" ht="15.75" thickBot="1" x14ac:dyDescent="0.3">
      <c r="A18" s="301" t="s">
        <v>4</v>
      </c>
      <c r="B18" s="299" t="s">
        <v>11</v>
      </c>
      <c r="C18" s="303" t="s">
        <v>275</v>
      </c>
      <c r="D18" s="151">
        <f>K18*'Demand Supply Gap '!D35</f>
        <v>56.863886719999989</v>
      </c>
      <c r="E18" s="151">
        <f>L18*'Demand Supply Gap '!E35</f>
        <v>61.461313007499989</v>
      </c>
      <c r="F18" s="151">
        <f>M18*'Demand Supply Gap '!F35</f>
        <v>70.469017409999992</v>
      </c>
      <c r="G18" s="151">
        <f>N18*'Demand Supply Gap '!G35</f>
        <v>75.473341645000005</v>
      </c>
      <c r="H18" s="151">
        <f>O18*'Demand Supply Gap '!H35</f>
        <v>90.751237199999991</v>
      </c>
      <c r="I18" s="151">
        <f>P18*'Demand Supply Gap '!I35</f>
        <v>89.717018744074778</v>
      </c>
      <c r="K18" s="327">
        <v>0.18559999999999999</v>
      </c>
      <c r="L18" s="327">
        <v>0.1883</v>
      </c>
      <c r="M18" s="327">
        <v>0.20459999999999998</v>
      </c>
      <c r="N18" s="327">
        <v>0.2054</v>
      </c>
      <c r="O18" s="327">
        <v>0.23789999999999997</v>
      </c>
      <c r="P18" s="327">
        <v>0.22179999999999997</v>
      </c>
    </row>
    <row r="19" spans="1:16" ht="15.75" thickBot="1" x14ac:dyDescent="0.3">
      <c r="A19" s="301" t="s">
        <v>4</v>
      </c>
      <c r="B19" s="299" t="s">
        <v>11</v>
      </c>
      <c r="C19" s="304" t="s">
        <v>276</v>
      </c>
      <c r="D19" s="151">
        <f>K19*'Demand Supply Gap '!D35</f>
        <v>31.005524439999999</v>
      </c>
      <c r="E19" s="151">
        <f>L19*'Demand Supply Gap '!E35</f>
        <v>31.301858297499994</v>
      </c>
      <c r="F19" s="151">
        <f>M19*'Demand Supply Gap '!F35</f>
        <v>34.958970025000006</v>
      </c>
      <c r="G19" s="151">
        <f>N19*'Demand Supply Gap '!G35</f>
        <v>37.332480579999995</v>
      </c>
      <c r="H19" s="151">
        <f>O19*'Demand Supply Gap '!H35</f>
        <v>40.015993199999997</v>
      </c>
      <c r="I19" s="151">
        <f>P19*'Demand Supply Gap '!I35</f>
        <v>37.739395170523792</v>
      </c>
      <c r="K19" s="327">
        <v>0.1012</v>
      </c>
      <c r="L19" s="327">
        <v>9.5899999999999999E-2</v>
      </c>
      <c r="M19" s="327">
        <v>0.10150000000000001</v>
      </c>
      <c r="N19" s="327">
        <v>0.1016</v>
      </c>
      <c r="O19" s="327">
        <v>0.10489999999999999</v>
      </c>
      <c r="P19" s="327">
        <v>9.3299999999999994E-2</v>
      </c>
    </row>
    <row r="20" spans="1:16" x14ac:dyDescent="0.25">
      <c r="A20" s="301" t="s">
        <v>4</v>
      </c>
      <c r="B20" s="299" t="s">
        <v>11</v>
      </c>
      <c r="C20" s="304" t="s">
        <v>277</v>
      </c>
      <c r="D20" s="151">
        <f>K20*'Demand Supply Gap '!D35</f>
        <v>24.571571739999996</v>
      </c>
      <c r="E20" s="151">
        <f>L20*'Demand Supply Gap '!E35</f>
        <v>33.717225882499996</v>
      </c>
      <c r="F20" s="151">
        <f>M20*'Demand Supply Gap '!F35</f>
        <v>12.74366395</v>
      </c>
      <c r="G20" s="151">
        <f>N20*'Demand Supply Gap '!G35</f>
        <v>21.60580569</v>
      </c>
      <c r="H20" s="151">
        <f>O20*'Demand Supply Gap '!H35</f>
        <v>14.1524628</v>
      </c>
      <c r="I20" s="151">
        <f>P20*'Demand Supply Gap '!I35</f>
        <v>20.507902841860201</v>
      </c>
      <c r="K20" s="327">
        <f t="shared" ref="K20:P20" si="9">ROUND(1-SUM(K17:K19),4)</f>
        <v>8.0199999999999994E-2</v>
      </c>
      <c r="L20" s="327">
        <f t="shared" si="9"/>
        <v>0.1033</v>
      </c>
      <c r="M20" s="327">
        <f t="shared" si="9"/>
        <v>3.6999999999999998E-2</v>
      </c>
      <c r="N20" s="327">
        <f t="shared" si="9"/>
        <v>5.8799999999999998E-2</v>
      </c>
      <c r="O20" s="327">
        <f t="shared" si="9"/>
        <v>3.7100000000000001E-2</v>
      </c>
      <c r="P20" s="327">
        <f t="shared" si="9"/>
        <v>5.0700000000000002E-2</v>
      </c>
    </row>
    <row r="21" spans="1:16" ht="15.75" thickBot="1" x14ac:dyDescent="0.3">
      <c r="A21" s="305" t="s">
        <v>4</v>
      </c>
      <c r="B21" s="306" t="s">
        <v>11</v>
      </c>
      <c r="C21" s="306" t="s">
        <v>15</v>
      </c>
      <c r="D21" s="307">
        <f t="shared" ref="D21:I21" si="10">SUM(D17:D20)</f>
        <v>306.37869999999998</v>
      </c>
      <c r="E21" s="307">
        <f t="shared" si="10"/>
        <v>326.40102499999995</v>
      </c>
      <c r="F21" s="307">
        <f t="shared" si="10"/>
        <v>344.42334999999997</v>
      </c>
      <c r="G21" s="307">
        <f t="shared" si="10"/>
        <v>367.44567499999999</v>
      </c>
      <c r="H21" s="307">
        <f t="shared" si="10"/>
        <v>381.46800000000002</v>
      </c>
      <c r="I21" s="307">
        <f t="shared" si="10"/>
        <v>404.49512508599992</v>
      </c>
      <c r="K21" s="323">
        <f t="shared" ref="K21:P21" si="11">SUM(K17:K20)</f>
        <v>1</v>
      </c>
      <c r="L21" s="324">
        <f t="shared" si="11"/>
        <v>1</v>
      </c>
      <c r="M21" s="324">
        <f t="shared" si="11"/>
        <v>1</v>
      </c>
      <c r="N21" s="324">
        <f t="shared" si="11"/>
        <v>1</v>
      </c>
      <c r="O21" s="324">
        <f t="shared" si="11"/>
        <v>1</v>
      </c>
      <c r="P21" s="325">
        <f t="shared" si="11"/>
        <v>1</v>
      </c>
    </row>
    <row r="22" spans="1:16" ht="15.75" thickBot="1" x14ac:dyDescent="0.3">
      <c r="A22" s="298" t="s">
        <v>4</v>
      </c>
      <c r="B22" s="299" t="s">
        <v>102</v>
      </c>
      <c r="C22" s="300" t="s">
        <v>274</v>
      </c>
      <c r="D22" s="151">
        <f>K22*'Demand Supply Gap '!D44</f>
        <v>33.419008302370948</v>
      </c>
      <c r="E22" s="151">
        <f>L22*'Demand Supply Gap '!E44</f>
        <v>35.697112248313339</v>
      </c>
      <c r="F22" s="151">
        <f>M22*'Demand Supply Gap '!F44</f>
        <v>38.157227539914189</v>
      </c>
      <c r="G22" s="151">
        <f>N22*'Demand Supply Gap '!G44</f>
        <v>40.815455494140984</v>
      </c>
      <c r="H22" s="151">
        <f>O22*'Demand Supply Gap '!H44</f>
        <v>43.668924210400007</v>
      </c>
      <c r="I22" s="151">
        <f>P22*'Demand Supply Gap '!I44</f>
        <v>46.743190160455299</v>
      </c>
      <c r="K22" s="327">
        <v>0.41940000000000005</v>
      </c>
      <c r="L22" s="327">
        <v>0.42170000000000002</v>
      </c>
      <c r="M22" s="327">
        <v>0.42400000000000004</v>
      </c>
      <c r="N22" s="327">
        <v>0.42630000000000007</v>
      </c>
      <c r="O22" s="327">
        <v>0.42860000000000004</v>
      </c>
      <c r="P22" s="327">
        <v>0.43090000000000006</v>
      </c>
    </row>
    <row r="23" spans="1:16" ht="15.75" thickBot="1" x14ac:dyDescent="0.3">
      <c r="A23" s="301" t="s">
        <v>4</v>
      </c>
      <c r="B23" s="299" t="s">
        <v>102</v>
      </c>
      <c r="C23" s="303" t="s">
        <v>275</v>
      </c>
      <c r="D23" s="151">
        <f>K23*'Demand Supply Gap '!D44</f>
        <v>10.936374451095897</v>
      </c>
      <c r="E23" s="151">
        <f>L23*'Demand Supply Gap '!E44</f>
        <v>11.6624979834836</v>
      </c>
      <c r="F23" s="151">
        <f>M23*'Demand Supply Gap '!F44</f>
        <v>12.445737507086138</v>
      </c>
      <c r="G23" s="151">
        <f>N23*'Demand Supply Gap '!G44</f>
        <v>13.291082502347855</v>
      </c>
      <c r="H23" s="151">
        <f>O23*'Demand Supply Gap '!H44</f>
        <v>14.197325603555759</v>
      </c>
      <c r="I23" s="151">
        <f>P23*'Demand Supply Gap '!I44</f>
        <v>15.172498905018333</v>
      </c>
      <c r="K23" s="327">
        <v>0.1372487</v>
      </c>
      <c r="L23" s="327">
        <v>0.13777235999999998</v>
      </c>
      <c r="M23" s="327">
        <v>0.13829601999999999</v>
      </c>
      <c r="N23" s="327">
        <v>0.13881967999999997</v>
      </c>
      <c r="O23" s="327">
        <v>0.13934333999999998</v>
      </c>
      <c r="P23" s="327">
        <v>0.13986699999999999</v>
      </c>
    </row>
    <row r="24" spans="1:16" ht="15.75" thickBot="1" x14ac:dyDescent="0.3">
      <c r="A24" s="301" t="s">
        <v>4</v>
      </c>
      <c r="B24" s="299" t="s">
        <v>102</v>
      </c>
      <c r="C24" s="304" t="s">
        <v>276</v>
      </c>
      <c r="D24" s="151">
        <f>K24*'Demand Supply Gap '!D44</f>
        <v>23.304857792547523</v>
      </c>
      <c r="E24" s="151">
        <f>L24*'Demand Supply Gap '!E44</f>
        <v>24.983119635609587</v>
      </c>
      <c r="F24" s="151">
        <f>M24*'Demand Supply Gap '!F44</f>
        <v>26.79962077050531</v>
      </c>
      <c r="G24" s="151">
        <f>N24*'Demand Supply Gap '!G44</f>
        <v>28.766882392135845</v>
      </c>
      <c r="H24" s="151">
        <f>O24*'Demand Supply Gap '!H44</f>
        <v>30.884138530625602</v>
      </c>
      <c r="I24" s="151">
        <f>P24*'Demand Supply Gap '!I44</f>
        <v>33.170742438696919</v>
      </c>
      <c r="K24" s="327">
        <v>0.29247000000000001</v>
      </c>
      <c r="L24" s="327">
        <v>0.29513260000000002</v>
      </c>
      <c r="M24" s="327">
        <v>0.29779519999999998</v>
      </c>
      <c r="N24" s="327">
        <v>0.3004578</v>
      </c>
      <c r="O24" s="327">
        <v>0.30312040000000001</v>
      </c>
      <c r="P24" s="327">
        <v>0.30578300000000003</v>
      </c>
    </row>
    <row r="25" spans="1:16" ht="15.75" thickBot="1" x14ac:dyDescent="0.3">
      <c r="A25" s="301" t="s">
        <v>4</v>
      </c>
      <c r="B25" s="299" t="s">
        <v>102</v>
      </c>
      <c r="C25" s="304" t="s">
        <v>277</v>
      </c>
      <c r="D25" s="151">
        <f>K25*'Demand Supply Gap '!D44</f>
        <v>12.024149625245055</v>
      </c>
      <c r="E25" s="151">
        <f>L25*'Demand Supply Gap '!E44</f>
        <v>12.308181458156888</v>
      </c>
      <c r="F25" s="151">
        <f>M25*'Demand Supply Gap '!F44</f>
        <v>12.590085218948099</v>
      </c>
      <c r="G25" s="151">
        <f>N25*'Demand Supply Gap '!G44</f>
        <v>12.867926855295677</v>
      </c>
      <c r="H25" s="151">
        <f>O25*'Demand Supply Gap '!H44</f>
        <v>13.133281219599999</v>
      </c>
      <c r="I25" s="151">
        <f>P25*'Demand Supply Gap '!I44</f>
        <v>13.397038720854557</v>
      </c>
      <c r="K25" s="327">
        <f t="shared" ref="K25:P25" si="12">ROUND(1-SUM(K22:K24),4)</f>
        <v>0.15090000000000001</v>
      </c>
      <c r="L25" s="327">
        <f t="shared" si="12"/>
        <v>0.1454</v>
      </c>
      <c r="M25" s="327">
        <f t="shared" si="12"/>
        <v>0.1399</v>
      </c>
      <c r="N25" s="327">
        <f t="shared" si="12"/>
        <v>0.13439999999999999</v>
      </c>
      <c r="O25" s="327">
        <f t="shared" si="12"/>
        <v>0.12889999999999999</v>
      </c>
      <c r="P25" s="327">
        <f t="shared" si="12"/>
        <v>0.1235</v>
      </c>
    </row>
    <row r="26" spans="1:16" ht="15.75" thickBot="1" x14ac:dyDescent="0.3">
      <c r="A26" s="305" t="s">
        <v>4</v>
      </c>
      <c r="B26" s="331" t="s">
        <v>102</v>
      </c>
      <c r="C26" s="306" t="s">
        <v>15</v>
      </c>
      <c r="D26" s="307">
        <f t="shared" ref="D26:I26" si="13">SUM(D22:D25)</f>
        <v>79.684390171259423</v>
      </c>
      <c r="E26" s="307">
        <f t="shared" si="13"/>
        <v>84.650911325563413</v>
      </c>
      <c r="F26" s="307">
        <f t="shared" si="13"/>
        <v>89.992671036453743</v>
      </c>
      <c r="G26" s="307">
        <f t="shared" si="13"/>
        <v>95.741347243920359</v>
      </c>
      <c r="H26" s="307">
        <f t="shared" si="13"/>
        <v>101.88366956418136</v>
      </c>
      <c r="I26" s="307">
        <f t="shared" si="13"/>
        <v>108.4834702250251</v>
      </c>
      <c r="K26" s="323">
        <f t="shared" ref="K26:P26" si="14">SUM(K22:K25)</f>
        <v>1.0000187</v>
      </c>
      <c r="L26" s="324">
        <f t="shared" si="14"/>
        <v>1.0000049600000001</v>
      </c>
      <c r="M26" s="324">
        <f t="shared" si="14"/>
        <v>0.99999121999999996</v>
      </c>
      <c r="N26" s="324">
        <f t="shared" si="14"/>
        <v>0.99997747999999997</v>
      </c>
      <c r="O26" s="324">
        <f t="shared" si="14"/>
        <v>0.9999637400000001</v>
      </c>
      <c r="P26" s="325">
        <f t="shared" si="14"/>
        <v>1.0000500000000001</v>
      </c>
    </row>
    <row r="27" spans="1:16" ht="15.75" thickBot="1" x14ac:dyDescent="0.3">
      <c r="A27" s="298" t="s">
        <v>4</v>
      </c>
      <c r="B27" s="299" t="s">
        <v>13</v>
      </c>
      <c r="C27" s="300" t="s">
        <v>274</v>
      </c>
      <c r="D27" s="151">
        <f>K27*'Demand Supply Gap '!D53</f>
        <v>2049.7168881538569</v>
      </c>
      <c r="E27" s="151">
        <f>L27*'Demand Supply Gap '!E53</f>
        <v>2089.226142457157</v>
      </c>
      <c r="F27" s="151">
        <f>M27*'Demand Supply Gap '!F53</f>
        <v>2092.1174357908826</v>
      </c>
      <c r="G27" s="151">
        <f>N27*'Demand Supply Gap '!G53</f>
        <v>2086.9160173870155</v>
      </c>
      <c r="H27" s="151">
        <f>O27*'Demand Supply Gap '!H53</f>
        <v>2095.2099854134003</v>
      </c>
      <c r="I27" s="151">
        <f>P27*'Demand Supply Gap '!I53</f>
        <v>2269.1976710591925</v>
      </c>
      <c r="K27" s="326">
        <v>0.59310000000000007</v>
      </c>
      <c r="L27" s="326">
        <v>0.59510000000000007</v>
      </c>
      <c r="M27" s="326">
        <v>0.59390000000000009</v>
      </c>
      <c r="N27" s="326">
        <v>0.59350000000000014</v>
      </c>
      <c r="O27" s="326">
        <v>0.59090000000000009</v>
      </c>
      <c r="P27" s="326">
        <v>0.59650000000000003</v>
      </c>
    </row>
    <row r="28" spans="1:16" ht="15.75" thickBot="1" x14ac:dyDescent="0.3">
      <c r="A28" s="301" t="s">
        <v>4</v>
      </c>
      <c r="B28" s="302" t="s">
        <v>13</v>
      </c>
      <c r="C28" s="303" t="s">
        <v>275</v>
      </c>
      <c r="D28" s="151">
        <f>K28*'Demand Supply Gap '!D53</f>
        <v>752.35772475315218</v>
      </c>
      <c r="E28" s="151">
        <f>L28*'Demand Supply Gap '!E53</f>
        <v>768.91666899843142</v>
      </c>
      <c r="F28" s="151">
        <f>M28*'Demand Supply Gap '!F53</f>
        <v>776.18648897484923</v>
      </c>
      <c r="G28" s="151">
        <f>N28*'Demand Supply Gap '!G53</f>
        <v>779.42005798484547</v>
      </c>
      <c r="H28" s="151">
        <f>O28*'Demand Supply Gap '!H53</f>
        <v>790.64126340747998</v>
      </c>
      <c r="I28" s="151">
        <f>P28*'Demand Supply Gap '!I53</f>
        <v>853.27919131362421</v>
      </c>
      <c r="K28" s="327">
        <v>0.2177</v>
      </c>
      <c r="L28" s="327">
        <v>0.21902000000000002</v>
      </c>
      <c r="M28" s="327">
        <v>0.22034000000000001</v>
      </c>
      <c r="N28" s="327">
        <v>0.22166000000000002</v>
      </c>
      <c r="O28" s="327">
        <v>0.22298000000000001</v>
      </c>
      <c r="P28" s="327">
        <v>0.2243</v>
      </c>
    </row>
    <row r="29" spans="1:16" ht="15.75" thickBot="1" x14ac:dyDescent="0.3">
      <c r="A29" s="301" t="s">
        <v>4</v>
      </c>
      <c r="B29" s="302" t="s">
        <v>13</v>
      </c>
      <c r="C29" s="304" t="s">
        <v>276</v>
      </c>
      <c r="D29" s="151">
        <f>K29*'Demand Supply Gap '!D53</f>
        <v>434.75701320140809</v>
      </c>
      <c r="E29" s="151">
        <f>L29*'Demand Supply Gap '!E53</f>
        <v>444.50559368353299</v>
      </c>
      <c r="F29" s="151">
        <f>M29*'Demand Supply Gap '!F53</f>
        <v>448.88759152712663</v>
      </c>
      <c r="G29" s="151">
        <f>N29*'Demand Supply Gap '!G53</f>
        <v>450.93560893301697</v>
      </c>
      <c r="H29" s="151">
        <f>O29*'Demand Supply Gap '!H53</f>
        <v>457.60605834745598</v>
      </c>
      <c r="I29" s="151">
        <f>P29*'Demand Supply Gap '!I53</f>
        <v>494.04979302675162</v>
      </c>
      <c r="K29" s="327">
        <v>0.1258</v>
      </c>
      <c r="L29" s="327">
        <v>0.126614</v>
      </c>
      <c r="M29" s="327">
        <v>0.12742799999999999</v>
      </c>
      <c r="N29" s="327">
        <v>0.12824199999999999</v>
      </c>
      <c r="O29" s="327">
        <v>0.129056</v>
      </c>
      <c r="P29" s="327">
        <v>0.12987000000000001</v>
      </c>
    </row>
    <row r="30" spans="1:16" x14ac:dyDescent="0.25">
      <c r="A30" s="301" t="s">
        <v>4</v>
      </c>
      <c r="B30" s="302" t="s">
        <v>13</v>
      </c>
      <c r="C30" s="304" t="s">
        <v>277</v>
      </c>
      <c r="D30" s="151">
        <f>K30*'Demand Supply Gap '!D53</f>
        <v>219.10647565158405</v>
      </c>
      <c r="E30" s="151">
        <f>L30*'Demand Supply Gap '!E53</f>
        <v>208.185364220651</v>
      </c>
      <c r="F30" s="151">
        <f>M30*'Demand Supply Gap '!F53</f>
        <v>205.372026446554</v>
      </c>
      <c r="G30" s="151">
        <f>N30*'Demand Supply Gap '!G53</f>
        <v>199.021813958054</v>
      </c>
      <c r="H30" s="151">
        <f>O30*'Demand Supply Gap '!H53</f>
        <v>202.46486743459997</v>
      </c>
      <c r="I30" s="151">
        <f>P30*'Demand Supply Gap '!I53</f>
        <v>187.54642947731463</v>
      </c>
      <c r="K30" s="327">
        <f t="shared" ref="K30:P30" si="15">ROUND(1-SUM(K27:K29),4)</f>
        <v>6.3399999999999998E-2</v>
      </c>
      <c r="L30" s="327">
        <f t="shared" si="15"/>
        <v>5.9299999999999999E-2</v>
      </c>
      <c r="M30" s="327">
        <f t="shared" si="15"/>
        <v>5.8299999999999998E-2</v>
      </c>
      <c r="N30" s="327">
        <f t="shared" si="15"/>
        <v>5.6599999999999998E-2</v>
      </c>
      <c r="O30" s="327">
        <f t="shared" si="15"/>
        <v>5.7099999999999998E-2</v>
      </c>
      <c r="P30" s="327">
        <f t="shared" si="15"/>
        <v>4.9299999999999997E-2</v>
      </c>
    </row>
    <row r="31" spans="1:16" ht="15.75" thickBot="1" x14ac:dyDescent="0.3">
      <c r="A31" s="305" t="s">
        <v>4</v>
      </c>
      <c r="B31" s="306" t="s">
        <v>13</v>
      </c>
      <c r="C31" s="306" t="s">
        <v>15</v>
      </c>
      <c r="D31" s="307">
        <f t="shared" ref="D31:I31" si="16">SUM(D27:D30)</f>
        <v>3455.9381017600008</v>
      </c>
      <c r="E31" s="307">
        <f t="shared" si="16"/>
        <v>3510.8337693597723</v>
      </c>
      <c r="F31" s="307">
        <f t="shared" si="16"/>
        <v>3522.5635427394122</v>
      </c>
      <c r="G31" s="307">
        <f t="shared" si="16"/>
        <v>3516.2934982629313</v>
      </c>
      <c r="H31" s="307">
        <f t="shared" si="16"/>
        <v>3545.9221746029361</v>
      </c>
      <c r="I31" s="307">
        <f t="shared" si="16"/>
        <v>3804.0730848768831</v>
      </c>
      <c r="K31" s="323">
        <f t="shared" ref="K31:P31" si="17">SUM(K27:K30)</f>
        <v>1</v>
      </c>
      <c r="L31" s="324">
        <f t="shared" si="17"/>
        <v>1.0000340000000001</v>
      </c>
      <c r="M31" s="324">
        <f t="shared" si="17"/>
        <v>0.99996800000000008</v>
      </c>
      <c r="N31" s="324">
        <f t="shared" si="17"/>
        <v>1.0000020000000001</v>
      </c>
      <c r="O31" s="324">
        <f t="shared" si="17"/>
        <v>1.0000360000000001</v>
      </c>
      <c r="P31" s="325">
        <f t="shared" si="17"/>
        <v>0.99997000000000003</v>
      </c>
    </row>
    <row r="32" spans="1:16" ht="15.75" thickBot="1" x14ac:dyDescent="0.3">
      <c r="A32" s="298" t="s">
        <v>4</v>
      </c>
      <c r="B32" s="299" t="s">
        <v>14</v>
      </c>
      <c r="C32" s="300" t="s">
        <v>274</v>
      </c>
      <c r="D32" s="151">
        <f>K32*'Demand Supply Gap '!D62</f>
        <v>12.380453648639991</v>
      </c>
      <c r="E32" s="151">
        <f>L32*'Demand Supply Gap '!E62</f>
        <v>12.276022753269332</v>
      </c>
      <c r="F32" s="151">
        <f>M32*'Demand Supply Gap '!F62</f>
        <v>12.72755978461333</v>
      </c>
      <c r="G32" s="151">
        <f>N32*'Demand Supply Gap '!G62</f>
        <v>12.664312984959995</v>
      </c>
      <c r="H32" s="151">
        <f>O32*'Demand Supply Gap '!H62</f>
        <v>13.054555596276831</v>
      </c>
      <c r="I32" s="151">
        <f>P32*'Demand Supply Gap '!I62</f>
        <v>13.431825104279342</v>
      </c>
      <c r="K32" s="326">
        <v>0.15839999999999993</v>
      </c>
      <c r="L32" s="326">
        <v>0.15514</v>
      </c>
      <c r="M32" s="326">
        <v>0.15889999999999999</v>
      </c>
      <c r="N32" s="326">
        <v>0.15621999999999997</v>
      </c>
      <c r="O32" s="326">
        <v>0.16070000000000001</v>
      </c>
      <c r="P32" s="326">
        <v>0.15809999999999996</v>
      </c>
    </row>
    <row r="33" spans="1:16" ht="15.75" thickBot="1" x14ac:dyDescent="0.3">
      <c r="A33" s="301" t="s">
        <v>4</v>
      </c>
      <c r="B33" s="302" t="s">
        <v>14</v>
      </c>
      <c r="C33" s="303" t="s">
        <v>275</v>
      </c>
      <c r="D33" s="151">
        <f>K33*'Demand Supply Gap '!D62</f>
        <v>25.800427710959998</v>
      </c>
      <c r="E33" s="151">
        <f>L33*'Demand Supply Gap '!E62</f>
        <v>26.09505468333866</v>
      </c>
      <c r="F33" s="151">
        <f>M33*'Demand Supply Gap '!F62</f>
        <v>26.432314215999991</v>
      </c>
      <c r="G33" s="151">
        <f>N33*'Demand Supply Gap '!G62</f>
        <v>26.358179003519993</v>
      </c>
      <c r="H33" s="151">
        <f>O33*'Demand Supply Gap '!H62</f>
        <v>26.386936831254761</v>
      </c>
      <c r="I33" s="151">
        <f>P33*'Demand Supply Gap '!I62</f>
        <v>27.908630909271125</v>
      </c>
      <c r="K33" s="327">
        <v>0.33010000000000006</v>
      </c>
      <c r="L33" s="327">
        <v>0.32977999999999996</v>
      </c>
      <c r="M33" s="327">
        <v>0.32999999999999996</v>
      </c>
      <c r="N33" s="327">
        <v>0.32513999999999998</v>
      </c>
      <c r="O33" s="327">
        <v>0.32482</v>
      </c>
      <c r="P33" s="327">
        <v>0.32850000000000001</v>
      </c>
    </row>
    <row r="34" spans="1:16" ht="15.75" thickBot="1" x14ac:dyDescent="0.3">
      <c r="A34" s="301" t="s">
        <v>4</v>
      </c>
      <c r="B34" s="302" t="s">
        <v>14</v>
      </c>
      <c r="C34" s="304" t="s">
        <v>276</v>
      </c>
      <c r="D34" s="151">
        <f>K34*'Demand Supply Gap '!D62</f>
        <v>28.246817857439993</v>
      </c>
      <c r="E34" s="151">
        <f>L34*'Demand Supply Gap '!E62</f>
        <v>28.77909936421333</v>
      </c>
      <c r="F34" s="151">
        <f>M34*'Demand Supply Gap '!F62</f>
        <v>29.315839403199995</v>
      </c>
      <c r="G34" s="151">
        <f>N34*'Demand Supply Gap '!G62</f>
        <v>29.857037974399994</v>
      </c>
      <c r="H34" s="151">
        <f>O34*'Demand Supply Gap '!H62</f>
        <v>30.105901082639662</v>
      </c>
      <c r="I34" s="151">
        <f>P34*'Demand Supply Gap '!I62</f>
        <v>31.680756365501377</v>
      </c>
      <c r="K34" s="327">
        <v>0.3614</v>
      </c>
      <c r="L34" s="327">
        <v>0.36370000000000002</v>
      </c>
      <c r="M34" s="327">
        <v>0.36599999999999999</v>
      </c>
      <c r="N34" s="327">
        <v>0.36830000000000002</v>
      </c>
      <c r="O34" s="327">
        <v>0.37060000000000004</v>
      </c>
      <c r="P34" s="327">
        <v>0.37290000000000001</v>
      </c>
    </row>
    <row r="35" spans="1:16" x14ac:dyDescent="0.25">
      <c r="A35" s="301" t="s">
        <v>4</v>
      </c>
      <c r="B35" s="302" t="s">
        <v>14</v>
      </c>
      <c r="C35" s="304" t="s">
        <v>277</v>
      </c>
      <c r="D35" s="151">
        <f>K35*'Demand Supply Gap '!D62</f>
        <v>11.731730382959999</v>
      </c>
      <c r="E35" s="151">
        <f>L35*'Demand Supply Gap '!E62</f>
        <v>11.980081506026666</v>
      </c>
      <c r="F35" s="151">
        <f>M35*'Demand Supply Gap '!F62</f>
        <v>11.622208462853331</v>
      </c>
      <c r="G35" s="151">
        <f>N35*'Demand Supply Gap '!G62</f>
        <v>12.184395350399996</v>
      </c>
      <c r="H35" s="151">
        <f>O35*'Demand Supply Gap '!H62</f>
        <v>11.689798072832831</v>
      </c>
      <c r="I35" s="151">
        <f>P35*'Demand Supply Gap '!I62</f>
        <v>11.936568166674562</v>
      </c>
      <c r="K35" s="327">
        <f t="shared" ref="K35:P35" si="18">ROUND(1-SUM(K32:K34),4)</f>
        <v>0.15010000000000001</v>
      </c>
      <c r="L35" s="327">
        <f t="shared" si="18"/>
        <v>0.15140000000000001</v>
      </c>
      <c r="M35" s="327">
        <f t="shared" si="18"/>
        <v>0.14510000000000001</v>
      </c>
      <c r="N35" s="327">
        <f t="shared" si="18"/>
        <v>0.15029999999999999</v>
      </c>
      <c r="O35" s="327">
        <f t="shared" si="18"/>
        <v>0.1439</v>
      </c>
      <c r="P35" s="327">
        <f t="shared" si="18"/>
        <v>0.14050000000000001</v>
      </c>
    </row>
    <row r="36" spans="1:16" ht="15.75" thickBot="1" x14ac:dyDescent="0.3">
      <c r="A36" s="305" t="s">
        <v>4</v>
      </c>
      <c r="B36" s="306" t="s">
        <v>14</v>
      </c>
      <c r="C36" s="306" t="s">
        <v>15</v>
      </c>
      <c r="D36" s="307">
        <f t="shared" ref="D36:I36" si="19">SUM(D32:D35)</f>
        <v>78.159429599999982</v>
      </c>
      <c r="E36" s="307">
        <f t="shared" si="19"/>
        <v>79.130258306847992</v>
      </c>
      <c r="F36" s="307">
        <f t="shared" si="19"/>
        <v>80.097921866666653</v>
      </c>
      <c r="G36" s="307">
        <f t="shared" si="19"/>
        <v>81.063925313279981</v>
      </c>
      <c r="H36" s="307">
        <f t="shared" si="19"/>
        <v>81.237191583004076</v>
      </c>
      <c r="I36" s="307">
        <f t="shared" si="19"/>
        <v>84.957780545726408</v>
      </c>
      <c r="K36" s="323">
        <f t="shared" ref="K36:P36" si="20">SUM(K32:K35)</f>
        <v>1</v>
      </c>
      <c r="L36" s="324">
        <f t="shared" si="20"/>
        <v>1.0000199999999999</v>
      </c>
      <c r="M36" s="324">
        <f t="shared" si="20"/>
        <v>1</v>
      </c>
      <c r="N36" s="324">
        <f t="shared" si="20"/>
        <v>0.99995999999999996</v>
      </c>
      <c r="O36" s="324">
        <f t="shared" si="20"/>
        <v>1.0000199999999999</v>
      </c>
      <c r="P36" s="325">
        <f t="shared" si="20"/>
        <v>1</v>
      </c>
    </row>
    <row r="37" spans="1:16" ht="15.75" thickBot="1" x14ac:dyDescent="0.3">
      <c r="A37" s="298" t="s">
        <v>4</v>
      </c>
      <c r="B37" s="299" t="s">
        <v>4</v>
      </c>
      <c r="C37" s="300" t="s">
        <v>274</v>
      </c>
      <c r="D37" s="308">
        <f t="shared" ref="D37:I40" si="21">ROUND(D32+D22+D27+D17+D12+D7+D2,2)</f>
        <v>5159.58</v>
      </c>
      <c r="E37" s="308">
        <f t="shared" si="21"/>
        <v>5304.01</v>
      </c>
      <c r="F37" s="308">
        <f t="shared" si="21"/>
        <v>5444.21</v>
      </c>
      <c r="G37" s="308">
        <f t="shared" si="21"/>
        <v>5572.81</v>
      </c>
      <c r="H37" s="308">
        <f t="shared" si="21"/>
        <v>5662.08</v>
      </c>
      <c r="I37" s="308">
        <f t="shared" si="21"/>
        <v>6013.35</v>
      </c>
      <c r="K37" s="326">
        <f>ROUND(D37/D$41,4)</f>
        <v>0.50129999999999997</v>
      </c>
      <c r="L37" s="326">
        <f t="shared" ref="L37:P39" si="22">ROUND(E37/E$41,4)</f>
        <v>0.50280000000000002</v>
      </c>
      <c r="M37" s="326">
        <f t="shared" si="22"/>
        <v>0.50480000000000003</v>
      </c>
      <c r="N37" s="326">
        <f t="shared" si="22"/>
        <v>0.50470000000000004</v>
      </c>
      <c r="O37" s="326">
        <f t="shared" si="22"/>
        <v>0.50490000000000002</v>
      </c>
      <c r="P37" s="326">
        <f t="shared" si="22"/>
        <v>0.50949999999999995</v>
      </c>
    </row>
    <row r="38" spans="1:16" ht="15.75" thickBot="1" x14ac:dyDescent="0.3">
      <c r="A38" s="301" t="s">
        <v>4</v>
      </c>
      <c r="B38" s="302" t="s">
        <v>4</v>
      </c>
      <c r="C38" s="303" t="s">
        <v>275</v>
      </c>
      <c r="D38" s="308">
        <f t="shared" si="21"/>
        <v>3220.93</v>
      </c>
      <c r="E38" s="308">
        <f t="shared" si="21"/>
        <v>3322.83</v>
      </c>
      <c r="F38" s="308">
        <f t="shared" si="21"/>
        <v>3431.28</v>
      </c>
      <c r="G38" s="308">
        <f t="shared" si="21"/>
        <v>3546.43</v>
      </c>
      <c r="H38" s="308">
        <f t="shared" si="21"/>
        <v>3631.71</v>
      </c>
      <c r="I38" s="308">
        <f t="shared" si="21"/>
        <v>3806.53</v>
      </c>
      <c r="K38" s="327">
        <f>ROUND(D38/D$41,4)</f>
        <v>0.313</v>
      </c>
      <c r="L38" s="327">
        <f t="shared" si="22"/>
        <v>0.315</v>
      </c>
      <c r="M38" s="327">
        <f t="shared" si="22"/>
        <v>0.31809999999999999</v>
      </c>
      <c r="N38" s="327">
        <f t="shared" si="22"/>
        <v>0.32119999999999999</v>
      </c>
      <c r="O38" s="327">
        <f t="shared" si="22"/>
        <v>0.32379999999999998</v>
      </c>
      <c r="P38" s="327">
        <f t="shared" si="22"/>
        <v>0.32250000000000001</v>
      </c>
    </row>
    <row r="39" spans="1:16" ht="15.75" thickBot="1" x14ac:dyDescent="0.3">
      <c r="A39" s="301" t="s">
        <v>4</v>
      </c>
      <c r="B39" s="302" t="s">
        <v>4</v>
      </c>
      <c r="C39" s="304" t="s">
        <v>276</v>
      </c>
      <c r="D39" s="308">
        <f t="shared" si="21"/>
        <v>1258.6099999999999</v>
      </c>
      <c r="E39" s="308">
        <f t="shared" si="21"/>
        <v>1290.43</v>
      </c>
      <c r="F39" s="308">
        <f t="shared" si="21"/>
        <v>1321.24</v>
      </c>
      <c r="G39" s="308">
        <f t="shared" si="21"/>
        <v>1350.93</v>
      </c>
      <c r="H39" s="308">
        <f t="shared" si="21"/>
        <v>1378.71</v>
      </c>
      <c r="I39" s="308">
        <f t="shared" si="21"/>
        <v>1464.04</v>
      </c>
      <c r="K39" s="327">
        <f>ROUND(D39/D$41,4)</f>
        <v>0.12230000000000001</v>
      </c>
      <c r="L39" s="327">
        <f t="shared" si="22"/>
        <v>0.12230000000000001</v>
      </c>
      <c r="M39" s="327">
        <f t="shared" si="22"/>
        <v>0.1225</v>
      </c>
      <c r="N39" s="327">
        <f t="shared" si="22"/>
        <v>0.12239999999999999</v>
      </c>
      <c r="O39" s="327">
        <f t="shared" si="22"/>
        <v>0.1229</v>
      </c>
      <c r="P39" s="327">
        <f t="shared" si="22"/>
        <v>0.124</v>
      </c>
    </row>
    <row r="40" spans="1:16" x14ac:dyDescent="0.25">
      <c r="A40" s="301" t="s">
        <v>4</v>
      </c>
      <c r="B40" s="302" t="s">
        <v>4</v>
      </c>
      <c r="C40" s="304" t="s">
        <v>277</v>
      </c>
      <c r="D40" s="308">
        <f t="shared" si="21"/>
        <v>652.33000000000004</v>
      </c>
      <c r="E40" s="308">
        <f t="shared" si="21"/>
        <v>632.11</v>
      </c>
      <c r="F40" s="308">
        <f t="shared" si="21"/>
        <v>588.69000000000005</v>
      </c>
      <c r="G40" s="308">
        <f t="shared" si="21"/>
        <v>571.22</v>
      </c>
      <c r="H40" s="308">
        <f t="shared" si="21"/>
        <v>541.69000000000005</v>
      </c>
      <c r="I40" s="308">
        <f t="shared" si="21"/>
        <v>518.73</v>
      </c>
      <c r="K40" s="327">
        <f t="shared" ref="K40:P40" si="23">ROUND(1-SUM(K37:K39),4)</f>
        <v>6.3399999999999998E-2</v>
      </c>
      <c r="L40" s="327">
        <f t="shared" si="23"/>
        <v>5.9900000000000002E-2</v>
      </c>
      <c r="M40" s="327">
        <f t="shared" si="23"/>
        <v>5.4600000000000003E-2</v>
      </c>
      <c r="N40" s="327">
        <f t="shared" si="23"/>
        <v>5.1700000000000003E-2</v>
      </c>
      <c r="O40" s="327">
        <f t="shared" si="23"/>
        <v>4.8399999999999999E-2</v>
      </c>
      <c r="P40" s="327">
        <f t="shared" si="23"/>
        <v>4.3999999999999997E-2</v>
      </c>
    </row>
    <row r="41" spans="1:16" ht="15.75" thickBot="1" x14ac:dyDescent="0.3">
      <c r="A41" s="309" t="s">
        <v>4</v>
      </c>
      <c r="B41" s="310" t="s">
        <v>4</v>
      </c>
      <c r="C41" s="310" t="s">
        <v>15</v>
      </c>
      <c r="D41" s="311">
        <f t="shared" ref="D41:I41" si="24">SUM(D37:D40)</f>
        <v>10291.450000000001</v>
      </c>
      <c r="E41" s="311">
        <f t="shared" si="24"/>
        <v>10549.380000000001</v>
      </c>
      <c r="F41" s="311">
        <f t="shared" si="24"/>
        <v>10785.42</v>
      </c>
      <c r="G41" s="311">
        <f t="shared" si="24"/>
        <v>11041.39</v>
      </c>
      <c r="H41" s="311">
        <f t="shared" si="24"/>
        <v>11214.19</v>
      </c>
      <c r="I41" s="311">
        <f t="shared" si="24"/>
        <v>11802.650000000001</v>
      </c>
      <c r="K41" s="328">
        <f t="shared" ref="K41:P41" si="25">SUM(K37:K40)</f>
        <v>1</v>
      </c>
      <c r="L41" s="329">
        <f t="shared" si="25"/>
        <v>1</v>
      </c>
      <c r="M41" s="329">
        <f t="shared" si="25"/>
        <v>1</v>
      </c>
      <c r="N41" s="329">
        <f t="shared" si="25"/>
        <v>1</v>
      </c>
      <c r="O41" s="329">
        <f t="shared" si="25"/>
        <v>1</v>
      </c>
      <c r="P41" s="330">
        <f t="shared" si="25"/>
        <v>1</v>
      </c>
    </row>
    <row r="42" spans="1:16" ht="15.75" thickBot="1" x14ac:dyDescent="0.3">
      <c r="A42" s="298" t="s">
        <v>16</v>
      </c>
      <c r="B42" s="299" t="s">
        <v>17</v>
      </c>
      <c r="C42" s="300" t="s">
        <v>274</v>
      </c>
      <c r="D42" s="151">
        <f>'Demand Supply Gap '!D80*K42</f>
        <v>172.21524229970001</v>
      </c>
      <c r="E42" s="151">
        <f>'Demand Supply Gap '!E80*L42</f>
        <v>327.53597885472004</v>
      </c>
      <c r="F42" s="151">
        <f>'Demand Supply Gap '!F80*M42</f>
        <v>196.39208764780003</v>
      </c>
      <c r="G42" s="151">
        <f>'Demand Supply Gap '!G80*N42</f>
        <v>185.13488163456003</v>
      </c>
      <c r="H42" s="151">
        <f>'Demand Supply Gap '!H80*O42</f>
        <v>225.28815262640003</v>
      </c>
      <c r="I42" s="151">
        <f>'Demand Supply Gap '!I80*P42</f>
        <v>238.44626670539282</v>
      </c>
      <c r="K42" s="317">
        <v>0.55130000000000001</v>
      </c>
      <c r="L42" s="318">
        <v>0.54804000000000008</v>
      </c>
      <c r="M42" s="318">
        <v>0.55180000000000007</v>
      </c>
      <c r="N42" s="318">
        <v>0.54912000000000005</v>
      </c>
      <c r="O42" s="318">
        <v>0.55360000000000009</v>
      </c>
      <c r="P42" s="319">
        <v>0.55100000000000005</v>
      </c>
    </row>
    <row r="43" spans="1:16" ht="15.75" thickBot="1" x14ac:dyDescent="0.3">
      <c r="A43" s="301" t="s">
        <v>16</v>
      </c>
      <c r="B43" s="302" t="s">
        <v>17</v>
      </c>
      <c r="C43" s="303" t="s">
        <v>275</v>
      </c>
      <c r="D43" s="151">
        <f>K43*'Demand Supply Gap '!D80</f>
        <v>68.348802857200013</v>
      </c>
      <c r="E43" s="151">
        <f>L43*'Demand Supply Gap '!E80</f>
        <v>130.57452131263997</v>
      </c>
      <c r="F43" s="151">
        <f>M43*'Demand Supply Gap '!F80</f>
        <v>77.837893382699988</v>
      </c>
      <c r="G43" s="151">
        <f>N43*'Demand Supply Gap '!G80</f>
        <v>72.095795251919995</v>
      </c>
      <c r="H43" s="151">
        <f>O43*'Demand Supply Gap '!H80</f>
        <v>86.892207999979988</v>
      </c>
      <c r="I43" s="151">
        <f>P43*'Demand Supply Gap '!I80</f>
        <v>93.993700777516011</v>
      </c>
      <c r="K43" s="320">
        <v>0.21880000000000005</v>
      </c>
      <c r="L43" s="321">
        <v>0.21847999999999995</v>
      </c>
      <c r="M43" s="321">
        <v>0.21869999999999995</v>
      </c>
      <c r="N43" s="321">
        <v>0.21383999999999997</v>
      </c>
      <c r="O43" s="321">
        <v>0.21351999999999999</v>
      </c>
      <c r="P43" s="322">
        <v>0.2172</v>
      </c>
    </row>
    <row r="44" spans="1:16" ht="15.75" thickBot="1" x14ac:dyDescent="0.3">
      <c r="A44" s="301" t="s">
        <v>16</v>
      </c>
      <c r="B44" s="302" t="s">
        <v>17</v>
      </c>
      <c r="C44" s="304" t="s">
        <v>276</v>
      </c>
      <c r="D44" s="151">
        <f>K44*'Demand Supply Gap '!D80</f>
        <v>44.982758735999994</v>
      </c>
      <c r="E44" s="151">
        <f>L44*'Demand Supply Gap '!E80</f>
        <v>87.436161058399989</v>
      </c>
      <c r="F44" s="151">
        <f>M44*'Demand Supply Gap '!F80</f>
        <v>52.888481740599993</v>
      </c>
      <c r="G44" s="151">
        <f>N44*'Demand Supply Gap '!G80</f>
        <v>50.875680431700005</v>
      </c>
      <c r="H44" s="151">
        <f>O44*'Demand Supply Gap '!H80</f>
        <v>62.344915069300001</v>
      </c>
      <c r="I44" s="151">
        <f>P44*'Demand Supply Gap '!I80</f>
        <v>67.292911928654405</v>
      </c>
      <c r="K44" s="320">
        <v>0.14399999999999999</v>
      </c>
      <c r="L44" s="321">
        <v>0.14629999999999999</v>
      </c>
      <c r="M44" s="321">
        <v>0.14859999999999998</v>
      </c>
      <c r="N44" s="321">
        <v>0.15090000000000001</v>
      </c>
      <c r="O44" s="321">
        <v>0.1532</v>
      </c>
      <c r="P44" s="322">
        <v>0.1555</v>
      </c>
    </row>
    <row r="45" spans="1:16" x14ac:dyDescent="0.25">
      <c r="A45" s="301" t="s">
        <v>16</v>
      </c>
      <c r="B45" s="302" t="s">
        <v>17</v>
      </c>
      <c r="C45" s="304" t="s">
        <v>277</v>
      </c>
      <c r="D45" s="151">
        <f>K45*'Demand Supply Gap '!D80</f>
        <v>26.8334651071</v>
      </c>
      <c r="E45" s="151">
        <f>L45*'Demand Supply Gap '!E80</f>
        <v>52.115059769600002</v>
      </c>
      <c r="F45" s="151">
        <f>M45*'Demand Supply Gap '!F80</f>
        <v>28.793258228900001</v>
      </c>
      <c r="G45" s="151">
        <f>N45*'Demand Supply Gap '!G80</f>
        <v>29.028469749300001</v>
      </c>
      <c r="H45" s="151">
        <f>O45*'Demand Supply Gap '!H80</f>
        <v>32.434006077174992</v>
      </c>
      <c r="I45" s="151">
        <f>P45*'Demand Supply Gap '!I80</f>
        <v>33.018965788786701</v>
      </c>
      <c r="K45" s="320">
        <f t="shared" ref="K45:P45" si="26">ROUND(1-SUM(K42:K44),4)</f>
        <v>8.5900000000000004E-2</v>
      </c>
      <c r="L45" s="321">
        <f t="shared" si="26"/>
        <v>8.72E-2</v>
      </c>
      <c r="M45" s="321">
        <f t="shared" si="26"/>
        <v>8.09E-2</v>
      </c>
      <c r="N45" s="321">
        <f t="shared" si="26"/>
        <v>8.6099999999999996E-2</v>
      </c>
      <c r="O45" s="321">
        <f t="shared" si="26"/>
        <v>7.9699999999999993E-2</v>
      </c>
      <c r="P45" s="322">
        <f t="shared" si="26"/>
        <v>7.6300000000000007E-2</v>
      </c>
    </row>
    <row r="46" spans="1:16" ht="15.75" thickBot="1" x14ac:dyDescent="0.3">
      <c r="A46" s="305" t="s">
        <v>16</v>
      </c>
      <c r="B46" s="306" t="s">
        <v>17</v>
      </c>
      <c r="C46" s="306" t="s">
        <v>15</v>
      </c>
      <c r="D46" s="307">
        <f t="shared" ref="D46:I46" si="27">SUM(D42:D45)</f>
        <v>312.380269</v>
      </c>
      <c r="E46" s="307">
        <f t="shared" si="27"/>
        <v>597.66172099535993</v>
      </c>
      <c r="F46" s="307">
        <f t="shared" si="27"/>
        <v>355.91172100000006</v>
      </c>
      <c r="G46" s="307">
        <f t="shared" si="27"/>
        <v>337.13482706748005</v>
      </c>
      <c r="H46" s="307">
        <f t="shared" si="27"/>
        <v>406.95928177285504</v>
      </c>
      <c r="I46" s="307">
        <f t="shared" si="27"/>
        <v>432.75184520034998</v>
      </c>
      <c r="K46" s="323">
        <f t="shared" ref="K46:P46" si="28">SUM(K42:K45)</f>
        <v>1</v>
      </c>
      <c r="L46" s="324">
        <f t="shared" si="28"/>
        <v>1.0000200000000001</v>
      </c>
      <c r="M46" s="324">
        <f t="shared" si="28"/>
        <v>0.99999999999999989</v>
      </c>
      <c r="N46" s="324">
        <f t="shared" si="28"/>
        <v>0.99996000000000007</v>
      </c>
      <c r="O46" s="324">
        <f t="shared" si="28"/>
        <v>1.0000200000000001</v>
      </c>
      <c r="P46" s="325">
        <f t="shared" si="28"/>
        <v>1</v>
      </c>
    </row>
    <row r="47" spans="1:16" ht="15.75" thickBot="1" x14ac:dyDescent="0.3">
      <c r="A47" s="298" t="s">
        <v>16</v>
      </c>
      <c r="B47" s="299" t="s">
        <v>18</v>
      </c>
      <c r="C47" s="300" t="s">
        <v>274</v>
      </c>
      <c r="D47" s="151">
        <f>K47*'Demand Supply Gap '!D89</f>
        <v>27.333582547500004</v>
      </c>
      <c r="E47" s="151">
        <f>L47*'Demand Supply Gap '!E89</f>
        <v>29.428255946080004</v>
      </c>
      <c r="F47" s="151">
        <f>M47*'Demand Supply Gap '!F89</f>
        <v>28.534835190000006</v>
      </c>
      <c r="G47" s="151">
        <f>N47*'Demand Supply Gap '!G89</f>
        <v>5.4574122373800042</v>
      </c>
      <c r="H47" s="151">
        <f>O47*'Demand Supply Gap '!H89</f>
        <v>28.213560238145011</v>
      </c>
      <c r="I47" s="151">
        <f>P47*'Demand Supply Gap '!I89</f>
        <v>30.586805446599989</v>
      </c>
      <c r="K47" s="327">
        <v>0.24610000000000007</v>
      </c>
      <c r="L47" s="327">
        <v>0.24578000000000003</v>
      </c>
      <c r="M47" s="327">
        <v>0.24600000000000002</v>
      </c>
      <c r="N47" s="327">
        <v>0.24114000000000005</v>
      </c>
      <c r="O47" s="327">
        <v>0.24082000000000006</v>
      </c>
      <c r="P47" s="327">
        <v>0.24450000000000008</v>
      </c>
    </row>
    <row r="48" spans="1:16" ht="15.75" thickBot="1" x14ac:dyDescent="0.3">
      <c r="A48" s="301" t="s">
        <v>16</v>
      </c>
      <c r="B48" s="302" t="s">
        <v>18</v>
      </c>
      <c r="C48" s="303" t="s">
        <v>275</v>
      </c>
      <c r="D48" s="151">
        <f>K48*'Demand Supply Gap '!D89</f>
        <v>43.460507317499989</v>
      </c>
      <c r="E48" s="151">
        <f>L48*'Demand Supply Gap '!E89</f>
        <v>46.461634133439993</v>
      </c>
      <c r="F48" s="151">
        <f>M48*'Demand Supply Gap '!F89</f>
        <v>45.446944826999996</v>
      </c>
      <c r="G48" s="151">
        <f>N48*'Demand Supply Gap '!G89</f>
        <v>8.8064537190400056</v>
      </c>
      <c r="H48" s="151">
        <f>O48*'Demand Supply Gap '!H89</f>
        <v>46.112687109599996</v>
      </c>
      <c r="I48" s="151">
        <f>P48*'Demand Supply Gap '!I89</f>
        <v>48.913868832804056</v>
      </c>
      <c r="K48" s="326">
        <v>0.39129999999999998</v>
      </c>
      <c r="L48" s="326">
        <v>0.38803999999999994</v>
      </c>
      <c r="M48" s="326">
        <v>0.39179999999999993</v>
      </c>
      <c r="N48" s="326">
        <v>0.38912000000000002</v>
      </c>
      <c r="O48" s="326">
        <v>0.39359999999999995</v>
      </c>
      <c r="P48" s="326">
        <v>0.39100000000000001</v>
      </c>
    </row>
    <row r="49" spans="1:16" ht="15.75" thickBot="1" x14ac:dyDescent="0.3">
      <c r="A49" s="301" t="s">
        <v>16</v>
      </c>
      <c r="B49" s="302" t="s">
        <v>18</v>
      </c>
      <c r="C49" s="304" t="s">
        <v>276</v>
      </c>
      <c r="D49" s="151">
        <f>K49*'Demand Supply Gap '!D89</f>
        <v>18.814745564999996</v>
      </c>
      <c r="E49" s="151">
        <f>L49*'Demand Supply Gap '!E89</f>
        <v>20.558351151199997</v>
      </c>
      <c r="F49" s="151">
        <f>M49*'Demand Supply Gap '!F89</f>
        <v>20.183176110000002</v>
      </c>
      <c r="G49" s="151">
        <f>N49*'Demand Supply Gap '!G89</f>
        <v>3.9899717071000023</v>
      </c>
      <c r="H49" s="151">
        <f>O49*'Demand Supply Gap '!H89</f>
        <v>20.924100400850001</v>
      </c>
      <c r="I49" s="151">
        <f>P49*'Demand Supply Gap '!I89</f>
        <v>22.630483048220597</v>
      </c>
      <c r="K49" s="327">
        <v>0.1694</v>
      </c>
      <c r="L49" s="327">
        <v>0.17169999999999996</v>
      </c>
      <c r="M49" s="327">
        <v>0.17399999999999999</v>
      </c>
      <c r="N49" s="327">
        <v>0.17630000000000001</v>
      </c>
      <c r="O49" s="327">
        <v>0.17859999999999998</v>
      </c>
      <c r="P49" s="327">
        <v>0.18090000000000001</v>
      </c>
    </row>
    <row r="50" spans="1:16" x14ac:dyDescent="0.25">
      <c r="A50" s="301" t="s">
        <v>16</v>
      </c>
      <c r="B50" s="302" t="s">
        <v>18</v>
      </c>
      <c r="C50" s="304" t="s">
        <v>277</v>
      </c>
      <c r="D50" s="151">
        <f>K50*'Demand Supply Gap '!D89</f>
        <v>21.458139569999997</v>
      </c>
      <c r="E50" s="151">
        <f>L50*'Demand Supply Gap '!E89</f>
        <v>23.288289452000001</v>
      </c>
      <c r="F50" s="151">
        <f>M50*'Demand Supply Gap '!F89</f>
        <v>21.830308873000003</v>
      </c>
      <c r="G50" s="151">
        <f>N50*'Demand Supply Gap '!G89</f>
        <v>4.3769740678000018</v>
      </c>
      <c r="H50" s="151">
        <f>O50*'Demand Supply Gap '!H89</f>
        <v>21.908212625750004</v>
      </c>
      <c r="I50" s="151">
        <f>P50*'Demand Supply Gap '!I89</f>
        <v>22.968251451925386</v>
      </c>
      <c r="K50" s="327">
        <f t="shared" ref="K50:P50" si="29">ROUND(1-SUM(K47:K49),4)</f>
        <v>0.19320000000000001</v>
      </c>
      <c r="L50" s="327">
        <f t="shared" si="29"/>
        <v>0.19450000000000001</v>
      </c>
      <c r="M50" s="327">
        <f t="shared" si="29"/>
        <v>0.18820000000000001</v>
      </c>
      <c r="N50" s="327">
        <f t="shared" si="29"/>
        <v>0.19339999999999999</v>
      </c>
      <c r="O50" s="327">
        <f t="shared" si="29"/>
        <v>0.187</v>
      </c>
      <c r="P50" s="327">
        <f t="shared" si="29"/>
        <v>0.18360000000000001</v>
      </c>
    </row>
    <row r="51" spans="1:16" ht="15.75" thickBot="1" x14ac:dyDescent="0.3">
      <c r="A51" s="305" t="s">
        <v>16</v>
      </c>
      <c r="B51" s="306" t="s">
        <v>18</v>
      </c>
      <c r="C51" s="306" t="s">
        <v>15</v>
      </c>
      <c r="D51" s="307">
        <f t="shared" ref="D51:I51" si="30">SUM(D47:D50)</f>
        <v>111.06697499999999</v>
      </c>
      <c r="E51" s="307">
        <f t="shared" si="30"/>
        <v>119.73653068272</v>
      </c>
      <c r="F51" s="307">
        <f t="shared" si="30"/>
        <v>115.99526500000002</v>
      </c>
      <c r="G51" s="307">
        <f t="shared" si="30"/>
        <v>22.630811731320012</v>
      </c>
      <c r="H51" s="307">
        <f t="shared" si="30"/>
        <v>117.158560374345</v>
      </c>
      <c r="I51" s="307">
        <f t="shared" si="30"/>
        <v>125.09940877955003</v>
      </c>
      <c r="K51" s="323">
        <f t="shared" ref="K51:P51" si="31">SUM(K47:K50)</f>
        <v>1</v>
      </c>
      <c r="L51" s="324">
        <f t="shared" si="31"/>
        <v>1.0000199999999999</v>
      </c>
      <c r="M51" s="324">
        <f t="shared" si="31"/>
        <v>0.99999999999999989</v>
      </c>
      <c r="N51" s="324">
        <f t="shared" si="31"/>
        <v>0.99996000000000007</v>
      </c>
      <c r="O51" s="324">
        <f t="shared" si="31"/>
        <v>1.0000199999999999</v>
      </c>
      <c r="P51" s="325">
        <f t="shared" si="31"/>
        <v>1</v>
      </c>
    </row>
    <row r="52" spans="1:16" ht="15.75" thickBot="1" x14ac:dyDescent="0.3">
      <c r="A52" s="298" t="s">
        <v>16</v>
      </c>
      <c r="B52" s="299" t="s">
        <v>19</v>
      </c>
      <c r="C52" s="300" t="s">
        <v>274</v>
      </c>
      <c r="D52" s="151">
        <f>'Demand Supply Gap '!D98*'Demand By Sales Channel'!K52</f>
        <v>44.953679714168828</v>
      </c>
      <c r="E52" s="151">
        <f>'Demand Supply Gap '!E98*'Demand By Sales Channel'!L52</f>
        <v>42.461596174415163</v>
      </c>
      <c r="F52" s="151">
        <f>'Demand Supply Gap '!F98*'Demand By Sales Channel'!M52</f>
        <v>51.832561766598019</v>
      </c>
      <c r="G52" s="151">
        <f>'Demand Supply Gap '!G98*'Demand By Sales Channel'!N52</f>
        <v>54.621003455608118</v>
      </c>
      <c r="H52" s="151">
        <f>'Demand Supply Gap '!H98*'Demand By Sales Channel'!O52</f>
        <v>49.254212716425002</v>
      </c>
      <c r="I52" s="151">
        <f>'Demand Supply Gap '!I98*'Demand By Sales Channel'!P52</f>
        <v>52.401434079118296</v>
      </c>
      <c r="K52" s="326">
        <v>0.43729999999999997</v>
      </c>
      <c r="L52" s="326">
        <v>0.43929999999999997</v>
      </c>
      <c r="M52" s="326">
        <v>0.43809999999999999</v>
      </c>
      <c r="N52" s="326">
        <v>0.43770000000000003</v>
      </c>
      <c r="O52" s="326">
        <v>0.43509999999999999</v>
      </c>
      <c r="P52" s="326">
        <v>0.44069999999999993</v>
      </c>
    </row>
    <row r="53" spans="1:16" ht="15.75" thickBot="1" x14ac:dyDescent="0.3">
      <c r="A53" s="301" t="s">
        <v>16</v>
      </c>
      <c r="B53" s="302" t="s">
        <v>19</v>
      </c>
      <c r="C53" s="303" t="s">
        <v>275</v>
      </c>
      <c r="D53" s="151">
        <f>K53*'Demand Supply Gap '!D98</f>
        <v>28.547077193287642</v>
      </c>
      <c r="E53" s="151">
        <f>L53*'Demand Supply Gap '!E98</f>
        <v>26.648445402427182</v>
      </c>
      <c r="F53" s="151">
        <f>M53*'Demand Supply Gap '!F98</f>
        <v>32.760639929630202</v>
      </c>
      <c r="G53" s="151">
        <f>N53*'Demand Supply Gap '!G98</f>
        <v>34.604533375006014</v>
      </c>
      <c r="H53" s="151">
        <f>O53*'Demand Supply Gap '!H98</f>
        <v>31.685254284825</v>
      </c>
      <c r="I53" s="151">
        <f>P53*'Demand Supply Gap '!I98</f>
        <v>33.804691873595047</v>
      </c>
      <c r="K53" s="327">
        <v>0.2777</v>
      </c>
      <c r="L53" s="327">
        <v>0.2757</v>
      </c>
      <c r="M53" s="327">
        <v>0.27689999999999998</v>
      </c>
      <c r="N53" s="327">
        <v>0.27730000000000005</v>
      </c>
      <c r="O53" s="327">
        <v>0.27989999999999998</v>
      </c>
      <c r="P53" s="327">
        <v>0.28430000000000005</v>
      </c>
    </row>
    <row r="54" spans="1:16" ht="15.75" thickBot="1" x14ac:dyDescent="0.3">
      <c r="A54" s="301" t="s">
        <v>16</v>
      </c>
      <c r="B54" s="302" t="s">
        <v>19</v>
      </c>
      <c r="C54" s="304" t="s">
        <v>276</v>
      </c>
      <c r="D54" s="151">
        <f>K54*'Demand Supply Gap '!D98</f>
        <v>22.687576292972928</v>
      </c>
      <c r="E54" s="151">
        <f>L54*'Demand Supply Gap '!E98</f>
        <v>21.380617058458082</v>
      </c>
      <c r="F54" s="151">
        <f>M54*'Demand Supply Gap '!F98</f>
        <v>26.111495964136463</v>
      </c>
      <c r="G54" s="151">
        <f>N54*'Demand Supply Gap '!G98</f>
        <v>27.628718677339815</v>
      </c>
      <c r="H54" s="151">
        <f>O54*'Demand Supply Gap '!H98</f>
        <v>25.119535283325003</v>
      </c>
      <c r="I54" s="151">
        <f>P54*'Demand Supply Gap '!I98</f>
        <v>26.420691291990217</v>
      </c>
      <c r="K54" s="327">
        <v>0.22070000000000001</v>
      </c>
      <c r="L54" s="327">
        <v>0.22120000000000001</v>
      </c>
      <c r="M54" s="327">
        <v>0.22070000000000001</v>
      </c>
      <c r="N54" s="327">
        <v>0.22140000000000001</v>
      </c>
      <c r="O54" s="327">
        <v>0.22190000000000001</v>
      </c>
      <c r="P54" s="327">
        <v>0.22220000000000001</v>
      </c>
    </row>
    <row r="55" spans="1:16" x14ac:dyDescent="0.25">
      <c r="A55" s="301" t="s">
        <v>16</v>
      </c>
      <c r="B55" s="302" t="s">
        <v>19</v>
      </c>
      <c r="C55" s="304" t="s">
        <v>277</v>
      </c>
      <c r="D55" s="151">
        <f>K55*'Demand Supply Gap '!D98</f>
        <v>6.609928208600631</v>
      </c>
      <c r="E55" s="151">
        <f>L55*'Demand Supply Gap '!E98</f>
        <v>6.1667421714720856</v>
      </c>
      <c r="F55" s="151">
        <f>M55*'Demand Supply Gap '!F98</f>
        <v>7.6074725441503137</v>
      </c>
      <c r="G55" s="151">
        <f>N55*'Demand Supply Gap '!G98</f>
        <v>7.9367050943035782</v>
      </c>
      <c r="H55" s="151">
        <f>O55*'Demand Supply Gap '!H98</f>
        <v>7.1430494654250012</v>
      </c>
      <c r="I55" s="151">
        <f>P55*'Demand Supply Gap '!I98</f>
        <v>6.2781840693838129</v>
      </c>
      <c r="K55" s="327">
        <f t="shared" ref="K55:P55" si="32">ROUND(1-SUM(K52:K54),4)</f>
        <v>6.4299999999999996E-2</v>
      </c>
      <c r="L55" s="327">
        <f t="shared" si="32"/>
        <v>6.3799999999999996E-2</v>
      </c>
      <c r="M55" s="327">
        <f t="shared" si="32"/>
        <v>6.4299999999999996E-2</v>
      </c>
      <c r="N55" s="327">
        <f t="shared" si="32"/>
        <v>6.3600000000000004E-2</v>
      </c>
      <c r="O55" s="327">
        <f t="shared" si="32"/>
        <v>6.3100000000000003E-2</v>
      </c>
      <c r="P55" s="327">
        <f t="shared" si="32"/>
        <v>5.28E-2</v>
      </c>
    </row>
    <row r="56" spans="1:16" ht="15.75" thickBot="1" x14ac:dyDescent="0.3">
      <c r="A56" s="305" t="s">
        <v>16</v>
      </c>
      <c r="B56" s="306" t="s">
        <v>19</v>
      </c>
      <c r="C56" s="306" t="s">
        <v>15</v>
      </c>
      <c r="D56" s="307">
        <f t="shared" ref="D56:I56" si="33">SUM(D52:D55)</f>
        <v>102.79826140903002</v>
      </c>
      <c r="E56" s="307">
        <f t="shared" si="33"/>
        <v>96.657400806772515</v>
      </c>
      <c r="F56" s="307">
        <f t="shared" si="33"/>
        <v>118.312170204515</v>
      </c>
      <c r="G56" s="307">
        <f t="shared" si="33"/>
        <v>124.79096060225753</v>
      </c>
      <c r="H56" s="307">
        <f t="shared" si="33"/>
        <v>113.20205175000001</v>
      </c>
      <c r="I56" s="307">
        <f t="shared" si="33"/>
        <v>118.90500131408736</v>
      </c>
      <c r="K56" s="323">
        <f t="shared" ref="K56:P56" si="34">SUM(K52:K55)</f>
        <v>1</v>
      </c>
      <c r="L56" s="324">
        <f t="shared" si="34"/>
        <v>0.99999999999999989</v>
      </c>
      <c r="M56" s="324">
        <f t="shared" si="34"/>
        <v>1</v>
      </c>
      <c r="N56" s="324">
        <f t="shared" si="34"/>
        <v>1.0000000000000002</v>
      </c>
      <c r="O56" s="324">
        <f t="shared" si="34"/>
        <v>1</v>
      </c>
      <c r="P56" s="325">
        <f t="shared" si="34"/>
        <v>1</v>
      </c>
    </row>
    <row r="57" spans="1:16" ht="15.75" thickBot="1" x14ac:dyDescent="0.3">
      <c r="A57" s="298" t="s">
        <v>16</v>
      </c>
      <c r="B57" s="299" t="s">
        <v>20</v>
      </c>
      <c r="C57" s="300" t="s">
        <v>274</v>
      </c>
      <c r="D57" s="151">
        <f>'Demand Supply Gap '!D107</f>
        <v>116.66630900000001</v>
      </c>
      <c r="E57" s="151">
        <f>'Demand Supply Gap '!E107</f>
        <v>119.33070252500001</v>
      </c>
      <c r="F57" s="151">
        <f>'Demand Supply Gap '!F107</f>
        <v>121.09268005</v>
      </c>
      <c r="G57" s="151">
        <f>'Demand Supply Gap '!G107</f>
        <v>112.91749393741107</v>
      </c>
      <c r="H57" s="151">
        <f>'Demand Supply Gap '!H107</f>
        <v>118.05987269060276</v>
      </c>
      <c r="I57" s="151">
        <f>'Demand Supply Gap '!I107</f>
        <v>124.46792646050331</v>
      </c>
      <c r="K57" s="326">
        <v>0.40180000000000005</v>
      </c>
      <c r="L57" s="326">
        <v>0.40380000000000005</v>
      </c>
      <c r="M57" s="326">
        <v>0.40260000000000007</v>
      </c>
      <c r="N57" s="326">
        <v>0.40220000000000011</v>
      </c>
      <c r="O57" s="326">
        <v>0.39960000000000007</v>
      </c>
      <c r="P57" s="326">
        <v>0.4052</v>
      </c>
    </row>
    <row r="58" spans="1:16" ht="15.75" thickBot="1" x14ac:dyDescent="0.3">
      <c r="A58" s="301" t="s">
        <v>16</v>
      </c>
      <c r="B58" s="302" t="s">
        <v>20</v>
      </c>
      <c r="C58" s="303" t="s">
        <v>275</v>
      </c>
      <c r="D58" s="151">
        <f>K58*'Demand Supply Gap '!D107</f>
        <v>27.031583795299998</v>
      </c>
      <c r="E58" s="151">
        <f>L58*'Demand Supply Gap '!E107</f>
        <v>27.410262369992498</v>
      </c>
      <c r="F58" s="151">
        <f>M58*'Demand Supply Gap '!F107</f>
        <v>27.960299823544993</v>
      </c>
      <c r="G58" s="151">
        <f>N58*'Demand Supply Gap '!G107</f>
        <v>26.117816347723181</v>
      </c>
      <c r="H58" s="151">
        <f>O58*'Demand Supply Gap '!H107</f>
        <v>27.614204222331978</v>
      </c>
      <c r="I58" s="151">
        <f>P58*'Demand Supply Gap '!I107</f>
        <v>29.66070687553794</v>
      </c>
      <c r="K58" s="327">
        <v>0.23169999999999996</v>
      </c>
      <c r="L58" s="327">
        <v>0.22969999999999996</v>
      </c>
      <c r="M58" s="327">
        <v>0.23089999999999994</v>
      </c>
      <c r="N58" s="327">
        <v>0.23130000000000001</v>
      </c>
      <c r="O58" s="327">
        <v>0.23389999999999994</v>
      </c>
      <c r="P58" s="327">
        <v>0.23830000000000001</v>
      </c>
    </row>
    <row r="59" spans="1:16" ht="15.75" thickBot="1" x14ac:dyDescent="0.3">
      <c r="A59" s="301" t="s">
        <v>16</v>
      </c>
      <c r="B59" s="302" t="s">
        <v>20</v>
      </c>
      <c r="C59" s="304" t="s">
        <v>276</v>
      </c>
      <c r="D59" s="151">
        <f>K59*'Demand Supply Gap '!D107</f>
        <v>25.258255898500003</v>
      </c>
      <c r="E59" s="151">
        <f>L59*'Demand Supply Gap '!E107</f>
        <v>25.894762447925</v>
      </c>
      <c r="F59" s="151">
        <f>M59*'Demand Supply Gap '!F107</f>
        <v>26.216565230825001</v>
      </c>
      <c r="G59" s="151">
        <f>N59*'Demand Supply Gap '!G107</f>
        <v>24.525679683205684</v>
      </c>
      <c r="H59" s="151">
        <f>O59*'Demand Supply Gap '!H107</f>
        <v>25.70163428474422</v>
      </c>
      <c r="I59" s="151">
        <f>P59*'Demand Supply Gap '!I107</f>
        <v>27.134007968389721</v>
      </c>
      <c r="K59" s="327">
        <v>0.2165</v>
      </c>
      <c r="L59" s="327">
        <v>0.217</v>
      </c>
      <c r="M59" s="327">
        <v>0.2165</v>
      </c>
      <c r="N59" s="327">
        <v>0.2172</v>
      </c>
      <c r="O59" s="327">
        <v>0.2177</v>
      </c>
      <c r="P59" s="327">
        <v>0.218</v>
      </c>
    </row>
    <row r="60" spans="1:16" x14ac:dyDescent="0.25">
      <c r="A60" s="301" t="s">
        <v>16</v>
      </c>
      <c r="B60" s="302" t="s">
        <v>20</v>
      </c>
      <c r="C60" s="304" t="s">
        <v>277</v>
      </c>
      <c r="D60" s="151">
        <f>K60*'Demand Supply Gap '!D107</f>
        <v>17.499946350000002</v>
      </c>
      <c r="E60" s="151">
        <f>L60*'Demand Supply Gap '!E107</f>
        <v>17.839940027487501</v>
      </c>
      <c r="F60" s="151">
        <f>M60*'Demand Supply Gap '!F107</f>
        <v>18.163902007499999</v>
      </c>
      <c r="G60" s="151">
        <f>N60*'Demand Supply Gap '!G107</f>
        <v>16.858581844855472</v>
      </c>
      <c r="H60" s="151">
        <f>O60*'Demand Supply Gap '!H107</f>
        <v>17.56730905636169</v>
      </c>
      <c r="I60" s="151">
        <f>P60*'Demand Supply Gap '!I107</f>
        <v>17.238807814779708</v>
      </c>
      <c r="K60" s="327">
        <f t="shared" ref="K60:P60" si="35">ROUND(1-SUM(K57:K59),4)</f>
        <v>0.15</v>
      </c>
      <c r="L60" s="327">
        <f t="shared" si="35"/>
        <v>0.14949999999999999</v>
      </c>
      <c r="M60" s="327">
        <f t="shared" si="35"/>
        <v>0.15</v>
      </c>
      <c r="N60" s="327">
        <f t="shared" si="35"/>
        <v>0.14929999999999999</v>
      </c>
      <c r="O60" s="327">
        <f t="shared" si="35"/>
        <v>0.14879999999999999</v>
      </c>
      <c r="P60" s="327">
        <f t="shared" si="35"/>
        <v>0.13850000000000001</v>
      </c>
    </row>
    <row r="61" spans="1:16" ht="15.75" thickBot="1" x14ac:dyDescent="0.3">
      <c r="A61" s="305" t="s">
        <v>16</v>
      </c>
      <c r="B61" s="306" t="s">
        <v>20</v>
      </c>
      <c r="C61" s="306" t="s">
        <v>15</v>
      </c>
      <c r="D61" s="307">
        <f t="shared" ref="D61:I61" si="36">SUM(D57:D60)</f>
        <v>186.45609504380002</v>
      </c>
      <c r="E61" s="307">
        <f t="shared" si="36"/>
        <v>190.47566737040501</v>
      </c>
      <c r="F61" s="307">
        <f t="shared" si="36"/>
        <v>193.43344711187001</v>
      </c>
      <c r="G61" s="307">
        <f t="shared" si="36"/>
        <v>180.4195718131954</v>
      </c>
      <c r="H61" s="307">
        <f t="shared" si="36"/>
        <v>188.94302025404065</v>
      </c>
      <c r="I61" s="307">
        <f t="shared" si="36"/>
        <v>198.50144911921066</v>
      </c>
      <c r="K61" s="323">
        <f t="shared" ref="K61:P61" si="37">SUM(K57:K60)</f>
        <v>1</v>
      </c>
      <c r="L61" s="324">
        <f t="shared" si="37"/>
        <v>0.99999999999999989</v>
      </c>
      <c r="M61" s="324">
        <f t="shared" si="37"/>
        <v>1</v>
      </c>
      <c r="N61" s="324">
        <f t="shared" si="37"/>
        <v>1.0000000000000002</v>
      </c>
      <c r="O61" s="324">
        <f t="shared" si="37"/>
        <v>1</v>
      </c>
      <c r="P61" s="325">
        <f t="shared" si="37"/>
        <v>1</v>
      </c>
    </row>
    <row r="62" spans="1:16" ht="15.75" thickBot="1" x14ac:dyDescent="0.3">
      <c r="A62" s="298" t="s">
        <v>16</v>
      </c>
      <c r="B62" s="299" t="s">
        <v>21</v>
      </c>
      <c r="C62" s="300" t="s">
        <v>274</v>
      </c>
      <c r="D62" s="151">
        <f>K62*'Demand Supply Gap '!D116</f>
        <v>37.693330902400014</v>
      </c>
      <c r="E62" s="151">
        <f>L62*'Demand Supply Gap '!E116</f>
        <v>38.480156696800009</v>
      </c>
      <c r="F62" s="151">
        <f>M62*'Demand Supply Gap '!F116</f>
        <v>30.71795952690001</v>
      </c>
      <c r="G62" s="151">
        <f>N62*'Demand Supply Gap '!G116</f>
        <v>34.20535859280001</v>
      </c>
      <c r="H62" s="151">
        <f>O62*'Demand Supply Gap '!H116</f>
        <v>35.955800618000019</v>
      </c>
      <c r="I62" s="151">
        <f>P62*'Demand Supply Gap '!I116</f>
        <v>36.173768997671218</v>
      </c>
      <c r="K62" s="326">
        <v>0.41920000000000002</v>
      </c>
      <c r="L62" s="326">
        <v>0.41593999999999998</v>
      </c>
      <c r="M62" s="326">
        <v>0.43969999999999998</v>
      </c>
      <c r="N62" s="326">
        <v>0.43020000000000003</v>
      </c>
      <c r="O62" s="326">
        <v>0.4415</v>
      </c>
      <c r="P62" s="326">
        <v>0.41889999999999999</v>
      </c>
    </row>
    <row r="63" spans="1:16" ht="15.75" thickBot="1" x14ac:dyDescent="0.3">
      <c r="A63" s="301" t="s">
        <v>16</v>
      </c>
      <c r="B63" s="302" t="s">
        <v>21</v>
      </c>
      <c r="C63" s="303" t="s">
        <v>275</v>
      </c>
      <c r="D63" s="151">
        <f>K63*'Demand Supply Gap '!D116</f>
        <v>14.863329194100006</v>
      </c>
      <c r="E63" s="151">
        <f>L63*'Demand Supply Gap '!E116</f>
        <v>17.113187925600005</v>
      </c>
      <c r="F63" s="151">
        <f>M63*'Demand Supply Gap '!F116</f>
        <v>13.078012334400006</v>
      </c>
      <c r="G63" s="151">
        <f>N63*'Demand Supply Gap '!G116</f>
        <v>14.338899043760009</v>
      </c>
      <c r="H63" s="151">
        <f>O63*'Demand Supply Gap '!H116</f>
        <v>14.660845361840014</v>
      </c>
      <c r="I63" s="151">
        <f>P63*'Demand Supply Gap '!I116</f>
        <v>15.863264179690153</v>
      </c>
      <c r="K63" s="327">
        <v>0.1653</v>
      </c>
      <c r="L63" s="327">
        <v>0.18498000000000003</v>
      </c>
      <c r="M63" s="327">
        <v>0.18720000000000001</v>
      </c>
      <c r="N63" s="327">
        <v>0.18034000000000006</v>
      </c>
      <c r="O63" s="327">
        <v>0.18002000000000007</v>
      </c>
      <c r="P63" s="327">
        <v>0.18370000000000009</v>
      </c>
    </row>
    <row r="64" spans="1:16" ht="15.75" thickBot="1" x14ac:dyDescent="0.3">
      <c r="A64" s="301" t="s">
        <v>16</v>
      </c>
      <c r="B64" s="302" t="s">
        <v>21</v>
      </c>
      <c r="C64" s="304" t="s">
        <v>276</v>
      </c>
      <c r="D64" s="151">
        <f>K64*'Demand Supply Gap '!D116</f>
        <v>27.307883098900007</v>
      </c>
      <c r="E64" s="151">
        <f>L64*'Demand Supply Gap '!E116</f>
        <v>28.30919832</v>
      </c>
      <c r="F64" s="151">
        <f>M64*'Demand Supply Gap '!F116</f>
        <v>21.538200869100006</v>
      </c>
      <c r="G64" s="151">
        <f>N64*'Demand Supply Gap '!G116</f>
        <v>24.695919058400005</v>
      </c>
      <c r="H64" s="151">
        <f>O64*'Demand Supply Gap '!H116</f>
        <v>25.48260478680001</v>
      </c>
      <c r="I64" s="151">
        <f>P64*'Demand Supply Gap '!I116</f>
        <v>29.809465404621875</v>
      </c>
      <c r="K64" s="327">
        <v>0.30369999999999997</v>
      </c>
      <c r="L64" s="327">
        <v>0.30599999999999994</v>
      </c>
      <c r="M64" s="327">
        <v>0.30829999999999996</v>
      </c>
      <c r="N64" s="327">
        <v>0.31059999999999999</v>
      </c>
      <c r="O64" s="327">
        <v>0.31289999999999996</v>
      </c>
      <c r="P64" s="327">
        <v>0.34520000000000001</v>
      </c>
    </row>
    <row r="65" spans="1:16" x14ac:dyDescent="0.25">
      <c r="A65" s="301" t="s">
        <v>16</v>
      </c>
      <c r="B65" s="302" t="s">
        <v>21</v>
      </c>
      <c r="C65" s="304" t="s">
        <v>277</v>
      </c>
      <c r="D65" s="151">
        <f>K65*'Demand Supply Gap '!D116</f>
        <v>10.052753804600004</v>
      </c>
      <c r="E65" s="151">
        <f>L65*'Demand Supply Gap '!E116</f>
        <v>8.6130273320000015</v>
      </c>
      <c r="F65" s="151">
        <f>M65*'Demand Supply Gap '!F116</f>
        <v>4.5270042696000017</v>
      </c>
      <c r="G65" s="151">
        <f>N65*'Demand Supply Gap '!G116</f>
        <v>6.2733677196000022</v>
      </c>
      <c r="H65" s="151">
        <f>O65*'Demand Supply Gap '!H116</f>
        <v>5.3424700352000034</v>
      </c>
      <c r="I65" s="151">
        <f>P65*'Demand Supply Gap '!I116</f>
        <v>4.5076885692968194</v>
      </c>
      <c r="K65" s="327">
        <f t="shared" ref="K65:P65" si="38">ROUND(1-SUM(K62:K64),4)</f>
        <v>0.1118</v>
      </c>
      <c r="L65" s="327">
        <f t="shared" si="38"/>
        <v>9.3100000000000002E-2</v>
      </c>
      <c r="M65" s="327">
        <f t="shared" si="38"/>
        <v>6.4799999999999996E-2</v>
      </c>
      <c r="N65" s="327">
        <f t="shared" si="38"/>
        <v>7.8899999999999998E-2</v>
      </c>
      <c r="O65" s="327">
        <f t="shared" si="38"/>
        <v>6.5600000000000006E-2</v>
      </c>
      <c r="P65" s="327">
        <f t="shared" si="38"/>
        <v>5.2200000000000003E-2</v>
      </c>
    </row>
    <row r="66" spans="1:16" ht="15.75" thickBot="1" x14ac:dyDescent="0.3">
      <c r="A66" s="305" t="s">
        <v>16</v>
      </c>
      <c r="B66" s="306" t="s">
        <v>21</v>
      </c>
      <c r="C66" s="306" t="s">
        <v>15</v>
      </c>
      <c r="D66" s="307">
        <f t="shared" ref="D66:I66" si="39">SUM(D62:D65)</f>
        <v>89.917297000000019</v>
      </c>
      <c r="E66" s="307">
        <f t="shared" si="39"/>
        <v>92.515570274400005</v>
      </c>
      <c r="F66" s="307">
        <f t="shared" si="39"/>
        <v>69.861177000000026</v>
      </c>
      <c r="G66" s="307">
        <f t="shared" si="39"/>
        <v>79.51354441456003</v>
      </c>
      <c r="H66" s="307">
        <f t="shared" si="39"/>
        <v>81.441720801840049</v>
      </c>
      <c r="I66" s="307">
        <f t="shared" si="39"/>
        <v>86.354187151280058</v>
      </c>
      <c r="K66" s="323">
        <f t="shared" ref="K66:P66" si="40">SUM(K62:K65)</f>
        <v>1</v>
      </c>
      <c r="L66" s="324">
        <f t="shared" si="40"/>
        <v>1.0000199999999999</v>
      </c>
      <c r="M66" s="324">
        <f t="shared" si="40"/>
        <v>1</v>
      </c>
      <c r="N66" s="324">
        <f t="shared" si="40"/>
        <v>1.00004</v>
      </c>
      <c r="O66" s="324">
        <f t="shared" si="40"/>
        <v>1.0000200000000001</v>
      </c>
      <c r="P66" s="325">
        <f t="shared" si="40"/>
        <v>1</v>
      </c>
    </row>
    <row r="67" spans="1:16" ht="15.75" thickBot="1" x14ac:dyDescent="0.3">
      <c r="A67" s="298" t="s">
        <v>16</v>
      </c>
      <c r="B67" s="299" t="s">
        <v>46</v>
      </c>
      <c r="C67" s="300" t="s">
        <v>274</v>
      </c>
      <c r="D67" s="151">
        <f>K67*'Demand Supply Gap '!D125</f>
        <v>11.596324750400012</v>
      </c>
      <c r="E67" s="151">
        <f>L67*'Demand Supply Gap '!E125</f>
        <v>5.1288147396959864</v>
      </c>
      <c r="F67" s="151">
        <f>M67*'Demand Supply Gap '!F125</f>
        <v>3.5796706726119867</v>
      </c>
      <c r="G67" s="151">
        <f>N67*'Demand Supply Gap '!G125</f>
        <v>5.8681168787440194</v>
      </c>
      <c r="H67" s="151">
        <f>O67*'Demand Supply Gap '!H125</f>
        <v>6.7505618064690216</v>
      </c>
      <c r="I67" s="151">
        <f>P67*'Demand Supply Gap '!I125</f>
        <v>7.1763209343927254</v>
      </c>
      <c r="K67" s="326">
        <v>0.43809999999999999</v>
      </c>
      <c r="L67" s="326">
        <v>0.43770000000000003</v>
      </c>
      <c r="M67" s="326">
        <v>0.43969999999999998</v>
      </c>
      <c r="N67" s="326">
        <v>0.43509999999999999</v>
      </c>
      <c r="O67" s="326">
        <v>0.44069999999999993</v>
      </c>
      <c r="P67" s="326">
        <v>0.43890000000000007</v>
      </c>
    </row>
    <row r="68" spans="1:16" ht="15.75" thickBot="1" x14ac:dyDescent="0.3">
      <c r="A68" s="301" t="s">
        <v>16</v>
      </c>
      <c r="B68" s="299" t="s">
        <v>46</v>
      </c>
      <c r="C68" s="303" t="s">
        <v>275</v>
      </c>
      <c r="D68" s="151">
        <f>K68*'Demand Supply Gap '!D125</f>
        <v>7.3294278096000065</v>
      </c>
      <c r="E68" s="151">
        <f>L68*'Demand Supply Gap '!E125</f>
        <v>3.2493039235039913</v>
      </c>
      <c r="F68" s="151">
        <f>M68*'Demand Supply Gap '!F125</f>
        <v>1.5077439357919948</v>
      </c>
      <c r="G68" s="151">
        <f>N68*'Demand Supply Gap '!G125</f>
        <v>3.7749618808560124</v>
      </c>
      <c r="H68" s="151">
        <f>O68*'Demand Supply Gap '!H125</f>
        <v>4.3548552792810149</v>
      </c>
      <c r="I68" s="151">
        <f>P68*'Demand Supply Gap '!I125</f>
        <v>3.0036230477282846</v>
      </c>
      <c r="K68" s="327">
        <v>0.27689999999999998</v>
      </c>
      <c r="L68" s="327">
        <v>0.27730000000000005</v>
      </c>
      <c r="M68" s="327">
        <v>0.18520000000000003</v>
      </c>
      <c r="N68" s="327">
        <v>0.27989999999999998</v>
      </c>
      <c r="O68" s="327">
        <v>0.28430000000000005</v>
      </c>
      <c r="P68" s="327">
        <v>0.18370000000000009</v>
      </c>
    </row>
    <row r="69" spans="1:16" ht="15.75" thickBot="1" x14ac:dyDescent="0.3">
      <c r="A69" s="301" t="s">
        <v>16</v>
      </c>
      <c r="B69" s="299" t="s">
        <v>46</v>
      </c>
      <c r="C69" s="304" t="s">
        <v>276</v>
      </c>
      <c r="D69" s="151">
        <f>K69*'Demand Supply Gap '!D125</f>
        <v>5.8418371888000058</v>
      </c>
      <c r="E69" s="151">
        <f>L69*'Demand Supply Gap '!E125</f>
        <v>2.5942873734719929</v>
      </c>
      <c r="F69" s="151">
        <f>M69*'Demand Supply Gap '!F125</f>
        <v>2.5099214654679907</v>
      </c>
      <c r="G69" s="151">
        <f>N69*'Demand Supply Gap '!G125</f>
        <v>2.9927261213360099</v>
      </c>
      <c r="H69" s="151">
        <f>O69*'Demand Supply Gap '!H125</f>
        <v>3.4036188640740113</v>
      </c>
      <c r="I69" s="151">
        <f>P69*'Demand Supply Gap '!I125</f>
        <v>5.1537397095479305</v>
      </c>
      <c r="K69" s="327">
        <v>0.22070000000000001</v>
      </c>
      <c r="L69" s="327">
        <v>0.22140000000000001</v>
      </c>
      <c r="M69" s="327">
        <v>0.30829999999999996</v>
      </c>
      <c r="N69" s="327">
        <v>0.22190000000000001</v>
      </c>
      <c r="O69" s="327">
        <v>0.22220000000000001</v>
      </c>
      <c r="P69" s="327">
        <v>0.31519999999999998</v>
      </c>
    </row>
    <row r="70" spans="1:16" ht="15.75" thickBot="1" x14ac:dyDescent="0.3">
      <c r="A70" s="301" t="s">
        <v>16</v>
      </c>
      <c r="B70" s="299" t="s">
        <v>46</v>
      </c>
      <c r="C70" s="304" t="s">
        <v>277</v>
      </c>
      <c r="D70" s="151">
        <f>K70*'Demand Supply Gap '!D125</f>
        <v>1.7019942512000015</v>
      </c>
      <c r="E70" s="151">
        <f>L70*'Demand Supply Gap '!E125</f>
        <v>0.74524244332799794</v>
      </c>
      <c r="F70" s="151">
        <f>M70*'Demand Supply Gap '!F125</f>
        <v>0.54382988612799799</v>
      </c>
      <c r="G70" s="151">
        <f>N70*'Demand Supply Gap '!G125</f>
        <v>0.85101855906400281</v>
      </c>
      <c r="H70" s="151">
        <f>O70*'Demand Supply Gap '!H125</f>
        <v>0.80878072017600267</v>
      </c>
      <c r="I70" s="151">
        <f>P70*'Demand Supply Gap '!I125</f>
        <v>1.0170133563892172</v>
      </c>
      <c r="K70" s="327">
        <f t="shared" ref="K70:P70" si="41">ROUND(1-SUM(K67:K69),4)</f>
        <v>6.4299999999999996E-2</v>
      </c>
      <c r="L70" s="327">
        <f t="shared" si="41"/>
        <v>6.3600000000000004E-2</v>
      </c>
      <c r="M70" s="327">
        <f t="shared" si="41"/>
        <v>6.6799999999999998E-2</v>
      </c>
      <c r="N70" s="327">
        <f t="shared" si="41"/>
        <v>6.3100000000000003E-2</v>
      </c>
      <c r="O70" s="327">
        <f t="shared" si="41"/>
        <v>5.28E-2</v>
      </c>
      <c r="P70" s="327">
        <f t="shared" si="41"/>
        <v>6.2199999999999998E-2</v>
      </c>
    </row>
    <row r="71" spans="1:16" ht="15.75" thickBot="1" x14ac:dyDescent="0.3">
      <c r="A71" s="305" t="s">
        <v>16</v>
      </c>
      <c r="B71" s="331" t="s">
        <v>46</v>
      </c>
      <c r="C71" s="306" t="s">
        <v>15</v>
      </c>
      <c r="D71" s="307">
        <f t="shared" ref="D71:I71" si="42">SUM(D67:D70)</f>
        <v>26.469584000000026</v>
      </c>
      <c r="E71" s="307">
        <f t="shared" si="42"/>
        <v>11.717648479999967</v>
      </c>
      <c r="F71" s="307">
        <f t="shared" si="42"/>
        <v>8.1411659599999702</v>
      </c>
      <c r="G71" s="307">
        <f t="shared" si="42"/>
        <v>13.486823440000045</v>
      </c>
      <c r="H71" s="307">
        <f t="shared" si="42"/>
        <v>15.317816670000052</v>
      </c>
      <c r="I71" s="307">
        <f t="shared" si="42"/>
        <v>16.350697048058159</v>
      </c>
      <c r="K71" s="323">
        <f t="shared" ref="K71:P71" si="43">SUM(K67:K70)</f>
        <v>1</v>
      </c>
      <c r="L71" s="324">
        <f t="shared" si="43"/>
        <v>1.0000000000000002</v>
      </c>
      <c r="M71" s="324">
        <f t="shared" si="43"/>
        <v>1</v>
      </c>
      <c r="N71" s="324">
        <f t="shared" si="43"/>
        <v>1</v>
      </c>
      <c r="O71" s="324">
        <f t="shared" si="43"/>
        <v>1</v>
      </c>
      <c r="P71" s="325">
        <f t="shared" si="43"/>
        <v>1.0000000000000002</v>
      </c>
    </row>
    <row r="72" spans="1:16" ht="15.75" thickBot="1" x14ac:dyDescent="0.3">
      <c r="A72" s="298" t="s">
        <v>16</v>
      </c>
      <c r="B72" s="299" t="s">
        <v>22</v>
      </c>
      <c r="C72" s="300" t="s">
        <v>274</v>
      </c>
      <c r="D72" s="151">
        <f>K72*'Demand Supply Gap '!D134</f>
        <v>36.022310870400005</v>
      </c>
      <c r="E72" s="151">
        <f>L72*'Demand Supply Gap '!E134</f>
        <v>39.826782378195993</v>
      </c>
      <c r="F72" s="151">
        <f>M72*'Demand Supply Gap '!F134</f>
        <v>38.333588941559988</v>
      </c>
      <c r="G72" s="151">
        <f>N72*'Demand Supply Gap '!G134</f>
        <v>36.968388935084008</v>
      </c>
      <c r="H72" s="151">
        <f>O72*'Demand Supply Gap '!H134</f>
        <v>38.325562949649999</v>
      </c>
      <c r="I72" s="151">
        <f>P72*'Demand Supply Gap '!I134</f>
        <v>40.373891576873817</v>
      </c>
      <c r="K72" s="326">
        <v>0.43920000000000003</v>
      </c>
      <c r="L72" s="326">
        <v>0.43593999999999999</v>
      </c>
      <c r="M72" s="326">
        <v>0.43969999999999998</v>
      </c>
      <c r="N72" s="326">
        <v>0.43702000000000008</v>
      </c>
      <c r="O72" s="326">
        <v>0.4415</v>
      </c>
      <c r="P72" s="326">
        <v>0.43890000000000007</v>
      </c>
    </row>
    <row r="73" spans="1:16" ht="15.75" thickBot="1" x14ac:dyDescent="0.3">
      <c r="A73" s="301" t="s">
        <v>16</v>
      </c>
      <c r="B73" s="302" t="s">
        <v>22</v>
      </c>
      <c r="C73" s="303" t="s">
        <v>275</v>
      </c>
      <c r="D73" s="151">
        <f>K73*'Demand Supply Gap '!D134</f>
        <v>15.197937623600007</v>
      </c>
      <c r="E73" s="151">
        <f>L73*'Demand Supply Gap '!E134</f>
        <v>16.899477460932001</v>
      </c>
      <c r="F73" s="151">
        <f>M73*'Demand Supply Gap '!F134</f>
        <v>16.145964684959999</v>
      </c>
      <c r="G73" s="151">
        <f>N73*'Demand Supply Gap '!G134</f>
        <v>15.255318430628005</v>
      </c>
      <c r="H73" s="151">
        <f>O73*'Demand Supply Gap '!H134</f>
        <v>15.627107230342006</v>
      </c>
      <c r="I73" s="151">
        <f>P73*'Demand Supply Gap '!I134</f>
        <v>16.898345597338167</v>
      </c>
      <c r="K73" s="327">
        <v>0.18530000000000008</v>
      </c>
      <c r="L73" s="327">
        <v>0.18498000000000003</v>
      </c>
      <c r="M73" s="327">
        <v>0.18520000000000003</v>
      </c>
      <c r="N73" s="327">
        <v>0.18034000000000006</v>
      </c>
      <c r="O73" s="327">
        <v>0.18002000000000007</v>
      </c>
      <c r="P73" s="327">
        <v>0.18370000000000009</v>
      </c>
    </row>
    <row r="74" spans="1:16" ht="15.75" thickBot="1" x14ac:dyDescent="0.3">
      <c r="A74" s="301" t="s">
        <v>16</v>
      </c>
      <c r="B74" s="302" t="s">
        <v>22</v>
      </c>
      <c r="C74" s="304" t="s">
        <v>276</v>
      </c>
      <c r="D74" s="151">
        <f>K74*'Demand Supply Gap '!D134</f>
        <v>24.908870244399996</v>
      </c>
      <c r="E74" s="151">
        <f>L74*'Demand Supply Gap '!E134</f>
        <v>27.955671440399989</v>
      </c>
      <c r="F74" s="151">
        <f>M74*'Demand Supply Gap '!F134</f>
        <v>26.877974688839991</v>
      </c>
      <c r="G74" s="151">
        <f>N74*'Demand Supply Gap '!G134</f>
        <v>26.274270292519997</v>
      </c>
      <c r="H74" s="151">
        <f>O74*'Demand Supply Gap '!H134</f>
        <v>27.162103390589998</v>
      </c>
      <c r="I74" s="151">
        <f>P74*'Demand Supply Gap '!I134</f>
        <v>28.994874971589482</v>
      </c>
      <c r="K74" s="327">
        <v>0.30369999999999997</v>
      </c>
      <c r="L74" s="327">
        <v>0.30599999999999994</v>
      </c>
      <c r="M74" s="327">
        <v>0.30829999999999996</v>
      </c>
      <c r="N74" s="327">
        <v>0.31059999999999999</v>
      </c>
      <c r="O74" s="327">
        <v>0.31289999999999996</v>
      </c>
      <c r="P74" s="327">
        <v>0.31519999999999998</v>
      </c>
    </row>
    <row r="75" spans="1:16" x14ac:dyDescent="0.25">
      <c r="A75" s="301" t="s">
        <v>16</v>
      </c>
      <c r="B75" s="302" t="s">
        <v>22</v>
      </c>
      <c r="C75" s="304" t="s">
        <v>277</v>
      </c>
      <c r="D75" s="151">
        <f>K75*'Demand Supply Gap '!D134</f>
        <v>5.8888932615999998</v>
      </c>
      <c r="E75" s="151">
        <f>L75*'Demand Supply Gap '!E134</f>
        <v>6.678299288539999</v>
      </c>
      <c r="F75" s="151">
        <f>M75*'Demand Supply Gap '!F134</f>
        <v>5.8237064846399988</v>
      </c>
      <c r="G75" s="151">
        <f>N75*'Demand Supply Gap '!G134</f>
        <v>6.0906228623999992</v>
      </c>
      <c r="H75" s="151">
        <f>O75*'Demand Supply Gap '!H134</f>
        <v>5.6945796817600005</v>
      </c>
      <c r="I75" s="151">
        <f>P75*'Demand Supply Gap '!I134</f>
        <v>5.721704388429143</v>
      </c>
      <c r="K75" s="327">
        <f t="shared" ref="K75:P75" si="44">ROUND(1-SUM(K72:K74),4)</f>
        <v>7.1800000000000003E-2</v>
      </c>
      <c r="L75" s="327">
        <f t="shared" si="44"/>
        <v>7.3099999999999998E-2</v>
      </c>
      <c r="M75" s="327">
        <f t="shared" si="44"/>
        <v>6.6799999999999998E-2</v>
      </c>
      <c r="N75" s="327">
        <f t="shared" si="44"/>
        <v>7.1999999999999995E-2</v>
      </c>
      <c r="O75" s="327">
        <f t="shared" si="44"/>
        <v>6.5600000000000006E-2</v>
      </c>
      <c r="P75" s="327">
        <f t="shared" si="44"/>
        <v>6.2199999999999998E-2</v>
      </c>
    </row>
    <row r="76" spans="1:16" ht="15.75" thickBot="1" x14ac:dyDescent="0.3">
      <c r="A76" s="305" t="s">
        <v>16</v>
      </c>
      <c r="B76" s="306" t="s">
        <v>22</v>
      </c>
      <c r="C76" s="306" t="s">
        <v>15</v>
      </c>
      <c r="D76" s="307">
        <f t="shared" ref="D76:I76" si="45">SUM(D72:D75)</f>
        <v>82.018012000000013</v>
      </c>
      <c r="E76" s="307">
        <f t="shared" si="45"/>
        <v>91.36023056806799</v>
      </c>
      <c r="F76" s="307">
        <f t="shared" si="45"/>
        <v>87.181234799999984</v>
      </c>
      <c r="G76" s="307">
        <f t="shared" si="45"/>
        <v>84.588600520632014</v>
      </c>
      <c r="H76" s="307">
        <f t="shared" si="45"/>
        <v>86.809353252342007</v>
      </c>
      <c r="I76" s="307">
        <f t="shared" si="45"/>
        <v>91.988816534230608</v>
      </c>
      <c r="K76" s="323">
        <f t="shared" ref="K76:P76" si="46">SUM(K72:K75)</f>
        <v>1</v>
      </c>
      <c r="L76" s="324">
        <f t="shared" si="46"/>
        <v>1.0000199999999999</v>
      </c>
      <c r="M76" s="324">
        <f t="shared" si="46"/>
        <v>1</v>
      </c>
      <c r="N76" s="324">
        <f t="shared" si="46"/>
        <v>0.99996000000000007</v>
      </c>
      <c r="O76" s="324">
        <f t="shared" si="46"/>
        <v>1.0000200000000001</v>
      </c>
      <c r="P76" s="325">
        <f t="shared" si="46"/>
        <v>1.0000000000000002</v>
      </c>
    </row>
    <row r="77" spans="1:16" ht="15.75" thickBot="1" x14ac:dyDescent="0.3">
      <c r="A77" s="298" t="s">
        <v>16</v>
      </c>
      <c r="B77" s="299" t="s">
        <v>23</v>
      </c>
      <c r="C77" s="300" t="s">
        <v>274</v>
      </c>
      <c r="D77" s="151">
        <f>K77*'Demand Supply Gap '!D143</f>
        <v>8.9331230046999988</v>
      </c>
      <c r="E77" s="151">
        <f>L77*'Demand Supply Gap '!E143</f>
        <v>8.8564159215</v>
      </c>
      <c r="F77" s="151">
        <f>M77*'Demand Supply Gap '!F143</f>
        <v>9.5341492214999981</v>
      </c>
      <c r="G77" s="151">
        <f>N77*'Demand Supply Gap '!G143</f>
        <v>9.9071487046000009</v>
      </c>
      <c r="H77" s="151">
        <f>O77*'Demand Supply Gap '!H143</f>
        <v>9.4816804563749972</v>
      </c>
      <c r="I77" s="151">
        <f>P77*'Demand Supply Gap '!I143</f>
        <v>10.266177685732877</v>
      </c>
      <c r="K77" s="327">
        <v>0.19429999999999997</v>
      </c>
      <c r="L77" s="327">
        <v>0.19229999999999997</v>
      </c>
      <c r="M77" s="327">
        <v>0.19349999999999995</v>
      </c>
      <c r="N77" s="327">
        <v>0.19390000000000002</v>
      </c>
      <c r="O77" s="327">
        <v>0.19649999999999995</v>
      </c>
      <c r="P77" s="327">
        <v>0.20090000000000002</v>
      </c>
    </row>
    <row r="78" spans="1:16" ht="15.75" thickBot="1" x14ac:dyDescent="0.3">
      <c r="A78" s="301" t="s">
        <v>16</v>
      </c>
      <c r="B78" s="302" t="s">
        <v>23</v>
      </c>
      <c r="C78" s="303" t="s">
        <v>275</v>
      </c>
      <c r="D78" s="151">
        <f>K78*'Demand Supply Gap '!D143</f>
        <v>20.192628016800001</v>
      </c>
      <c r="E78" s="151">
        <f>L78*'Demand Supply Gap '!E143</f>
        <v>20.319556446000004</v>
      </c>
      <c r="F78" s="151">
        <f>M78*'Demand Supply Gap '!F143</f>
        <v>21.679719160000005</v>
      </c>
      <c r="G78" s="151">
        <f>N78*'Demand Supply Gap '!G143</f>
        <v>22.460972514400005</v>
      </c>
      <c r="H78" s="151">
        <f>O78*'Demand Supply Gap '!H143</f>
        <v>21.086485289750001</v>
      </c>
      <c r="I78" s="151">
        <f>P78*'Demand Supply Gap '!I143</f>
        <v>22.617273487831614</v>
      </c>
      <c r="K78" s="326">
        <v>0.43920000000000003</v>
      </c>
      <c r="L78" s="326">
        <v>0.44120000000000004</v>
      </c>
      <c r="M78" s="326">
        <v>0.44000000000000006</v>
      </c>
      <c r="N78" s="326">
        <v>0.4396000000000001</v>
      </c>
      <c r="O78" s="326">
        <v>0.43700000000000006</v>
      </c>
      <c r="P78" s="326">
        <v>0.44259999999999999</v>
      </c>
    </row>
    <row r="79" spans="1:16" ht="15.75" thickBot="1" x14ac:dyDescent="0.3">
      <c r="A79" s="301" t="s">
        <v>16</v>
      </c>
      <c r="B79" s="302" t="s">
        <v>23</v>
      </c>
      <c r="C79" s="304" t="s">
        <v>276</v>
      </c>
      <c r="D79" s="151">
        <f>K79*'Demand Supply Gap '!D143</f>
        <v>12.022705433500001</v>
      </c>
      <c r="E79" s="151">
        <f>L79*'Demand Supply Gap '!E143</f>
        <v>12.066463710000003</v>
      </c>
      <c r="F79" s="151">
        <f>M79*'Demand Supply Gap '!F143</f>
        <v>12.884651273500001</v>
      </c>
      <c r="G79" s="151">
        <f>N79*'Demand Supply Gap '!G143</f>
        <v>13.396876690799999</v>
      </c>
      <c r="H79" s="151">
        <f>O79*'Demand Supply Gap '!H143</f>
        <v>12.676017587224999</v>
      </c>
      <c r="I79" s="151">
        <f>P79*'Demand Supply Gap '!I143</f>
        <v>13.439545701083857</v>
      </c>
      <c r="K79" s="327">
        <v>0.26150000000000001</v>
      </c>
      <c r="L79" s="327">
        <v>0.26200000000000001</v>
      </c>
      <c r="M79" s="327">
        <v>0.26150000000000001</v>
      </c>
      <c r="N79" s="327">
        <v>0.26219999999999999</v>
      </c>
      <c r="O79" s="327">
        <v>0.26269999999999999</v>
      </c>
      <c r="P79" s="327">
        <v>0.26300000000000001</v>
      </c>
    </row>
    <row r="80" spans="1:16" x14ac:dyDescent="0.25">
      <c r="A80" s="301" t="s">
        <v>16</v>
      </c>
      <c r="B80" s="302" t="s">
        <v>23</v>
      </c>
      <c r="C80" s="304" t="s">
        <v>277</v>
      </c>
      <c r="D80" s="151">
        <f>K80*'Demand Supply Gap '!D143</f>
        <v>4.827472545</v>
      </c>
      <c r="E80" s="151">
        <f>L80*'Demand Supply Gap '!E143</f>
        <v>4.812768922500001</v>
      </c>
      <c r="F80" s="151">
        <f>M80*'Demand Supply Gap '!F143</f>
        <v>5.1735693449999998</v>
      </c>
      <c r="G80" s="151">
        <f>N80*'Demand Supply Gap '!G143</f>
        <v>5.3291160902000003</v>
      </c>
      <c r="H80" s="151">
        <f>O80*'Demand Supply Gap '!H143</f>
        <v>5.00864341665</v>
      </c>
      <c r="I80" s="151">
        <f>P80*'Demand Supply Gap '!I143</f>
        <v>4.7779373500050966</v>
      </c>
      <c r="K80" s="327">
        <f t="shared" ref="K80:P80" si="47">ROUND(1-SUM(K77:K79),4)</f>
        <v>0.105</v>
      </c>
      <c r="L80" s="327">
        <f t="shared" si="47"/>
        <v>0.1045</v>
      </c>
      <c r="M80" s="327">
        <f t="shared" si="47"/>
        <v>0.105</v>
      </c>
      <c r="N80" s="327">
        <f t="shared" si="47"/>
        <v>0.1043</v>
      </c>
      <c r="O80" s="327">
        <f t="shared" si="47"/>
        <v>0.1038</v>
      </c>
      <c r="P80" s="327">
        <f t="shared" si="47"/>
        <v>9.35E-2</v>
      </c>
    </row>
    <row r="81" spans="1:16" ht="15.75" thickBot="1" x14ac:dyDescent="0.3">
      <c r="A81" s="305" t="s">
        <v>16</v>
      </c>
      <c r="B81" s="306" t="s">
        <v>23</v>
      </c>
      <c r="C81" s="306" t="s">
        <v>15</v>
      </c>
      <c r="D81" s="307">
        <f t="shared" ref="D81:I81" si="48">SUM(D77:D80)</f>
        <v>45.975929000000001</v>
      </c>
      <c r="E81" s="307">
        <f t="shared" si="48"/>
        <v>46.055205000000001</v>
      </c>
      <c r="F81" s="307">
        <f t="shared" si="48"/>
        <v>49.272089000000001</v>
      </c>
      <c r="G81" s="307">
        <f t="shared" si="48"/>
        <v>51.094114000000005</v>
      </c>
      <c r="H81" s="307">
        <f t="shared" si="48"/>
        <v>48.252826749999997</v>
      </c>
      <c r="I81" s="307">
        <f t="shared" si="48"/>
        <v>51.10093422465345</v>
      </c>
      <c r="K81" s="323">
        <f t="shared" ref="K81:P81" si="49">SUM(K77:K80)</f>
        <v>1</v>
      </c>
      <c r="L81" s="324">
        <f t="shared" si="49"/>
        <v>1</v>
      </c>
      <c r="M81" s="324">
        <f t="shared" si="49"/>
        <v>1</v>
      </c>
      <c r="N81" s="324">
        <f t="shared" si="49"/>
        <v>1.0000000000000002</v>
      </c>
      <c r="O81" s="324">
        <f t="shared" si="49"/>
        <v>0.99999999999999989</v>
      </c>
      <c r="P81" s="325">
        <f t="shared" si="49"/>
        <v>1</v>
      </c>
    </row>
    <row r="82" spans="1:16" ht="15.75" thickBot="1" x14ac:dyDescent="0.3">
      <c r="A82" s="298" t="s">
        <v>16</v>
      </c>
      <c r="B82" s="299" t="s">
        <v>24</v>
      </c>
      <c r="C82" s="300" t="s">
        <v>274</v>
      </c>
      <c r="D82" s="151">
        <f>K82*'Demand Supply Gap '!D152</f>
        <v>36.945286279720008</v>
      </c>
      <c r="E82" s="151">
        <f>L82*'Demand Supply Gap '!E152</f>
        <v>36.736257845042012</v>
      </c>
      <c r="F82" s="151">
        <f>M82*'Demand Supply Gap '!F152</f>
        <v>37.125741290400008</v>
      </c>
      <c r="G82" s="151">
        <f>N82*'Demand Supply Gap '!G152</f>
        <v>36.965385071594014</v>
      </c>
      <c r="H82" s="151">
        <f>O82*'Demand Supply Gap '!H152</f>
        <v>37.417953050100024</v>
      </c>
      <c r="I82" s="151">
        <f>P82*'Demand Supply Gap '!I152</f>
        <v>39.387400081721267</v>
      </c>
      <c r="K82" s="326">
        <v>0.43420000000000003</v>
      </c>
      <c r="L82" s="326">
        <v>0.4309400000000001</v>
      </c>
      <c r="M82" s="326">
        <v>0.43470000000000009</v>
      </c>
      <c r="N82" s="326">
        <v>0.43202000000000007</v>
      </c>
      <c r="O82" s="326">
        <v>0.43650000000000011</v>
      </c>
      <c r="P82" s="326">
        <v>0.43390000000000006</v>
      </c>
    </row>
    <row r="83" spans="1:16" ht="15.75" thickBot="1" x14ac:dyDescent="0.3">
      <c r="A83" s="301" t="s">
        <v>16</v>
      </c>
      <c r="B83" s="302" t="s">
        <v>24</v>
      </c>
      <c r="C83" s="303" t="s">
        <v>275</v>
      </c>
      <c r="D83" s="151">
        <f>K83*'Demand Supply Gap '!D152</f>
        <v>17.102723496600007</v>
      </c>
      <c r="E83" s="151">
        <f>L83*'Demand Supply Gap '!E152</f>
        <v>17.107328686923996</v>
      </c>
      <c r="F83" s="151">
        <f>M83*'Demand Supply Gap '!F152</f>
        <v>17.157951288799996</v>
      </c>
      <c r="G83" s="151">
        <f>N83*'Demand Supply Gap '!G152</f>
        <v>16.773978263587999</v>
      </c>
      <c r="H83" s="151">
        <f>O83*'Demand Supply Gap '!H152</f>
        <v>16.777644377928002</v>
      </c>
      <c r="I83" s="151">
        <f>P83*'Demand Supply Gap '!I152</f>
        <v>18.100593630549021</v>
      </c>
      <c r="K83" s="327">
        <v>0.20100000000000004</v>
      </c>
      <c r="L83" s="327">
        <v>0.20067999999999994</v>
      </c>
      <c r="M83" s="327">
        <v>0.20089999999999994</v>
      </c>
      <c r="N83" s="327">
        <v>0.19603999999999996</v>
      </c>
      <c r="O83" s="327">
        <v>0.19571999999999998</v>
      </c>
      <c r="P83" s="327">
        <v>0.19939999999999999</v>
      </c>
    </row>
    <row r="84" spans="1:16" ht="15.75" thickBot="1" x14ac:dyDescent="0.3">
      <c r="A84" s="301" t="s">
        <v>16</v>
      </c>
      <c r="B84" s="302" t="s">
        <v>24</v>
      </c>
      <c r="C84" s="304" t="s">
        <v>276</v>
      </c>
      <c r="D84" s="151">
        <f>K84*'Demand Supply Gap '!D152</f>
        <v>18.804487028600001</v>
      </c>
      <c r="E84" s="151">
        <f>L84*'Demand Supply Gap '!E152</f>
        <v>19.035611400189996</v>
      </c>
      <c r="F84" s="151">
        <f>M84*'Demand Supply Gap '!F152</f>
        <v>19.267465459199997</v>
      </c>
      <c r="G84" s="151">
        <f>N84*'Demand Supply Gap '!G152</f>
        <v>19.500049205630003</v>
      </c>
      <c r="H84" s="151">
        <f>O84*'Demand Supply Gap '!H152</f>
        <v>19.733362639480003</v>
      </c>
      <c r="I84" s="151">
        <f>P84*'Demand Supply Gap '!I152</f>
        <v>21.105255863102542</v>
      </c>
      <c r="K84" s="327">
        <v>0.22099999999999997</v>
      </c>
      <c r="L84" s="327">
        <v>0.22329999999999994</v>
      </c>
      <c r="M84" s="327">
        <v>0.22559999999999997</v>
      </c>
      <c r="N84" s="327">
        <v>0.22789999999999999</v>
      </c>
      <c r="O84" s="327">
        <v>0.23019999999999996</v>
      </c>
      <c r="P84" s="327">
        <v>0.23249999999999998</v>
      </c>
    </row>
    <row r="85" spans="1:16" x14ac:dyDescent="0.25">
      <c r="A85" s="301" t="s">
        <v>16</v>
      </c>
      <c r="B85" s="302" t="s">
        <v>24</v>
      </c>
      <c r="C85" s="304" t="s">
        <v>277</v>
      </c>
      <c r="D85" s="151">
        <f>K85*'Demand Supply Gap '!D152</f>
        <v>12.235679795080003</v>
      </c>
      <c r="E85" s="151">
        <f>L85*'Demand Supply Gap '!E152</f>
        <v>12.369311303930001</v>
      </c>
      <c r="F85" s="151">
        <f>M85*'Demand Supply Gap '!F152</f>
        <v>11.854273961600001</v>
      </c>
      <c r="G85" s="151">
        <f>N85*'Demand Supply Gap '!G152</f>
        <v>12.3212245968</v>
      </c>
      <c r="H85" s="151">
        <f>O85*'Demand Supply Gap '!H152</f>
        <v>11.795441786240003</v>
      </c>
      <c r="I85" s="151">
        <f>P85*'Demand Supply Gap '!I152</f>
        <v>12.182044459476824</v>
      </c>
      <c r="K85" s="327">
        <f t="shared" ref="K85:P85" si="50">ROUND(1-SUM(K82:K84),4)</f>
        <v>0.14380000000000001</v>
      </c>
      <c r="L85" s="327">
        <f t="shared" si="50"/>
        <v>0.14510000000000001</v>
      </c>
      <c r="M85" s="327">
        <f t="shared" si="50"/>
        <v>0.13880000000000001</v>
      </c>
      <c r="N85" s="327">
        <f t="shared" si="50"/>
        <v>0.14399999999999999</v>
      </c>
      <c r="O85" s="327">
        <f t="shared" si="50"/>
        <v>0.1376</v>
      </c>
      <c r="P85" s="327">
        <f t="shared" si="50"/>
        <v>0.13420000000000001</v>
      </c>
    </row>
    <row r="86" spans="1:16" ht="15.75" thickBot="1" x14ac:dyDescent="0.3">
      <c r="A86" s="305" t="s">
        <v>16</v>
      </c>
      <c r="B86" s="306" t="s">
        <v>24</v>
      </c>
      <c r="C86" s="306" t="s">
        <v>15</v>
      </c>
      <c r="D86" s="307">
        <f t="shared" ref="D86:I86" si="51">SUM(D82:D85)</f>
        <v>85.088176600000011</v>
      </c>
      <c r="E86" s="307">
        <f t="shared" si="51"/>
        <v>85.248509236086008</v>
      </c>
      <c r="F86" s="307">
        <f t="shared" si="51"/>
        <v>85.405432000000005</v>
      </c>
      <c r="G86" s="307">
        <f t="shared" si="51"/>
        <v>85.560637137612019</v>
      </c>
      <c r="H86" s="307">
        <f t="shared" si="51"/>
        <v>85.724401853748034</v>
      </c>
      <c r="I86" s="307">
        <f t="shared" si="51"/>
        <v>90.775294034849651</v>
      </c>
      <c r="K86" s="323">
        <f t="shared" ref="K86:P86" si="52">SUM(K82:K85)</f>
        <v>1</v>
      </c>
      <c r="L86" s="324">
        <f t="shared" si="52"/>
        <v>1.0000200000000001</v>
      </c>
      <c r="M86" s="324">
        <f t="shared" si="52"/>
        <v>1</v>
      </c>
      <c r="N86" s="324">
        <f t="shared" si="52"/>
        <v>0.99996000000000007</v>
      </c>
      <c r="O86" s="324">
        <f t="shared" si="52"/>
        <v>1.0000200000000001</v>
      </c>
      <c r="P86" s="325">
        <f t="shared" si="52"/>
        <v>1.0000000000000002</v>
      </c>
    </row>
    <row r="87" spans="1:16" ht="15.75" thickBot="1" x14ac:dyDescent="0.3">
      <c r="A87" s="298" t="s">
        <v>16</v>
      </c>
      <c r="B87" s="299" t="s">
        <v>16</v>
      </c>
      <c r="C87" s="300" t="s">
        <v>274</v>
      </c>
      <c r="D87" s="308">
        <f t="shared" ref="D87:I90" si="53">ROUND(D82+D52+D57+D77+D42+D72+D67+D62+D47,2)</f>
        <v>492.36</v>
      </c>
      <c r="E87" s="308">
        <f t="shared" si="53"/>
        <v>647.78</v>
      </c>
      <c r="F87" s="308">
        <f t="shared" si="53"/>
        <v>517.14</v>
      </c>
      <c r="G87" s="308">
        <f t="shared" si="53"/>
        <v>482.05</v>
      </c>
      <c r="H87" s="308">
        <f t="shared" si="53"/>
        <v>548.75</v>
      </c>
      <c r="I87" s="308">
        <f t="shared" si="53"/>
        <v>579.28</v>
      </c>
      <c r="K87" s="326">
        <f>ROUND(D87/D$91,4)</f>
        <v>0.47239999999999999</v>
      </c>
      <c r="L87" s="326">
        <f t="shared" ref="L87:P90" si="54">ROUND(E87/E$91,4)</f>
        <v>0.48649999999999999</v>
      </c>
      <c r="M87" s="326">
        <f t="shared" si="54"/>
        <v>0.4773</v>
      </c>
      <c r="N87" s="326">
        <f t="shared" si="54"/>
        <v>0.49230000000000002</v>
      </c>
      <c r="O87" s="326">
        <f t="shared" si="54"/>
        <v>0.4798</v>
      </c>
      <c r="P87" s="326">
        <f t="shared" si="54"/>
        <v>0.47799999999999998</v>
      </c>
    </row>
    <row r="88" spans="1:16" ht="15.75" thickBot="1" x14ac:dyDescent="0.3">
      <c r="A88" s="301" t="s">
        <v>16</v>
      </c>
      <c r="B88" s="302" t="s">
        <v>16</v>
      </c>
      <c r="C88" s="303" t="s">
        <v>275</v>
      </c>
      <c r="D88" s="308">
        <f t="shared" si="53"/>
        <v>242.07</v>
      </c>
      <c r="E88" s="308">
        <f t="shared" si="53"/>
        <v>305.77999999999997</v>
      </c>
      <c r="F88" s="308">
        <f t="shared" si="53"/>
        <v>253.58</v>
      </c>
      <c r="G88" s="308">
        <f t="shared" si="53"/>
        <v>214.23</v>
      </c>
      <c r="H88" s="308">
        <f t="shared" si="53"/>
        <v>264.81</v>
      </c>
      <c r="I88" s="308">
        <f t="shared" si="53"/>
        <v>282.86</v>
      </c>
      <c r="K88" s="326">
        <f>ROUND(D88/D$91,4)</f>
        <v>0.23230000000000001</v>
      </c>
      <c r="L88" s="326">
        <f t="shared" si="54"/>
        <v>0.22969999999999999</v>
      </c>
      <c r="M88" s="326">
        <f t="shared" si="54"/>
        <v>0.23400000000000001</v>
      </c>
      <c r="N88" s="326">
        <f t="shared" si="54"/>
        <v>0.21879999999999999</v>
      </c>
      <c r="O88" s="326">
        <f t="shared" si="54"/>
        <v>0.23150000000000001</v>
      </c>
      <c r="P88" s="326">
        <f t="shared" si="54"/>
        <v>0.2334</v>
      </c>
    </row>
    <row r="89" spans="1:16" ht="15.75" thickBot="1" x14ac:dyDescent="0.3">
      <c r="A89" s="301" t="s">
        <v>16</v>
      </c>
      <c r="B89" s="302" t="s">
        <v>16</v>
      </c>
      <c r="C89" s="304" t="s">
        <v>276</v>
      </c>
      <c r="D89" s="308">
        <f t="shared" si="53"/>
        <v>200.63</v>
      </c>
      <c r="E89" s="308">
        <f t="shared" si="53"/>
        <v>245.23</v>
      </c>
      <c r="F89" s="308">
        <f t="shared" si="53"/>
        <v>208.48</v>
      </c>
      <c r="G89" s="308">
        <f t="shared" si="53"/>
        <v>193.88</v>
      </c>
      <c r="H89" s="308">
        <f t="shared" si="53"/>
        <v>222.55</v>
      </c>
      <c r="I89" s="308">
        <f t="shared" si="53"/>
        <v>241.98</v>
      </c>
      <c r="K89" s="326">
        <f>ROUND(D89/D$91,4)</f>
        <v>0.1925</v>
      </c>
      <c r="L89" s="326">
        <f t="shared" si="54"/>
        <v>0.1842</v>
      </c>
      <c r="M89" s="326">
        <f t="shared" si="54"/>
        <v>0.19239999999999999</v>
      </c>
      <c r="N89" s="326">
        <f t="shared" si="54"/>
        <v>0.19800000000000001</v>
      </c>
      <c r="O89" s="326">
        <f t="shared" si="54"/>
        <v>0.1946</v>
      </c>
      <c r="P89" s="326">
        <f t="shared" si="54"/>
        <v>0.19969999999999999</v>
      </c>
    </row>
    <row r="90" spans="1:16" x14ac:dyDescent="0.25">
      <c r="A90" s="301" t="s">
        <v>16</v>
      </c>
      <c r="B90" s="302" t="s">
        <v>16</v>
      </c>
      <c r="C90" s="304" t="s">
        <v>277</v>
      </c>
      <c r="D90" s="308">
        <f t="shared" si="53"/>
        <v>107.11</v>
      </c>
      <c r="E90" s="308">
        <f t="shared" si="53"/>
        <v>132.63</v>
      </c>
      <c r="F90" s="308">
        <f t="shared" si="53"/>
        <v>104.32</v>
      </c>
      <c r="G90" s="308">
        <f t="shared" si="53"/>
        <v>89.07</v>
      </c>
      <c r="H90" s="308">
        <f t="shared" si="53"/>
        <v>107.7</v>
      </c>
      <c r="I90" s="308">
        <f t="shared" si="53"/>
        <v>107.71</v>
      </c>
      <c r="K90" s="326">
        <f>ROUND(D90/D$91,4)</f>
        <v>0.1028</v>
      </c>
      <c r="L90" s="326">
        <f t="shared" si="54"/>
        <v>9.9599999999999994E-2</v>
      </c>
      <c r="M90" s="326">
        <f t="shared" si="54"/>
        <v>9.6299999999999997E-2</v>
      </c>
      <c r="N90" s="326">
        <f t="shared" si="54"/>
        <v>9.0999999999999998E-2</v>
      </c>
      <c r="O90" s="326">
        <f t="shared" si="54"/>
        <v>9.4200000000000006E-2</v>
      </c>
      <c r="P90" s="326">
        <f t="shared" si="54"/>
        <v>8.8900000000000007E-2</v>
      </c>
    </row>
    <row r="91" spans="1:16" ht="15.75" thickBot="1" x14ac:dyDescent="0.3">
      <c r="A91" s="309" t="s">
        <v>16</v>
      </c>
      <c r="B91" s="310" t="s">
        <v>16</v>
      </c>
      <c r="C91" s="310" t="s">
        <v>15</v>
      </c>
      <c r="D91" s="311">
        <f t="shared" ref="D91:I91" si="55">SUM(D87:D90)</f>
        <v>1042.17</v>
      </c>
      <c r="E91" s="311">
        <f t="shared" si="55"/>
        <v>1331.42</v>
      </c>
      <c r="F91" s="311">
        <f t="shared" si="55"/>
        <v>1083.52</v>
      </c>
      <c r="G91" s="311">
        <f t="shared" si="55"/>
        <v>979.23</v>
      </c>
      <c r="H91" s="311">
        <f t="shared" si="55"/>
        <v>1143.81</v>
      </c>
      <c r="I91" s="311">
        <f t="shared" si="55"/>
        <v>1211.83</v>
      </c>
      <c r="K91" s="328">
        <f t="shared" ref="K91:P91" si="56">SUM(K87:K90)</f>
        <v>1</v>
      </c>
      <c r="L91" s="329">
        <f t="shared" si="56"/>
        <v>1</v>
      </c>
      <c r="M91" s="329">
        <f t="shared" si="56"/>
        <v>1</v>
      </c>
      <c r="N91" s="329">
        <f t="shared" si="56"/>
        <v>1.0001</v>
      </c>
      <c r="O91" s="329">
        <f t="shared" si="56"/>
        <v>1.0001</v>
      </c>
      <c r="P91" s="330">
        <f t="shared" si="56"/>
        <v>1</v>
      </c>
    </row>
    <row r="92" spans="1:16" ht="15.75" thickBot="1" x14ac:dyDescent="0.3">
      <c r="A92" s="298" t="s">
        <v>25</v>
      </c>
      <c r="B92" s="299" t="s">
        <v>26</v>
      </c>
      <c r="C92" s="300" t="s">
        <v>274</v>
      </c>
      <c r="D92" s="151">
        <f>K92*'Demand Supply Gap '!D170</f>
        <v>68.116752530399992</v>
      </c>
      <c r="E92" s="151">
        <f>L92*'Demand Supply Gap '!E170</f>
        <v>100.86498064186001</v>
      </c>
      <c r="F92" s="151">
        <f>M92*'Demand Supply Gap '!F170</f>
        <v>114.39447550230003</v>
      </c>
      <c r="G92" s="151">
        <f>N92*'Demand Supply Gap '!G170</f>
        <v>114.20515994062001</v>
      </c>
      <c r="H92" s="151">
        <f>O92*'Demand Supply Gap '!H170</f>
        <v>100.28801747587502</v>
      </c>
      <c r="I92" s="151">
        <f>P92*'Demand Supply Gap '!I170</f>
        <v>103.12480573284506</v>
      </c>
      <c r="K92" s="326">
        <v>0.53620000000000012</v>
      </c>
      <c r="L92" s="326">
        <v>0.53294000000000008</v>
      </c>
      <c r="M92" s="326">
        <v>0.53670000000000007</v>
      </c>
      <c r="N92" s="326">
        <v>0.53402000000000005</v>
      </c>
      <c r="O92" s="326">
        <v>0.53850000000000009</v>
      </c>
      <c r="P92" s="326">
        <v>0.53590000000000015</v>
      </c>
    </row>
    <row r="93" spans="1:16" ht="15.75" thickBot="1" x14ac:dyDescent="0.3">
      <c r="A93" s="301" t="s">
        <v>25</v>
      </c>
      <c r="B93" s="302" t="s">
        <v>26</v>
      </c>
      <c r="C93" s="303" t="s">
        <v>275</v>
      </c>
      <c r="D93" s="151">
        <f>K93*'Demand Supply Gap '!D170</f>
        <v>6.466137082800004</v>
      </c>
      <c r="E93" s="151">
        <f>L93*'Demand Supply Gap '!E170</f>
        <v>9.5728425730199884</v>
      </c>
      <c r="F93" s="151">
        <f>M93*'Demand Supply Gap '!F170</f>
        <v>10.827723785199989</v>
      </c>
      <c r="G93" s="151">
        <f>N93*'Demand Supply Gap '!G170</f>
        <v>9.8246976661399934</v>
      </c>
      <c r="H93" s="151">
        <f>O93*'Demand Supply Gap '!H170</f>
        <v>8.4960805148549969</v>
      </c>
      <c r="I93" s="151">
        <f>P93*'Demand Supply Gap '!I170</f>
        <v>9.4869433152253393</v>
      </c>
      <c r="K93" s="327">
        <v>5.0900000000000042E-2</v>
      </c>
      <c r="L93" s="327">
        <v>5.0579999999999944E-2</v>
      </c>
      <c r="M93" s="327">
        <v>5.0799999999999942E-2</v>
      </c>
      <c r="N93" s="327">
        <v>4.5939999999999967E-2</v>
      </c>
      <c r="O93" s="327">
        <v>4.561999999999998E-2</v>
      </c>
      <c r="P93" s="327">
        <v>4.9299999999999997E-2</v>
      </c>
    </row>
    <row r="94" spans="1:16" ht="15.75" thickBot="1" x14ac:dyDescent="0.3">
      <c r="A94" s="301" t="s">
        <v>25</v>
      </c>
      <c r="B94" s="302" t="s">
        <v>26</v>
      </c>
      <c r="C94" s="304" t="s">
        <v>276</v>
      </c>
      <c r="D94" s="151">
        <f>K94*'Demand Supply Gap '!D170</f>
        <v>29.408855297999992</v>
      </c>
      <c r="E94" s="151">
        <f>L94*'Demand Supply Gap '!E170</f>
        <v>44.249319762199988</v>
      </c>
      <c r="F94" s="151">
        <f>M94*'Demand Supply Gap '!F170</f>
        <v>50.323338300900005</v>
      </c>
      <c r="G94" s="151">
        <f>N94*'Demand Supply Gap '!G170</f>
        <v>50.984064510399996</v>
      </c>
      <c r="H94" s="151">
        <f>O94*'Demand Supply Gap '!H170</f>
        <v>44.826974570924996</v>
      </c>
      <c r="I94" s="151">
        <f>P94*'Demand Supply Gap '!I170</f>
        <v>46.761201330623891</v>
      </c>
      <c r="K94" s="327">
        <v>0.23149999999999998</v>
      </c>
      <c r="L94" s="327">
        <v>0.23379999999999995</v>
      </c>
      <c r="M94" s="327">
        <v>0.23609999999999998</v>
      </c>
      <c r="N94" s="327">
        <v>0.2384</v>
      </c>
      <c r="O94" s="327">
        <v>0.24069999999999997</v>
      </c>
      <c r="P94" s="327">
        <v>0.24299999999999999</v>
      </c>
    </row>
    <row r="95" spans="1:16" x14ac:dyDescent="0.25">
      <c r="A95" s="301" t="s">
        <v>25</v>
      </c>
      <c r="B95" s="302" t="s">
        <v>26</v>
      </c>
      <c r="C95" s="304" t="s">
        <v>277</v>
      </c>
      <c r="D95" s="151">
        <f>K95*'Demand Supply Gap '!D170</f>
        <v>23.044347088799995</v>
      </c>
      <c r="E95" s="151">
        <f>L95*'Demand Supply Gap '!E170</f>
        <v>34.578061251299999</v>
      </c>
      <c r="F95" s="151">
        <f>M95*'Demand Supply Gap '!F170</f>
        <v>37.598631411600003</v>
      </c>
      <c r="G95" s="151">
        <f>N95*'Demand Supply Gap '!G170</f>
        <v>38.836854509600002</v>
      </c>
      <c r="H95" s="151">
        <f>O95*'Demand Supply Gap '!H170</f>
        <v>32.628524905799999</v>
      </c>
      <c r="I95" s="151">
        <f>P95*'Demand Supply Gap '!I170</f>
        <v>33.059976907823803</v>
      </c>
      <c r="K95" s="327">
        <f t="shared" ref="K95:P95" si="57">ROUND(1-SUM(K92:K94),4)</f>
        <v>0.18140000000000001</v>
      </c>
      <c r="L95" s="327">
        <f t="shared" si="57"/>
        <v>0.1827</v>
      </c>
      <c r="M95" s="327">
        <f t="shared" si="57"/>
        <v>0.1764</v>
      </c>
      <c r="N95" s="327">
        <f t="shared" si="57"/>
        <v>0.18160000000000001</v>
      </c>
      <c r="O95" s="327">
        <f t="shared" si="57"/>
        <v>0.17519999999999999</v>
      </c>
      <c r="P95" s="327">
        <f t="shared" si="57"/>
        <v>0.17180000000000001</v>
      </c>
    </row>
    <row r="96" spans="1:16" ht="15.75" thickBot="1" x14ac:dyDescent="0.3">
      <c r="A96" s="305" t="s">
        <v>25</v>
      </c>
      <c r="B96" s="306" t="s">
        <v>26</v>
      </c>
      <c r="C96" s="306" t="s">
        <v>15</v>
      </c>
      <c r="D96" s="307">
        <f t="shared" ref="D96:I96" si="58">SUM(D92:D95)</f>
        <v>127.03609199999998</v>
      </c>
      <c r="E96" s="307">
        <f t="shared" si="58"/>
        <v>189.26520422837999</v>
      </c>
      <c r="F96" s="307">
        <f t="shared" si="58"/>
        <v>213.14416900000001</v>
      </c>
      <c r="G96" s="307">
        <f t="shared" si="58"/>
        <v>213.85077662676002</v>
      </c>
      <c r="H96" s="307">
        <f t="shared" si="58"/>
        <v>186.23959746745501</v>
      </c>
      <c r="I96" s="307">
        <f t="shared" si="58"/>
        <v>192.43292728651809</v>
      </c>
      <c r="K96" s="323">
        <f t="shared" ref="K96:P96" si="59">SUM(K92:K95)</f>
        <v>1.0000000000000002</v>
      </c>
      <c r="L96" s="324">
        <f t="shared" si="59"/>
        <v>1.0000200000000001</v>
      </c>
      <c r="M96" s="324">
        <f t="shared" si="59"/>
        <v>1</v>
      </c>
      <c r="N96" s="324">
        <f t="shared" si="59"/>
        <v>0.99995999999999996</v>
      </c>
      <c r="O96" s="324">
        <f t="shared" si="59"/>
        <v>1.0000200000000001</v>
      </c>
      <c r="P96" s="325">
        <f t="shared" si="59"/>
        <v>1.0000000000000002</v>
      </c>
    </row>
    <row r="97" spans="1:16" ht="15.75" thickBot="1" x14ac:dyDescent="0.3">
      <c r="A97" s="298" t="s">
        <v>25</v>
      </c>
      <c r="B97" s="299" t="s">
        <v>27</v>
      </c>
      <c r="C97" s="300" t="s">
        <v>274</v>
      </c>
      <c r="D97" s="151">
        <f>K97*'Demand Supply Gap '!D179</f>
        <v>27.952403976000006</v>
      </c>
      <c r="E97" s="151">
        <f>L97*'Demand Supply Gap '!E179</f>
        <v>26.148164732140003</v>
      </c>
      <c r="F97" s="151">
        <f>M97*'Demand Supply Gap '!F179</f>
        <v>29.161584609000002</v>
      </c>
      <c r="G97" s="151">
        <f>N97*'Demand Supply Gap '!G179</f>
        <v>27.735949061253329</v>
      </c>
      <c r="H97" s="151">
        <f>O97*'Demand Supply Gap '!H179</f>
        <v>73.730685092841668</v>
      </c>
      <c r="I97" s="151">
        <f>P97*'Demand Supply Gap '!I179</f>
        <v>77.187609240095284</v>
      </c>
      <c r="K97" s="326">
        <v>0.41400000000000003</v>
      </c>
      <c r="L97" s="326">
        <v>0.41073999999999999</v>
      </c>
      <c r="M97" s="326">
        <v>0.41449999999999998</v>
      </c>
      <c r="N97" s="326">
        <v>0.41181999999999996</v>
      </c>
      <c r="O97" s="326">
        <v>0.4163</v>
      </c>
      <c r="P97" s="326">
        <v>0.41370000000000007</v>
      </c>
    </row>
    <row r="98" spans="1:16" ht="15.75" thickBot="1" x14ac:dyDescent="0.3">
      <c r="A98" s="301" t="s">
        <v>25</v>
      </c>
      <c r="B98" s="302" t="s">
        <v>27</v>
      </c>
      <c r="C98" s="303" t="s">
        <v>275</v>
      </c>
      <c r="D98" s="151">
        <f>K98*'Demand Supply Gap '!D179</f>
        <v>9.5200216440000016</v>
      </c>
      <c r="E98" s="151">
        <f>L98*'Demand Supply Gap '!E179</f>
        <v>8.9558450954799973</v>
      </c>
      <c r="F98" s="151">
        <f>M98*'Demand Supply Gap '!F179</f>
        <v>9.9128281577999946</v>
      </c>
      <c r="G98" s="151">
        <f>N98*'Demand Supply Gap '!G179</f>
        <v>9.1622517369066614</v>
      </c>
      <c r="H98" s="151">
        <f>O98*'Demand Supply Gap '!H179</f>
        <v>24.037301419169992</v>
      </c>
      <c r="I98" s="151">
        <f>P98*'Demand Supply Gap '!I179</f>
        <v>26.009071133839207</v>
      </c>
      <c r="K98" s="327">
        <v>0.14100000000000001</v>
      </c>
      <c r="L98" s="327">
        <v>0.14067999999999992</v>
      </c>
      <c r="M98" s="327">
        <v>0.14089999999999991</v>
      </c>
      <c r="N98" s="327">
        <v>0.13603999999999994</v>
      </c>
      <c r="O98" s="327">
        <v>0.13571999999999995</v>
      </c>
      <c r="P98" s="327">
        <v>0.13939999999999997</v>
      </c>
    </row>
    <row r="99" spans="1:16" ht="15.75" thickBot="1" x14ac:dyDescent="0.3">
      <c r="A99" s="301" t="s">
        <v>25</v>
      </c>
      <c r="B99" s="302" t="s">
        <v>27</v>
      </c>
      <c r="C99" s="304" t="s">
        <v>276</v>
      </c>
      <c r="D99" s="151">
        <f>K99*'Demand Supply Gap '!D179</f>
        <v>20.633465350400002</v>
      </c>
      <c r="E99" s="151">
        <f>L99*'Demand Supply Gap '!E179</f>
        <v>20.537074408600002</v>
      </c>
      <c r="F99" s="151">
        <f>M99*'Demand Supply Gap '!F179</f>
        <v>22.857898285800001</v>
      </c>
      <c r="G99" s="151">
        <f>N99*'Demand Supply Gap '!G179</f>
        <v>22.036818349866667</v>
      </c>
      <c r="H99" s="151">
        <f>O99*'Demand Supply Gap '!H179</f>
        <v>58.357580442208338</v>
      </c>
      <c r="I99" s="151">
        <f>P99*'Demand Supply Gap '!I179</f>
        <v>61.906813502208394</v>
      </c>
      <c r="K99" s="327">
        <v>0.30559999999999998</v>
      </c>
      <c r="L99" s="327">
        <v>0.3226</v>
      </c>
      <c r="M99" s="327">
        <v>0.32489999999999997</v>
      </c>
      <c r="N99" s="327">
        <v>0.32720000000000005</v>
      </c>
      <c r="O99" s="327">
        <v>0.32950000000000002</v>
      </c>
      <c r="P99" s="327">
        <v>0.33179999999999998</v>
      </c>
    </row>
    <row r="100" spans="1:16" x14ac:dyDescent="0.25">
      <c r="A100" s="301" t="s">
        <v>25</v>
      </c>
      <c r="B100" s="302" t="s">
        <v>27</v>
      </c>
      <c r="C100" s="304" t="s">
        <v>277</v>
      </c>
      <c r="D100" s="151">
        <f>K100*'Demand Supply Gap '!D179</f>
        <v>9.4119930296000014</v>
      </c>
      <c r="E100" s="151">
        <f>L100*'Demand Supply Gap '!E179</f>
        <v>8.0212999860000025</v>
      </c>
      <c r="F100" s="151">
        <f>M100*'Demand Supply Gap '!F179</f>
        <v>8.4213309474000013</v>
      </c>
      <c r="G100" s="151">
        <f>N100*'Demand Supply Gap '!G179</f>
        <v>8.4119761977333329</v>
      </c>
      <c r="H100" s="151">
        <f>O100*'Demand Supply Gap '!H179</f>
        <v>20.987475819124999</v>
      </c>
      <c r="I100" s="151">
        <f>P100*'Demand Supply Gap '!I179</f>
        <v>21.475208662158487</v>
      </c>
      <c r="K100" s="327">
        <f t="shared" ref="K100:P100" si="60">ROUND(1-SUM(K97:K99),4)</f>
        <v>0.1394</v>
      </c>
      <c r="L100" s="327">
        <f t="shared" si="60"/>
        <v>0.126</v>
      </c>
      <c r="M100" s="327">
        <f t="shared" si="60"/>
        <v>0.1197</v>
      </c>
      <c r="N100" s="327">
        <f t="shared" si="60"/>
        <v>0.1249</v>
      </c>
      <c r="O100" s="327">
        <f t="shared" si="60"/>
        <v>0.11849999999999999</v>
      </c>
      <c r="P100" s="327">
        <f t="shared" si="60"/>
        <v>0.11509999999999999</v>
      </c>
    </row>
    <row r="101" spans="1:16" ht="15.75" thickBot="1" x14ac:dyDescent="0.3">
      <c r="A101" s="305" t="s">
        <v>25</v>
      </c>
      <c r="B101" s="306" t="s">
        <v>27</v>
      </c>
      <c r="C101" s="306" t="s">
        <v>15</v>
      </c>
      <c r="D101" s="307">
        <f t="shared" ref="D101:I101" si="61">SUM(D97:D100)</f>
        <v>67.517884000000009</v>
      </c>
      <c r="E101" s="307">
        <f t="shared" si="61"/>
        <v>63.662384222220012</v>
      </c>
      <c r="F101" s="307">
        <f t="shared" si="61"/>
        <v>70.353642000000008</v>
      </c>
      <c r="G101" s="307">
        <f t="shared" si="61"/>
        <v>67.346995345759993</v>
      </c>
      <c r="H101" s="307">
        <f t="shared" si="61"/>
        <v>177.113042773345</v>
      </c>
      <c r="I101" s="307">
        <f t="shared" si="61"/>
        <v>186.57870253830137</v>
      </c>
      <c r="K101" s="323">
        <f t="shared" ref="K101:P101" si="62">SUM(K97:K100)</f>
        <v>1</v>
      </c>
      <c r="L101" s="324">
        <f t="shared" si="62"/>
        <v>1.0000199999999999</v>
      </c>
      <c r="M101" s="324">
        <f t="shared" si="62"/>
        <v>0.99999999999999989</v>
      </c>
      <c r="N101" s="324">
        <f t="shared" si="62"/>
        <v>0.99995999999999996</v>
      </c>
      <c r="O101" s="324">
        <f t="shared" si="62"/>
        <v>1.0000199999999999</v>
      </c>
      <c r="P101" s="325">
        <f t="shared" si="62"/>
        <v>1</v>
      </c>
    </row>
    <row r="102" spans="1:16" ht="15.75" thickBot="1" x14ac:dyDescent="0.3">
      <c r="A102" s="298" t="s">
        <v>25</v>
      </c>
      <c r="B102" s="299" t="s">
        <v>28</v>
      </c>
      <c r="C102" s="300" t="s">
        <v>274</v>
      </c>
      <c r="D102" s="151">
        <f>K102*'Demand Supply Gap '!D188</f>
        <v>2.7202329160000001</v>
      </c>
      <c r="E102" s="151">
        <f>L102*'Demand Supply Gap '!E188</f>
        <v>2.6175744273000001</v>
      </c>
      <c r="F102" s="151">
        <f>M102*'Demand Supply Gap '!F188</f>
        <v>2.0720056892000005</v>
      </c>
      <c r="G102" s="151">
        <f>N102*'Demand Supply Gap '!G188</f>
        <v>9.0327326580000005</v>
      </c>
      <c r="H102" s="151">
        <f>O102*'Demand Supply Gap '!H188</f>
        <v>4.0320326766499992</v>
      </c>
      <c r="I102" s="151">
        <f>P102*'Demand Supply Gap '!I188</f>
        <v>4.1030937181929668</v>
      </c>
      <c r="K102" s="326">
        <v>0.30759999999999998</v>
      </c>
      <c r="L102" s="326">
        <v>0.30890000000000001</v>
      </c>
      <c r="M102" s="326">
        <v>0.30260000000000004</v>
      </c>
      <c r="N102" s="326">
        <v>0.30780000000000002</v>
      </c>
      <c r="O102" s="326">
        <v>0.3014</v>
      </c>
      <c r="P102" s="326">
        <v>0.29800000000000004</v>
      </c>
    </row>
    <row r="103" spans="1:16" ht="15.75" thickBot="1" x14ac:dyDescent="0.3">
      <c r="A103" s="301" t="s">
        <v>25</v>
      </c>
      <c r="B103" s="302" t="s">
        <v>28</v>
      </c>
      <c r="C103" s="303" t="s">
        <v>275</v>
      </c>
      <c r="D103" s="151">
        <f>K103*'Demand Supply Gap '!D188</f>
        <v>1.6643297619999995</v>
      </c>
      <c r="E103" s="151">
        <f>L103*'Demand Supply Gap '!E188</f>
        <v>1.5778321733999994</v>
      </c>
      <c r="F103" s="151">
        <f>M103*'Demand Supply Gap '!F188</f>
        <v>1.2831918907999993</v>
      </c>
      <c r="G103" s="151">
        <f>N103*'Demand Supply Gap '!G188</f>
        <v>5.5111994579999992</v>
      </c>
      <c r="H103" s="151">
        <f>O103*'Demand Supply Gap '!H188</f>
        <v>2.5471102243999986</v>
      </c>
      <c r="I103" s="293">
        <f>P103*'Demand Supply Gap '!I188</f>
        <v>2.6821565647784893</v>
      </c>
      <c r="J103" s="295"/>
      <c r="K103" s="332">
        <v>0.18819999999999992</v>
      </c>
      <c r="L103" s="327">
        <v>0.18619999999999992</v>
      </c>
      <c r="M103" s="327">
        <v>0.1873999999999999</v>
      </c>
      <c r="N103" s="327">
        <v>0.18779999999999997</v>
      </c>
      <c r="O103" s="327">
        <v>0.1903999999999999</v>
      </c>
      <c r="P103" s="327">
        <v>0.19479999999999997</v>
      </c>
    </row>
    <row r="104" spans="1:16" ht="15.75" thickBot="1" x14ac:dyDescent="0.3">
      <c r="A104" s="301" t="s">
        <v>25</v>
      </c>
      <c r="B104" s="302" t="s">
        <v>28</v>
      </c>
      <c r="C104" s="304" t="s">
        <v>276</v>
      </c>
      <c r="D104" s="151">
        <f>K104*'Demand Supply Gap '!D188</f>
        <v>3.3781826199999996</v>
      </c>
      <c r="E104" s="151">
        <f>L104*'Demand Supply Gap '!E188</f>
        <v>3.2090496459</v>
      </c>
      <c r="F104" s="151">
        <f>M104*'Demand Supply Gap '!F188</f>
        <v>2.6191083149999992</v>
      </c>
      <c r="G104" s="151">
        <f>N104*'Demand Supply Gap '!G188</f>
        <v>11.145652577999998</v>
      </c>
      <c r="H104" s="151">
        <f>O104*'Demand Supply Gap '!H188</f>
        <v>5.1410423279249988</v>
      </c>
      <c r="I104" s="151">
        <f>P104*'Demand Supply Gap '!I188</f>
        <v>5.2527860855389825</v>
      </c>
      <c r="K104" s="327">
        <v>0.38199999999999995</v>
      </c>
      <c r="L104" s="327">
        <v>0.37869999999999998</v>
      </c>
      <c r="M104" s="327">
        <v>0.3824999999999999</v>
      </c>
      <c r="N104" s="327">
        <v>0.37979999999999997</v>
      </c>
      <c r="O104" s="327">
        <v>0.38429999999999992</v>
      </c>
      <c r="P104" s="327">
        <v>0.38150000000000001</v>
      </c>
    </row>
    <row r="105" spans="1:16" x14ac:dyDescent="0.25">
      <c r="A105" s="301" t="s">
        <v>25</v>
      </c>
      <c r="B105" s="302" t="s">
        <v>28</v>
      </c>
      <c r="C105" s="304" t="s">
        <v>277</v>
      </c>
      <c r="D105" s="151">
        <f>K105*'Demand Supply Gap '!D188</f>
        <v>1.080664702</v>
      </c>
      <c r="E105" s="151">
        <f>L105*'Demand Supply Gap '!E188</f>
        <v>1.0694007534000001</v>
      </c>
      <c r="F105" s="151">
        <f>M105*'Demand Supply Gap '!F188</f>
        <v>0.87303610500000006</v>
      </c>
      <c r="G105" s="151">
        <f>N105*'Demand Supply Gap '!G188</f>
        <v>3.6565253059999998</v>
      </c>
      <c r="H105" s="151">
        <f>O105*'Demand Supply Gap '!H188</f>
        <v>1.6574945210249998</v>
      </c>
      <c r="I105" s="151">
        <f>P105*'Demand Supply Gap '!I188</f>
        <v>1.7307344979089125</v>
      </c>
      <c r="K105" s="327">
        <f t="shared" ref="K105:P105" si="63">ROUND(1-SUM(K102:K104),4)</f>
        <v>0.1222</v>
      </c>
      <c r="L105" s="327">
        <f t="shared" si="63"/>
        <v>0.12620000000000001</v>
      </c>
      <c r="M105" s="327">
        <f t="shared" si="63"/>
        <v>0.1275</v>
      </c>
      <c r="N105" s="327">
        <f t="shared" si="63"/>
        <v>0.1246</v>
      </c>
      <c r="O105" s="327">
        <f t="shared" si="63"/>
        <v>0.1239</v>
      </c>
      <c r="P105" s="327">
        <f t="shared" si="63"/>
        <v>0.12570000000000001</v>
      </c>
    </row>
    <row r="106" spans="1:16" ht="15.75" thickBot="1" x14ac:dyDescent="0.3">
      <c r="A106" s="305" t="s">
        <v>25</v>
      </c>
      <c r="B106" s="306" t="s">
        <v>28</v>
      </c>
      <c r="C106" s="306" t="s">
        <v>15</v>
      </c>
      <c r="D106" s="307">
        <f t="shared" ref="D106:I106" si="64">SUM(D102:D105)</f>
        <v>8.8434099999999987</v>
      </c>
      <c r="E106" s="307">
        <f t="shared" si="64"/>
        <v>8.4738569999999989</v>
      </c>
      <c r="F106" s="307">
        <f t="shared" si="64"/>
        <v>6.8473419999999985</v>
      </c>
      <c r="G106" s="307">
        <f t="shared" si="64"/>
        <v>29.346109999999996</v>
      </c>
      <c r="H106" s="307">
        <f t="shared" si="64"/>
        <v>13.377679749999999</v>
      </c>
      <c r="I106" s="307">
        <f t="shared" si="64"/>
        <v>13.76877086641935</v>
      </c>
      <c r="K106" s="323">
        <f t="shared" ref="K106:P106" si="65">SUM(K102:K105)</f>
        <v>0.99999999999999989</v>
      </c>
      <c r="L106" s="324">
        <f t="shared" si="65"/>
        <v>0.99999999999999989</v>
      </c>
      <c r="M106" s="324">
        <f t="shared" si="65"/>
        <v>0.99999999999999978</v>
      </c>
      <c r="N106" s="324">
        <f t="shared" si="65"/>
        <v>1</v>
      </c>
      <c r="O106" s="324">
        <f t="shared" si="65"/>
        <v>0.99999999999999989</v>
      </c>
      <c r="P106" s="325">
        <f t="shared" si="65"/>
        <v>1</v>
      </c>
    </row>
    <row r="107" spans="1:16" ht="15.75" thickBot="1" x14ac:dyDescent="0.3">
      <c r="A107" s="298" t="s">
        <v>25</v>
      </c>
      <c r="B107" s="299" t="s">
        <v>29</v>
      </c>
      <c r="C107" s="300" t="s">
        <v>274</v>
      </c>
      <c r="D107" s="151">
        <f>'Demand Supply Gap '!D197*'Demand By Sales Channel'!K107</f>
        <v>15.197307834618</v>
      </c>
      <c r="E107" s="151">
        <f>'Demand Supply Gap '!E197*'Demand By Sales Channel'!L107</f>
        <v>15.4669535919535</v>
      </c>
      <c r="F107" s="151">
        <f>'Demand Supply Gap '!F197*'Demand By Sales Channel'!M107</f>
        <v>15.610826127533002</v>
      </c>
      <c r="G107" s="151">
        <f>'Demand Supply Gap '!G197*'Demand By Sales Channel'!N107</f>
        <v>15.785848666360504</v>
      </c>
      <c r="H107" s="151">
        <f>'Demand Supply Gap '!H197*'Demand By Sales Channel'!O107</f>
        <v>15.870515861200005</v>
      </c>
      <c r="I107" s="151">
        <f>'Demand Supply Gap '!I197*'Demand By Sales Channel'!P107</f>
        <v>16.768724407005372</v>
      </c>
      <c r="K107" s="326">
        <v>0.39030000000000004</v>
      </c>
      <c r="L107" s="326">
        <v>0.39230000000000004</v>
      </c>
      <c r="M107" s="326">
        <v>0.39110000000000006</v>
      </c>
      <c r="N107" s="326">
        <v>0.3907000000000001</v>
      </c>
      <c r="O107" s="326">
        <v>0.38810000000000006</v>
      </c>
      <c r="P107" s="326">
        <v>0.39369999999999999</v>
      </c>
    </row>
    <row r="108" spans="1:16" ht="15.75" thickBot="1" x14ac:dyDescent="0.3">
      <c r="A108" s="301" t="s">
        <v>25</v>
      </c>
      <c r="B108" s="302" t="s">
        <v>29</v>
      </c>
      <c r="C108" s="303" t="s">
        <v>275</v>
      </c>
      <c r="D108" s="151">
        <f>K108*'Demand Supply Gap '!D197</f>
        <v>6.6777819462899961</v>
      </c>
      <c r="E108" s="151">
        <f>L108*'Demand Supply Gap '!E197</f>
        <v>6.6827648071274961</v>
      </c>
      <c r="F108" s="151">
        <f>M108*'Demand Supply Gap '!F197</f>
        <v>6.813520889720996</v>
      </c>
      <c r="G108" s="151">
        <f>N108*'Demand Supply Gap '!G197</f>
        <v>6.9131269690664992</v>
      </c>
      <c r="H108" s="151">
        <f>O108*'Demand Supply Gap '!H197</f>
        <v>7.1030883923999975</v>
      </c>
      <c r="I108" s="151">
        <f>P108*'Demand Supply Gap '!I197</f>
        <v>7.58575010639486</v>
      </c>
      <c r="K108" s="327">
        <v>0.17149999999999993</v>
      </c>
      <c r="L108" s="327">
        <v>0.16949999999999993</v>
      </c>
      <c r="M108" s="327">
        <v>0.17069999999999991</v>
      </c>
      <c r="N108" s="327">
        <v>0.17109999999999997</v>
      </c>
      <c r="O108" s="327">
        <v>0.17369999999999991</v>
      </c>
      <c r="P108" s="327">
        <v>0.17809999999999998</v>
      </c>
    </row>
    <row r="109" spans="1:16" ht="15.75" thickBot="1" x14ac:dyDescent="0.3">
      <c r="A109" s="301" t="s">
        <v>25</v>
      </c>
      <c r="B109" s="302" t="s">
        <v>29</v>
      </c>
      <c r="C109" s="304" t="s">
        <v>276</v>
      </c>
      <c r="D109" s="151">
        <f>K109*'Demand Supply Gap '!D197</f>
        <v>13.297157636489997</v>
      </c>
      <c r="E109" s="151">
        <f>L109*'Demand Supply Gap '!E197</f>
        <v>13.483808637389998</v>
      </c>
      <c r="F109" s="151">
        <f>M109*'Demand Supply Gap '!F197</f>
        <v>13.631033297244999</v>
      </c>
      <c r="G109" s="151">
        <f>N109*'Demand Supply Gap '!G197</f>
        <v>13.826253938133</v>
      </c>
      <c r="H109" s="151">
        <f>O109*'Demand Supply Gap '!H197</f>
        <v>14.013980380400005</v>
      </c>
      <c r="I109" s="151">
        <f>P109*'Demand Supply Gap '!I197</f>
        <v>14.609277296425814</v>
      </c>
      <c r="K109" s="327">
        <v>0.34149999999999997</v>
      </c>
      <c r="L109" s="327">
        <v>0.34200000000000003</v>
      </c>
      <c r="M109" s="327">
        <v>0.34149999999999997</v>
      </c>
      <c r="N109" s="327">
        <v>0.3422</v>
      </c>
      <c r="O109" s="327">
        <v>0.34270000000000006</v>
      </c>
      <c r="P109" s="327">
        <v>0.34300000000000003</v>
      </c>
    </row>
    <row r="110" spans="1:16" x14ac:dyDescent="0.25">
      <c r="A110" s="301" t="s">
        <v>25</v>
      </c>
      <c r="B110" s="302" t="s">
        <v>29</v>
      </c>
      <c r="C110" s="304" t="s">
        <v>277</v>
      </c>
      <c r="D110" s="151">
        <f>K110*'Demand Supply Gap '!D197</f>
        <v>3.7652566426019991</v>
      </c>
      <c r="E110" s="151">
        <f>L110*'Demand Supply Gap '!E197</f>
        <v>3.7928140085289992</v>
      </c>
      <c r="F110" s="151">
        <f>M110*'Demand Supply Gap '!F197</f>
        <v>3.8597977155009997</v>
      </c>
      <c r="G110" s="151">
        <f>N110*'Demand Supply Gap '!G197</f>
        <v>3.8787854414399998</v>
      </c>
      <c r="H110" s="151">
        <f>O110*'Demand Supply Gap '!H197</f>
        <v>3.9052673660000004</v>
      </c>
      <c r="I110" s="151">
        <f>P110*'Demand Supply Gap '!I197</f>
        <v>3.6288933692579568</v>
      </c>
      <c r="K110" s="327">
        <f t="shared" ref="K110:P110" si="66">ROUND(1-SUM(K107:K109),4)</f>
        <v>9.6699999999999994E-2</v>
      </c>
      <c r="L110" s="327">
        <f t="shared" si="66"/>
        <v>9.6199999999999994E-2</v>
      </c>
      <c r="M110" s="327">
        <f t="shared" si="66"/>
        <v>9.6699999999999994E-2</v>
      </c>
      <c r="N110" s="327">
        <f t="shared" si="66"/>
        <v>9.6000000000000002E-2</v>
      </c>
      <c r="O110" s="327">
        <f t="shared" si="66"/>
        <v>9.5500000000000002E-2</v>
      </c>
      <c r="P110" s="327">
        <f t="shared" si="66"/>
        <v>8.5199999999999998E-2</v>
      </c>
    </row>
    <row r="111" spans="1:16" ht="15.75" thickBot="1" x14ac:dyDescent="0.3">
      <c r="A111" s="305" t="s">
        <v>25</v>
      </c>
      <c r="B111" s="306" t="s">
        <v>29</v>
      </c>
      <c r="C111" s="306" t="s">
        <v>15</v>
      </c>
      <c r="D111" s="307">
        <f t="shared" ref="D111:I111" si="67">SUM(D107:D110)</f>
        <v>38.937504059999988</v>
      </c>
      <c r="E111" s="307">
        <f t="shared" si="67"/>
        <v>39.426341044999994</v>
      </c>
      <c r="F111" s="307">
        <f t="shared" si="67"/>
        <v>39.91517803</v>
      </c>
      <c r="G111" s="307">
        <f t="shared" si="67"/>
        <v>40.404015015000006</v>
      </c>
      <c r="H111" s="307">
        <f t="shared" si="67"/>
        <v>40.892852000000005</v>
      </c>
      <c r="I111" s="307">
        <f t="shared" si="67"/>
        <v>42.592645179084009</v>
      </c>
      <c r="K111" s="323">
        <f t="shared" ref="K111:P111" si="68">SUM(K107:K110)</f>
        <v>1</v>
      </c>
      <c r="L111" s="324">
        <f t="shared" si="68"/>
        <v>0.99999999999999989</v>
      </c>
      <c r="M111" s="324">
        <f t="shared" si="68"/>
        <v>1</v>
      </c>
      <c r="N111" s="324">
        <f t="shared" si="68"/>
        <v>1.0000000000000002</v>
      </c>
      <c r="O111" s="324">
        <f t="shared" si="68"/>
        <v>1</v>
      </c>
      <c r="P111" s="325">
        <f t="shared" si="68"/>
        <v>1</v>
      </c>
    </row>
    <row r="112" spans="1:16" ht="15.75" thickBot="1" x14ac:dyDescent="0.3">
      <c r="A112" s="298" t="s">
        <v>25</v>
      </c>
      <c r="B112" s="299" t="s">
        <v>25</v>
      </c>
      <c r="C112" s="300" t="s">
        <v>274</v>
      </c>
      <c r="D112" s="308">
        <f t="shared" ref="D112:I115" si="69">ROUND(D107+D92+D102+D97,2)</f>
        <v>113.99</v>
      </c>
      <c r="E112" s="308">
        <f t="shared" si="69"/>
        <v>145.1</v>
      </c>
      <c r="F112" s="308">
        <f t="shared" si="69"/>
        <v>161.24</v>
      </c>
      <c r="G112" s="308">
        <f t="shared" si="69"/>
        <v>166.76</v>
      </c>
      <c r="H112" s="308">
        <f t="shared" si="69"/>
        <v>193.92</v>
      </c>
      <c r="I112" s="308">
        <f t="shared" si="69"/>
        <v>201.18</v>
      </c>
      <c r="K112" s="326">
        <f>ROUND(D112/D$116,4)</f>
        <v>0.47039999999999998</v>
      </c>
      <c r="L112" s="326">
        <f t="shared" ref="L112:P115" si="70">ROUND(E112/E$116,4)</f>
        <v>0.48230000000000001</v>
      </c>
      <c r="M112" s="326">
        <f t="shared" si="70"/>
        <v>0.48820000000000002</v>
      </c>
      <c r="N112" s="326">
        <f t="shared" si="70"/>
        <v>0.47520000000000001</v>
      </c>
      <c r="O112" s="326">
        <f t="shared" si="70"/>
        <v>0.46429999999999999</v>
      </c>
      <c r="P112" s="326">
        <f t="shared" si="70"/>
        <v>0.46210000000000001</v>
      </c>
    </row>
    <row r="113" spans="1:16" ht="15.75" thickBot="1" x14ac:dyDescent="0.3">
      <c r="A113" s="301" t="s">
        <v>25</v>
      </c>
      <c r="B113" s="302" t="s">
        <v>25</v>
      </c>
      <c r="C113" s="303" t="s">
        <v>275</v>
      </c>
      <c r="D113" s="308">
        <f t="shared" si="69"/>
        <v>24.33</v>
      </c>
      <c r="E113" s="308">
        <f t="shared" si="69"/>
        <v>26.79</v>
      </c>
      <c r="F113" s="308">
        <f t="shared" si="69"/>
        <v>28.84</v>
      </c>
      <c r="G113" s="308">
        <f t="shared" si="69"/>
        <v>31.41</v>
      </c>
      <c r="H113" s="308">
        <f t="shared" si="69"/>
        <v>42.18</v>
      </c>
      <c r="I113" s="308">
        <f t="shared" si="69"/>
        <v>45.76</v>
      </c>
      <c r="K113" s="326">
        <f>ROUND(D113/D$116,4)</f>
        <v>0.1004</v>
      </c>
      <c r="L113" s="326">
        <f t="shared" si="70"/>
        <v>8.9099999999999999E-2</v>
      </c>
      <c r="M113" s="326">
        <f t="shared" si="70"/>
        <v>8.7300000000000003E-2</v>
      </c>
      <c r="N113" s="326">
        <f t="shared" si="70"/>
        <v>8.9499999999999996E-2</v>
      </c>
      <c r="O113" s="326">
        <f t="shared" si="70"/>
        <v>0.10100000000000001</v>
      </c>
      <c r="P113" s="326">
        <f t="shared" si="70"/>
        <v>0.1051</v>
      </c>
    </row>
    <row r="114" spans="1:16" ht="15.75" thickBot="1" x14ac:dyDescent="0.3">
      <c r="A114" s="301" t="s">
        <v>25</v>
      </c>
      <c r="B114" s="302" t="s">
        <v>25</v>
      </c>
      <c r="C114" s="304" t="s">
        <v>276</v>
      </c>
      <c r="D114" s="308">
        <f t="shared" si="69"/>
        <v>66.72</v>
      </c>
      <c r="E114" s="308">
        <f t="shared" si="69"/>
        <v>81.48</v>
      </c>
      <c r="F114" s="308">
        <f t="shared" si="69"/>
        <v>89.43</v>
      </c>
      <c r="G114" s="308">
        <f t="shared" si="69"/>
        <v>97.99</v>
      </c>
      <c r="H114" s="308">
        <f t="shared" si="69"/>
        <v>122.34</v>
      </c>
      <c r="I114" s="308">
        <f t="shared" si="69"/>
        <v>128.53</v>
      </c>
      <c r="K114" s="326">
        <f>ROUND(D114/D$116,4)</f>
        <v>0.27529999999999999</v>
      </c>
      <c r="L114" s="326">
        <f t="shared" si="70"/>
        <v>0.27089999999999997</v>
      </c>
      <c r="M114" s="326">
        <f t="shared" si="70"/>
        <v>0.27079999999999999</v>
      </c>
      <c r="N114" s="326">
        <f t="shared" si="70"/>
        <v>0.2792</v>
      </c>
      <c r="O114" s="326">
        <f t="shared" si="70"/>
        <v>0.29289999999999999</v>
      </c>
      <c r="P114" s="326">
        <f t="shared" si="70"/>
        <v>0.29520000000000002</v>
      </c>
    </row>
    <row r="115" spans="1:16" x14ac:dyDescent="0.25">
      <c r="A115" s="301" t="s">
        <v>25</v>
      </c>
      <c r="B115" s="302" t="s">
        <v>25</v>
      </c>
      <c r="C115" s="304" t="s">
        <v>277</v>
      </c>
      <c r="D115" s="308">
        <f t="shared" si="69"/>
        <v>37.299999999999997</v>
      </c>
      <c r="E115" s="308">
        <f t="shared" si="69"/>
        <v>47.46</v>
      </c>
      <c r="F115" s="308">
        <f t="shared" si="69"/>
        <v>50.75</v>
      </c>
      <c r="G115" s="308">
        <f t="shared" si="69"/>
        <v>54.78</v>
      </c>
      <c r="H115" s="308">
        <f t="shared" si="69"/>
        <v>59.18</v>
      </c>
      <c r="I115" s="308">
        <f t="shared" si="69"/>
        <v>59.89</v>
      </c>
      <c r="K115" s="326">
        <f>ROUND(D115/D$116,4)</f>
        <v>0.15390000000000001</v>
      </c>
      <c r="L115" s="326">
        <f t="shared" si="70"/>
        <v>0.1578</v>
      </c>
      <c r="M115" s="326">
        <f t="shared" si="70"/>
        <v>0.1537</v>
      </c>
      <c r="N115" s="326">
        <f t="shared" si="70"/>
        <v>0.15609999999999999</v>
      </c>
      <c r="O115" s="326">
        <f t="shared" si="70"/>
        <v>0.14169999999999999</v>
      </c>
      <c r="P115" s="326">
        <f t="shared" si="70"/>
        <v>0.1376</v>
      </c>
    </row>
    <row r="116" spans="1:16" ht="15.75" thickBot="1" x14ac:dyDescent="0.3">
      <c r="A116" s="309" t="s">
        <v>25</v>
      </c>
      <c r="B116" s="310" t="s">
        <v>25</v>
      </c>
      <c r="C116" s="310" t="s">
        <v>15</v>
      </c>
      <c r="D116" s="311">
        <f t="shared" ref="D116:I116" si="71">SUM(D112:D115)</f>
        <v>242.33999999999997</v>
      </c>
      <c r="E116" s="311">
        <f t="shared" si="71"/>
        <v>300.83</v>
      </c>
      <c r="F116" s="311">
        <f t="shared" si="71"/>
        <v>330.26</v>
      </c>
      <c r="G116" s="311">
        <f t="shared" si="71"/>
        <v>350.93999999999994</v>
      </c>
      <c r="H116" s="311">
        <f t="shared" si="71"/>
        <v>417.62</v>
      </c>
      <c r="I116" s="311">
        <f t="shared" si="71"/>
        <v>435.36</v>
      </c>
      <c r="K116" s="328">
        <f t="shared" ref="K116:P116" si="72">SUM(K112:K115)</f>
        <v>1</v>
      </c>
      <c r="L116" s="329">
        <f t="shared" si="72"/>
        <v>1.0001</v>
      </c>
      <c r="M116" s="329">
        <f t="shared" si="72"/>
        <v>1</v>
      </c>
      <c r="N116" s="329">
        <f t="shared" si="72"/>
        <v>1</v>
      </c>
      <c r="O116" s="329">
        <f t="shared" si="72"/>
        <v>0.99990000000000001</v>
      </c>
      <c r="P116" s="330">
        <f t="shared" si="72"/>
        <v>1</v>
      </c>
    </row>
    <row r="117" spans="1:16" ht="15.75" thickBot="1" x14ac:dyDescent="0.3">
      <c r="A117" s="298" t="s">
        <v>30</v>
      </c>
      <c r="B117" s="299" t="s">
        <v>32</v>
      </c>
      <c r="C117" s="300" t="s">
        <v>274</v>
      </c>
      <c r="D117" s="151">
        <f>'Demand Supply Gap '!D215*'Demand By Sales Channel'!K117</f>
        <v>470.4869475445833</v>
      </c>
      <c r="E117" s="151">
        <f>'Demand Supply Gap '!E215*'Demand By Sales Channel'!L117</f>
        <v>489.32174239349598</v>
      </c>
      <c r="F117" s="151">
        <f>'Demand Supply Gap '!F215*'Demand By Sales Channel'!M117</f>
        <v>489.30412956415682</v>
      </c>
      <c r="G117" s="151">
        <f>'Demand Supply Gap '!G215*'Demand By Sales Channel'!N117</f>
        <v>468.54374052389545</v>
      </c>
      <c r="H117" s="151">
        <f>'Demand Supply Gap '!H215*'Demand By Sales Channel'!O117</f>
        <v>486.88136426582679</v>
      </c>
      <c r="I117" s="151">
        <f>'Demand Supply Gap '!I215*'Demand By Sales Channel'!P117</f>
        <v>517.58236917430429</v>
      </c>
      <c r="K117" s="326">
        <v>0.66509999999999991</v>
      </c>
      <c r="L117" s="326">
        <v>0.66183999999999987</v>
      </c>
      <c r="M117" s="326">
        <v>0.66559999999999986</v>
      </c>
      <c r="N117" s="326">
        <v>0.66291999999999984</v>
      </c>
      <c r="O117" s="326">
        <v>0.66739999999999988</v>
      </c>
      <c r="P117" s="326">
        <v>0.66479999999999995</v>
      </c>
    </row>
    <row r="118" spans="1:16" ht="15.75" thickBot="1" x14ac:dyDescent="0.3">
      <c r="A118" s="301" t="s">
        <v>30</v>
      </c>
      <c r="B118" s="302" t="s">
        <v>32</v>
      </c>
      <c r="C118" s="303" t="s">
        <v>275</v>
      </c>
      <c r="D118" s="151">
        <f>K118*'Demand Supply Gap '!D215</f>
        <v>101.58160527349601</v>
      </c>
      <c r="E118" s="151">
        <f>L118*'Demand Supply Gap '!E215</f>
        <v>105.93197638423199</v>
      </c>
      <c r="F118" s="151">
        <f>M118*'Demand Supply Gap '!F215</f>
        <v>105.49150028914738</v>
      </c>
      <c r="G118" s="151">
        <f>N118*'Demand Supply Gap '!G215</f>
        <v>97.989054767140644</v>
      </c>
      <c r="H118" s="151">
        <f>O118*'Demand Supply Gap '!H215</f>
        <v>100.90714759551869</v>
      </c>
      <c r="I118" s="151">
        <f>P118*'Demand Supply Gap '!I215</f>
        <v>110.55459750714684</v>
      </c>
      <c r="K118" s="327">
        <v>0.14360000000000006</v>
      </c>
      <c r="L118" s="327">
        <v>0.14327999999999996</v>
      </c>
      <c r="M118" s="327">
        <v>0.14349999999999996</v>
      </c>
      <c r="N118" s="327">
        <v>0.13863999999999999</v>
      </c>
      <c r="O118" s="327">
        <v>0.13832</v>
      </c>
      <c r="P118" s="327">
        <v>0.14200000000000002</v>
      </c>
    </row>
    <row r="119" spans="1:16" ht="15.75" thickBot="1" x14ac:dyDescent="0.3">
      <c r="A119" s="301" t="s">
        <v>30</v>
      </c>
      <c r="B119" s="302" t="s">
        <v>32</v>
      </c>
      <c r="C119" s="304" t="s">
        <v>276</v>
      </c>
      <c r="D119" s="151">
        <f>K119*'Demand Supply Gap '!D215</f>
        <v>94.932113006289427</v>
      </c>
      <c r="E119" s="151">
        <f>L119*'Demand Supply Gap '!E215</f>
        <v>100.91928235934999</v>
      </c>
      <c r="F119" s="151">
        <f>M119*'Demand Supply Gap '!F215</f>
        <v>102.03637798002548</v>
      </c>
      <c r="G119" s="151">
        <f>N119*'Demand Supply Gap '!G215</f>
        <v>99.727752651785565</v>
      </c>
      <c r="H119" s="151">
        <f>O119*'Demand Supply Gap '!H215</f>
        <v>104.61310703583995</v>
      </c>
      <c r="I119" s="151">
        <f>P119*'Demand Supply Gap '!I215</f>
        <v>113.4352454703612</v>
      </c>
      <c r="K119" s="327">
        <v>0.13420000000000001</v>
      </c>
      <c r="L119" s="327">
        <v>0.13649999999999998</v>
      </c>
      <c r="M119" s="327">
        <v>0.13879999999999995</v>
      </c>
      <c r="N119" s="327">
        <v>0.14110000000000003</v>
      </c>
      <c r="O119" s="327">
        <v>0.1434</v>
      </c>
      <c r="P119" s="327">
        <v>0.14569999999999997</v>
      </c>
    </row>
    <row r="120" spans="1:16" x14ac:dyDescent="0.25">
      <c r="A120" s="301" t="s">
        <v>30</v>
      </c>
      <c r="B120" s="302" t="s">
        <v>32</v>
      </c>
      <c r="C120" s="304" t="s">
        <v>277</v>
      </c>
      <c r="D120" s="151">
        <f>K120*'Demand Supply Gap '!D215</f>
        <v>40.392128559307935</v>
      </c>
      <c r="E120" s="151">
        <f>L120*'Demand Supply Gap '!E215</f>
        <v>43.177187470960007</v>
      </c>
      <c r="F120" s="151">
        <f>M120*'Demand Supply Gap '!F215</f>
        <v>38.300398362819372</v>
      </c>
      <c r="G120" s="151">
        <f>N120*'Demand Supply Gap '!G215</f>
        <v>40.498938532581931</v>
      </c>
      <c r="H120" s="151">
        <f>O120*'Demand Supply Gap '!H215</f>
        <v>37.132546360699116</v>
      </c>
      <c r="I120" s="151">
        <f>P120*'Demand Supply Gap '!I215</f>
        <v>36.981291419644187</v>
      </c>
      <c r="K120" s="327">
        <f t="shared" ref="K120:P120" si="73">ROUND(1-SUM(K117:K119),4)</f>
        <v>5.7099999999999998E-2</v>
      </c>
      <c r="L120" s="327">
        <f t="shared" si="73"/>
        <v>5.8400000000000001E-2</v>
      </c>
      <c r="M120" s="327">
        <f t="shared" si="73"/>
        <v>5.21E-2</v>
      </c>
      <c r="N120" s="327">
        <f t="shared" si="73"/>
        <v>5.7299999999999997E-2</v>
      </c>
      <c r="O120" s="327">
        <f t="shared" si="73"/>
        <v>5.0900000000000001E-2</v>
      </c>
      <c r="P120" s="327">
        <f t="shared" si="73"/>
        <v>4.7500000000000001E-2</v>
      </c>
    </row>
    <row r="121" spans="1:16" ht="15.75" thickBot="1" x14ac:dyDescent="0.3">
      <c r="A121" s="305" t="s">
        <v>30</v>
      </c>
      <c r="B121" s="306" t="s">
        <v>32</v>
      </c>
      <c r="C121" s="306" t="s">
        <v>15</v>
      </c>
      <c r="D121" s="307">
        <f t="shared" ref="D121:I121" si="74">SUM(D117:D120)</f>
        <v>707.39279438367669</v>
      </c>
      <c r="E121" s="307">
        <f t="shared" si="74"/>
        <v>739.35018860803791</v>
      </c>
      <c r="F121" s="307">
        <f t="shared" si="74"/>
        <v>735.13240619614908</v>
      </c>
      <c r="G121" s="307">
        <f t="shared" si="74"/>
        <v>706.75948647540361</v>
      </c>
      <c r="H121" s="307">
        <f t="shared" si="74"/>
        <v>729.53416525788452</v>
      </c>
      <c r="I121" s="307">
        <f t="shared" si="74"/>
        <v>778.55350357145653</v>
      </c>
      <c r="K121" s="323">
        <f t="shared" ref="K121:P121" si="75">SUM(K117:K120)</f>
        <v>1</v>
      </c>
      <c r="L121" s="324">
        <f t="shared" si="75"/>
        <v>1.0000199999999997</v>
      </c>
      <c r="M121" s="324">
        <f t="shared" si="75"/>
        <v>0.99999999999999978</v>
      </c>
      <c r="N121" s="324">
        <f t="shared" si="75"/>
        <v>0.99995999999999985</v>
      </c>
      <c r="O121" s="324">
        <f t="shared" si="75"/>
        <v>1.0000199999999999</v>
      </c>
      <c r="P121" s="325">
        <f t="shared" si="75"/>
        <v>0.99999999999999989</v>
      </c>
    </row>
    <row r="122" spans="1:16" ht="15.75" thickBot="1" x14ac:dyDescent="0.3">
      <c r="A122" s="298" t="s">
        <v>30</v>
      </c>
      <c r="B122" s="299" t="s">
        <v>31</v>
      </c>
      <c r="C122" s="300" t="s">
        <v>274</v>
      </c>
      <c r="D122" s="151">
        <f>K122*'Demand Supply Gap '!D224</f>
        <v>233.86491325999995</v>
      </c>
      <c r="E122" s="151">
        <f>L122*'Demand Supply Gap '!E224</f>
        <v>235.55747202506336</v>
      </c>
      <c r="F122" s="151">
        <f>M122*'Demand Supply Gap '!F224</f>
        <v>238.53767913299737</v>
      </c>
      <c r="G122" s="151">
        <f>N122*'Demand Supply Gap '!G224</f>
        <v>231.90804715096994</v>
      </c>
      <c r="H122" s="151">
        <f>O122*'Demand Supply Gap '!H224</f>
        <v>237.28610603186891</v>
      </c>
      <c r="I122" s="151">
        <f>P122*'Demand Supply Gap '!I224</f>
        <v>249.89415788285174</v>
      </c>
      <c r="K122" s="326">
        <v>0.60399999999999998</v>
      </c>
      <c r="L122" s="326">
        <v>0.60073999999999994</v>
      </c>
      <c r="M122" s="326">
        <v>0.60449999999999993</v>
      </c>
      <c r="N122" s="326">
        <v>0.60181999999999991</v>
      </c>
      <c r="O122" s="326">
        <v>0.60629999999999995</v>
      </c>
      <c r="P122" s="326">
        <v>0.60370000000000001</v>
      </c>
    </row>
    <row r="123" spans="1:16" ht="15.75" thickBot="1" x14ac:dyDescent="0.3">
      <c r="A123" s="301" t="s">
        <v>30</v>
      </c>
      <c r="B123" s="302" t="s">
        <v>31</v>
      </c>
      <c r="C123" s="303" t="s">
        <v>275</v>
      </c>
      <c r="D123" s="151">
        <f>K123*'Demand Supply Gap '!D224</f>
        <v>54.516853952000012</v>
      </c>
      <c r="E123" s="151">
        <f>L123*'Demand Supply Gap '!E224</f>
        <v>55.0839192830191</v>
      </c>
      <c r="F123" s="151">
        <f>M123*'Demand Supply Gap '!F224</f>
        <v>55.520680651799381</v>
      </c>
      <c r="G123" s="151">
        <f>N123*'Demand Supply Gap '!G224</f>
        <v>52.345201430639989</v>
      </c>
      <c r="H123" s="151">
        <f>O123*'Demand Supply Gap '!H224</f>
        <v>53.038121539566021</v>
      </c>
      <c r="I123" s="151">
        <f>P123*'Demand Supply Gap '!I224</f>
        <v>57.620120552083762</v>
      </c>
      <c r="K123" s="327">
        <v>0.14080000000000006</v>
      </c>
      <c r="L123" s="327">
        <v>0.14047999999999997</v>
      </c>
      <c r="M123" s="327">
        <v>0.14069999999999996</v>
      </c>
      <c r="N123" s="327">
        <v>0.13583999999999999</v>
      </c>
      <c r="O123" s="327">
        <v>0.13552</v>
      </c>
      <c r="P123" s="327">
        <v>0.13920000000000002</v>
      </c>
    </row>
    <row r="124" spans="1:16" ht="15.75" thickBot="1" x14ac:dyDescent="0.3">
      <c r="A124" s="301" t="s">
        <v>30</v>
      </c>
      <c r="B124" s="302" t="s">
        <v>31</v>
      </c>
      <c r="C124" s="304" t="s">
        <v>276</v>
      </c>
      <c r="D124" s="151">
        <f>K124*'Demand Supply Gap '!D224</f>
        <v>73.992690271499995</v>
      </c>
      <c r="E124" s="151">
        <f>L124*'Demand Supply Gap '!E224</f>
        <v>75.83449593775552</v>
      </c>
      <c r="F124" s="151">
        <f>M124*'Demand Supply Gap '!F224</f>
        <v>77.223860721799142</v>
      </c>
      <c r="G124" s="151">
        <f>N124*'Demand Supply Gap '!G224</f>
        <v>76.298217633000007</v>
      </c>
      <c r="H124" s="151">
        <f>O124*'Demand Supply Gap '!H224</f>
        <v>78.390907204656685</v>
      </c>
      <c r="I124" s="151">
        <f>P124*'Demand Supply Gap '!I224</f>
        <v>83.863767412731079</v>
      </c>
      <c r="K124" s="327">
        <v>0.19110000000000002</v>
      </c>
      <c r="L124" s="327">
        <v>0.19339999999999999</v>
      </c>
      <c r="M124" s="327">
        <v>0.19569999999999996</v>
      </c>
      <c r="N124" s="327">
        <v>0.19800000000000004</v>
      </c>
      <c r="O124" s="327">
        <v>0.20030000000000001</v>
      </c>
      <c r="P124" s="327">
        <v>0.20259999999999997</v>
      </c>
    </row>
    <row r="125" spans="1:16" x14ac:dyDescent="0.25">
      <c r="A125" s="301" t="s">
        <v>30</v>
      </c>
      <c r="B125" s="302" t="s">
        <v>31</v>
      </c>
      <c r="C125" s="304" t="s">
        <v>277</v>
      </c>
      <c r="D125" s="151">
        <f>K125*'Demand Supply Gap '!D224</f>
        <v>24.819107516499997</v>
      </c>
      <c r="E125" s="151">
        <f>L125*'Demand Supply Gap '!E224</f>
        <v>25.644136682157249</v>
      </c>
      <c r="F125" s="151">
        <f>M125*'Demand Supply Gap '!F224</f>
        <v>23.321053493399745</v>
      </c>
      <c r="G125" s="151">
        <f>N125*'Demand Supply Gap '!G224</f>
        <v>24.777653504049997</v>
      </c>
      <c r="H125" s="151">
        <f>O125*'Demand Supply Gap '!H224</f>
        <v>22.660177369693571</v>
      </c>
      <c r="I125" s="151">
        <f>P125*'Demand Supply Gap '!I224</f>
        <v>22.559601796613251</v>
      </c>
      <c r="K125" s="327">
        <f t="shared" ref="K125:P125" si="76">ROUND(1-SUM(K122:K124),4)</f>
        <v>6.4100000000000004E-2</v>
      </c>
      <c r="L125" s="327">
        <f t="shared" si="76"/>
        <v>6.54E-2</v>
      </c>
      <c r="M125" s="327">
        <f t="shared" si="76"/>
        <v>5.91E-2</v>
      </c>
      <c r="N125" s="327">
        <f t="shared" si="76"/>
        <v>6.4299999999999996E-2</v>
      </c>
      <c r="O125" s="327">
        <f t="shared" si="76"/>
        <v>5.79E-2</v>
      </c>
      <c r="P125" s="327">
        <f t="shared" si="76"/>
        <v>5.45E-2</v>
      </c>
    </row>
    <row r="126" spans="1:16" ht="15.75" thickBot="1" x14ac:dyDescent="0.3">
      <c r="A126" s="312" t="s">
        <v>30</v>
      </c>
      <c r="B126" s="306" t="s">
        <v>31</v>
      </c>
      <c r="C126" s="306" t="s">
        <v>15</v>
      </c>
      <c r="D126" s="307">
        <f t="shared" ref="D126:I126" si="77">SUM(D122:D125)</f>
        <v>387.19356499999992</v>
      </c>
      <c r="E126" s="307">
        <f t="shared" si="77"/>
        <v>392.12002392799519</v>
      </c>
      <c r="F126" s="307">
        <f t="shared" si="77"/>
        <v>394.60327399999562</v>
      </c>
      <c r="G126" s="307">
        <f t="shared" si="77"/>
        <v>385.32911971865997</v>
      </c>
      <c r="H126" s="307">
        <f t="shared" si="77"/>
        <v>391.37531214578519</v>
      </c>
      <c r="I126" s="307">
        <f t="shared" si="77"/>
        <v>413.93764764427982</v>
      </c>
      <c r="K126" s="323">
        <f t="shared" ref="K126:P126" si="78">SUM(K122:K125)</f>
        <v>1</v>
      </c>
      <c r="L126" s="324">
        <f t="shared" si="78"/>
        <v>1.0000199999999999</v>
      </c>
      <c r="M126" s="324">
        <f t="shared" si="78"/>
        <v>0.99999999999999989</v>
      </c>
      <c r="N126" s="324">
        <f t="shared" si="78"/>
        <v>0.99995999999999996</v>
      </c>
      <c r="O126" s="324">
        <f t="shared" si="78"/>
        <v>1.0000199999999999</v>
      </c>
      <c r="P126" s="325">
        <f t="shared" si="78"/>
        <v>1</v>
      </c>
    </row>
    <row r="127" spans="1:16" ht="15.75" thickBot="1" x14ac:dyDescent="0.3">
      <c r="A127" s="298" t="s">
        <v>30</v>
      </c>
      <c r="B127" s="299" t="s">
        <v>33</v>
      </c>
      <c r="C127" s="300" t="s">
        <v>274</v>
      </c>
      <c r="D127" s="151">
        <f>'Demand By Sales Channel'!K127*'Demand Supply Gap '!D233</f>
        <v>17.326887323899992</v>
      </c>
      <c r="E127" s="151">
        <f>'Demand By Sales Channel'!L127*'Demand Supply Gap '!E233</f>
        <v>18.049657366399995</v>
      </c>
      <c r="F127" s="151">
        <f>'Demand By Sales Channel'!M127*'Demand Supply Gap '!F233</f>
        <v>22.125278898466664</v>
      </c>
      <c r="G127" s="151">
        <f>'Demand By Sales Channel'!N127*'Demand Supply Gap '!G233</f>
        <v>20.540772873359991</v>
      </c>
      <c r="H127" s="151">
        <f>'Demand By Sales Channel'!O127*'Demand Supply Gap '!H233</f>
        <v>27.963925730499984</v>
      </c>
      <c r="I127" s="151">
        <f>'Demand By Sales Channel'!P127*'Demand Supply Gap '!I233</f>
        <v>29.466144450364254</v>
      </c>
      <c r="K127" s="326">
        <v>0.5452999999999999</v>
      </c>
      <c r="L127" s="326">
        <v>0.54203999999999986</v>
      </c>
      <c r="M127" s="326">
        <v>0.54579999999999984</v>
      </c>
      <c r="N127" s="326">
        <v>0.54311999999999983</v>
      </c>
      <c r="O127" s="326">
        <v>0.54759999999999986</v>
      </c>
      <c r="P127" s="326">
        <v>0.54499999999999993</v>
      </c>
    </row>
    <row r="128" spans="1:16" ht="15.75" thickBot="1" x14ac:dyDescent="0.3">
      <c r="A128" s="301" t="s">
        <v>30</v>
      </c>
      <c r="B128" s="302" t="s">
        <v>33</v>
      </c>
      <c r="C128" s="303" t="s">
        <v>275</v>
      </c>
      <c r="D128" s="151">
        <f>K128*'Demand Supply Gap '!D233</f>
        <v>5.1411890134</v>
      </c>
      <c r="E128" s="151">
        <f>L128*'Demand Supply Gap '!E233</f>
        <v>5.3772021834666646</v>
      </c>
      <c r="F128" s="151">
        <f>M128*'Demand Supply Gap '!F233</f>
        <v>6.5548875006999996</v>
      </c>
      <c r="G128" s="151">
        <f>N128*'Demand Supply Gap '!G233</f>
        <v>5.9316814285199992</v>
      </c>
      <c r="H128" s="151">
        <f>O128*'Demand Supply Gap '!H233</f>
        <v>7.9929029498499968</v>
      </c>
      <c r="I128" s="151">
        <f>P128*'Demand Supply Gap '!I233</f>
        <v>8.6614244788043191</v>
      </c>
      <c r="K128" s="327">
        <v>0.16180000000000005</v>
      </c>
      <c r="L128" s="327">
        <v>0.16147999999999996</v>
      </c>
      <c r="M128" s="327">
        <v>0.16169999999999995</v>
      </c>
      <c r="N128" s="327">
        <v>0.15683999999999998</v>
      </c>
      <c r="O128" s="327">
        <v>0.15651999999999999</v>
      </c>
      <c r="P128" s="327">
        <v>0.16020000000000001</v>
      </c>
    </row>
    <row r="129" spans="1:16" ht="15.75" thickBot="1" x14ac:dyDescent="0.3">
      <c r="A129" s="301" t="s">
        <v>30</v>
      </c>
      <c r="B129" s="302" t="s">
        <v>33</v>
      </c>
      <c r="C129" s="304" t="s">
        <v>276</v>
      </c>
      <c r="D129" s="151">
        <f>K129*'Demand Supply Gap '!D233</f>
        <v>5.4144536951999989</v>
      </c>
      <c r="E129" s="151">
        <f>L129*'Demand Supply Gap '!E233</f>
        <v>5.7508224986666656</v>
      </c>
      <c r="F129" s="151">
        <f>M129*'Demand Supply Gap '!F233</f>
        <v>7.094034091666666</v>
      </c>
      <c r="G129" s="151">
        <f>N129*'Demand Supply Gap '!G233</f>
        <v>6.7054776669000011</v>
      </c>
      <c r="H129" s="151">
        <f>O129*'Demand Supply Gap '!H233</f>
        <v>9.1715139904999976</v>
      </c>
      <c r="I129" s="151">
        <f>P129*'Demand Supply Gap '!I233</f>
        <v>9.8346636248096466</v>
      </c>
      <c r="K129" s="327">
        <v>0.17040000000000002</v>
      </c>
      <c r="L129" s="327">
        <v>0.17269999999999999</v>
      </c>
      <c r="M129" s="327">
        <v>0.17499999999999996</v>
      </c>
      <c r="N129" s="327">
        <v>0.17730000000000004</v>
      </c>
      <c r="O129" s="327">
        <v>0.17960000000000001</v>
      </c>
      <c r="P129" s="327">
        <v>0.18189999999999998</v>
      </c>
    </row>
    <row r="130" spans="1:16" x14ac:dyDescent="0.25">
      <c r="A130" s="301" t="s">
        <v>30</v>
      </c>
      <c r="B130" s="302" t="s">
        <v>33</v>
      </c>
      <c r="C130" s="304" t="s">
        <v>277</v>
      </c>
      <c r="D130" s="151">
        <f>K130*'Demand Supply Gap '!D233</f>
        <v>3.8924329674999987</v>
      </c>
      <c r="E130" s="151">
        <f>L130*'Demand Supply Gap '!E233</f>
        <v>4.1224772746666662</v>
      </c>
      <c r="F130" s="151">
        <f>M130*'Demand Supply Gap '!F233</f>
        <v>4.7631371758333341</v>
      </c>
      <c r="G130" s="151">
        <f>N130*'Demand Supply Gap '!G233</f>
        <v>4.6405082331000003</v>
      </c>
      <c r="H130" s="151">
        <f>O130*'Demand Supply Gap '!H233</f>
        <v>5.9390149058749984</v>
      </c>
      <c r="I130" s="293">
        <f>P130*'Demand Supply Gap '!I233</f>
        <v>6.104087538433256</v>
      </c>
      <c r="J130" s="333"/>
      <c r="K130" s="332">
        <f t="shared" ref="K130:P130" si="79">ROUND(1-SUM(K127:K129),4)</f>
        <v>0.1225</v>
      </c>
      <c r="L130" s="327">
        <f t="shared" si="79"/>
        <v>0.12379999999999999</v>
      </c>
      <c r="M130" s="327">
        <f t="shared" si="79"/>
        <v>0.11749999999999999</v>
      </c>
      <c r="N130" s="327">
        <f t="shared" si="79"/>
        <v>0.1227</v>
      </c>
      <c r="O130" s="327">
        <f t="shared" si="79"/>
        <v>0.1163</v>
      </c>
      <c r="P130" s="327">
        <f t="shared" si="79"/>
        <v>0.1129</v>
      </c>
    </row>
    <row r="131" spans="1:16" ht="15.75" thickBot="1" x14ac:dyDescent="0.3">
      <c r="A131" s="305" t="s">
        <v>30</v>
      </c>
      <c r="B131" s="306" t="s">
        <v>33</v>
      </c>
      <c r="C131" s="306" t="s">
        <v>15</v>
      </c>
      <c r="D131" s="307">
        <f t="shared" ref="D131:I131" si="80">SUM(D127:D130)</f>
        <v>31.774962999999989</v>
      </c>
      <c r="E131" s="307">
        <f t="shared" si="80"/>
        <v>33.300159323199992</v>
      </c>
      <c r="F131" s="307">
        <f t="shared" si="80"/>
        <v>40.537337666666666</v>
      </c>
      <c r="G131" s="307">
        <f t="shared" si="80"/>
        <v>37.818440201879994</v>
      </c>
      <c r="H131" s="307">
        <f t="shared" si="80"/>
        <v>51.067357576724973</v>
      </c>
      <c r="I131" s="307">
        <f t="shared" si="80"/>
        <v>54.06632009241148</v>
      </c>
      <c r="K131" s="323">
        <f t="shared" ref="K131:P131" si="81">SUM(K127:K130)</f>
        <v>1</v>
      </c>
      <c r="L131" s="324">
        <f t="shared" si="81"/>
        <v>1.0000199999999997</v>
      </c>
      <c r="M131" s="324">
        <f t="shared" si="81"/>
        <v>0.99999999999999978</v>
      </c>
      <c r="N131" s="324">
        <f t="shared" si="81"/>
        <v>0.99995999999999985</v>
      </c>
      <c r="O131" s="324">
        <f t="shared" si="81"/>
        <v>1.0000199999999999</v>
      </c>
      <c r="P131" s="325">
        <f t="shared" si="81"/>
        <v>0.99999999999999989</v>
      </c>
    </row>
    <row r="132" spans="1:16" ht="15.75" thickBot="1" x14ac:dyDescent="0.3">
      <c r="A132" s="298" t="s">
        <v>30</v>
      </c>
      <c r="B132" s="299" t="s">
        <v>162</v>
      </c>
      <c r="C132" s="300" t="s">
        <v>274</v>
      </c>
      <c r="D132" s="151">
        <f>K132*'Demand Supply Gap '!D242</f>
        <v>19.029934348880001</v>
      </c>
      <c r="E132" s="151">
        <f>L132*'Demand Supply Gap '!E242</f>
        <v>18.918090070607281</v>
      </c>
      <c r="F132" s="151">
        <f>M132*'Demand Supply Gap '!F242</f>
        <v>19.1077370616552</v>
      </c>
      <c r="G132" s="151">
        <f>N132*'Demand Supply Gap '!G242</f>
        <v>18.998956526363521</v>
      </c>
      <c r="H132" s="151">
        <f>O132*'Demand Supply Gap '!H242</f>
        <v>19.241739848620803</v>
      </c>
      <c r="I132" s="151">
        <f>P132*'Demand Supply Gap '!I242</f>
        <v>19.939821606223301</v>
      </c>
      <c r="K132" s="326">
        <v>0.44379999999999997</v>
      </c>
      <c r="L132" s="326">
        <v>0.44053999999999999</v>
      </c>
      <c r="M132" s="326">
        <v>0.44429999999999997</v>
      </c>
      <c r="N132" s="326">
        <v>0.44111999999999996</v>
      </c>
      <c r="O132" s="326">
        <v>0.4461</v>
      </c>
      <c r="P132" s="326">
        <v>0.44350000000000001</v>
      </c>
    </row>
    <row r="133" spans="1:16" ht="15.75" thickBot="1" x14ac:dyDescent="0.3">
      <c r="A133" s="301" t="s">
        <v>30</v>
      </c>
      <c r="B133" s="302" t="s">
        <v>162</v>
      </c>
      <c r="C133" s="303" t="s">
        <v>275</v>
      </c>
      <c r="D133" s="151">
        <f>K133*'Demand Supply Gap '!D242</f>
        <v>6.8049810301200004</v>
      </c>
      <c r="E133" s="151">
        <f>L133*'Demand Supply Gap '!E242</f>
        <v>6.8013054555381611</v>
      </c>
      <c r="F133" s="151">
        <f>M133*'Demand Supply Gap '!F242</f>
        <v>5.9606850253104007</v>
      </c>
      <c r="G133" s="151">
        <f>N133*'Demand Supply Gap '!G242</f>
        <v>6.6215532652410403</v>
      </c>
      <c r="H133" s="151">
        <f>O133*'Demand Supply Gap '!H242</f>
        <v>6.1766804445696017</v>
      </c>
      <c r="I133" s="293">
        <f>P133*'Demand Supply Gap '!I242</f>
        <v>7.0632378226328774</v>
      </c>
      <c r="J133" s="295"/>
      <c r="K133" s="332">
        <v>0.15870000000000001</v>
      </c>
      <c r="L133" s="327">
        <v>0.15838000000000002</v>
      </c>
      <c r="M133" s="327">
        <v>0.1386</v>
      </c>
      <c r="N133" s="327">
        <v>0.15373999999999999</v>
      </c>
      <c r="O133" s="327">
        <v>0.14320000000000002</v>
      </c>
      <c r="P133" s="327">
        <v>0.15710000000000002</v>
      </c>
    </row>
    <row r="134" spans="1:16" ht="15.75" thickBot="1" x14ac:dyDescent="0.3">
      <c r="A134" s="301" t="s">
        <v>30</v>
      </c>
      <c r="B134" s="302" t="s">
        <v>162</v>
      </c>
      <c r="C134" s="304" t="s">
        <v>276</v>
      </c>
      <c r="D134" s="151">
        <f>K134*'Demand Supply Gap '!D242</f>
        <v>12.160634027360002</v>
      </c>
      <c r="E134" s="151">
        <f>L134*'Demand Supply Gap '!E242</f>
        <v>12.2773912724988</v>
      </c>
      <c r="F134" s="151">
        <f>M134*'Demand Supply Gap '!F242</f>
        <v>12.3944402907248</v>
      </c>
      <c r="G134" s="151">
        <f>N134*'Demand Supply Gap '!G242</f>
        <v>12.511781082038002</v>
      </c>
      <c r="H134" s="151">
        <f>O134*'Demand Supply Gap '!H242</f>
        <v>12.629413646438403</v>
      </c>
      <c r="I134" s="151">
        <f>P134*'Demand Supply Gap '!I242</f>
        <v>13.267736992100328</v>
      </c>
      <c r="K134" s="327">
        <v>0.28360000000000002</v>
      </c>
      <c r="L134" s="327">
        <v>0.28589999999999999</v>
      </c>
      <c r="M134" s="327">
        <v>0.28819999999999996</v>
      </c>
      <c r="N134" s="327">
        <v>0.29050000000000004</v>
      </c>
      <c r="O134" s="327">
        <v>0.2928</v>
      </c>
      <c r="P134" s="327">
        <v>0.29509999999999997</v>
      </c>
    </row>
    <row r="135" spans="1:16" x14ac:dyDescent="0.25">
      <c r="A135" s="301" t="s">
        <v>30</v>
      </c>
      <c r="B135" s="302" t="s">
        <v>162</v>
      </c>
      <c r="C135" s="304" t="s">
        <v>277</v>
      </c>
      <c r="D135" s="151">
        <f>K135*'Demand Supply Gap '!D242</f>
        <v>4.88397819364</v>
      </c>
      <c r="E135" s="151">
        <f>L135*'Demand Supply Gap '!E242</f>
        <v>4.9470285924863999</v>
      </c>
      <c r="F135" s="151">
        <f>M135*'Demand Supply Gap '!F242</f>
        <v>5.5435230863095999</v>
      </c>
      <c r="G135" s="151">
        <f>N135*'Demand Supply Gap '!G242</f>
        <v>4.9358007297816</v>
      </c>
      <c r="H135" s="151">
        <f>O135*'Demand Supply Gap '!H242</f>
        <v>5.0854093883712013</v>
      </c>
      <c r="I135" s="151">
        <f>P135*'Demand Supply Gap '!I242</f>
        <v>4.689342488227938</v>
      </c>
      <c r="K135" s="327">
        <f t="shared" ref="K135:P135" si="82">ROUND(1-SUM(K132:K134),4)</f>
        <v>0.1139</v>
      </c>
      <c r="L135" s="327">
        <f t="shared" si="82"/>
        <v>0.1152</v>
      </c>
      <c r="M135" s="327">
        <f t="shared" si="82"/>
        <v>0.12889999999999999</v>
      </c>
      <c r="N135" s="327">
        <f t="shared" si="82"/>
        <v>0.11459999999999999</v>
      </c>
      <c r="O135" s="327">
        <f t="shared" si="82"/>
        <v>0.1179</v>
      </c>
      <c r="P135" s="327">
        <f t="shared" si="82"/>
        <v>0.1043</v>
      </c>
    </row>
    <row r="136" spans="1:16" ht="15.75" thickBot="1" x14ac:dyDescent="0.3">
      <c r="A136" s="305" t="s">
        <v>30</v>
      </c>
      <c r="B136" s="306" t="s">
        <v>162</v>
      </c>
      <c r="C136" s="306" t="s">
        <v>15</v>
      </c>
      <c r="D136" s="307">
        <f t="shared" ref="D136:I136" si="83">SUM(D132:D135)</f>
        <v>42.879527600000003</v>
      </c>
      <c r="E136" s="307">
        <f t="shared" si="83"/>
        <v>42.943815391130634</v>
      </c>
      <c r="F136" s="307">
        <f t="shared" si="83"/>
        <v>43.006385463999997</v>
      </c>
      <c r="G136" s="307">
        <f t="shared" si="83"/>
        <v>43.068091603424158</v>
      </c>
      <c r="H136" s="307">
        <f t="shared" si="83"/>
        <v>43.133243328000013</v>
      </c>
      <c r="I136" s="307">
        <f t="shared" si="83"/>
        <v>44.960138909184444</v>
      </c>
      <c r="K136" s="323">
        <f t="shared" ref="K136:P136" si="84">SUM(K132:K135)</f>
        <v>1</v>
      </c>
      <c r="L136" s="324">
        <f t="shared" si="84"/>
        <v>1.0000199999999999</v>
      </c>
      <c r="M136" s="324">
        <f t="shared" si="84"/>
        <v>1</v>
      </c>
      <c r="N136" s="324">
        <f t="shared" si="84"/>
        <v>0.99995999999999996</v>
      </c>
      <c r="O136" s="324">
        <f t="shared" si="84"/>
        <v>1</v>
      </c>
      <c r="P136" s="325">
        <f t="shared" si="84"/>
        <v>1</v>
      </c>
    </row>
    <row r="137" spans="1:16" x14ac:dyDescent="0.25">
      <c r="A137" s="298" t="s">
        <v>30</v>
      </c>
      <c r="B137" s="299" t="s">
        <v>30</v>
      </c>
      <c r="C137" s="300" t="s">
        <v>274</v>
      </c>
      <c r="D137" s="308">
        <f t="shared" ref="D137:I140" si="85">ROUND(D132+D122+D127+D117,2)</f>
        <v>740.71</v>
      </c>
      <c r="E137" s="308">
        <f t="shared" si="85"/>
        <v>761.85</v>
      </c>
      <c r="F137" s="308">
        <f t="shared" si="85"/>
        <v>769.07</v>
      </c>
      <c r="G137" s="308">
        <f t="shared" si="85"/>
        <v>739.99</v>
      </c>
      <c r="H137" s="308">
        <f t="shared" si="85"/>
        <v>771.37</v>
      </c>
      <c r="I137" s="313">
        <f t="shared" si="85"/>
        <v>816.88</v>
      </c>
      <c r="K137" s="326">
        <f t="shared" ref="K137:P139" si="86">ROUND(D137/D$141,4)</f>
        <v>0.63349999999999995</v>
      </c>
      <c r="L137" s="326">
        <f t="shared" si="86"/>
        <v>0.63080000000000003</v>
      </c>
      <c r="M137" s="326">
        <f t="shared" si="86"/>
        <v>0.63390000000000002</v>
      </c>
      <c r="N137" s="326">
        <f t="shared" si="86"/>
        <v>0.63090000000000002</v>
      </c>
      <c r="O137" s="326">
        <f t="shared" si="86"/>
        <v>0.63480000000000003</v>
      </c>
      <c r="P137" s="326">
        <f t="shared" si="86"/>
        <v>0.63249999999999995</v>
      </c>
    </row>
    <row r="138" spans="1:16" x14ac:dyDescent="0.25">
      <c r="A138" s="301" t="s">
        <v>30</v>
      </c>
      <c r="B138" s="302" t="s">
        <v>30</v>
      </c>
      <c r="C138" s="303" t="s">
        <v>275</v>
      </c>
      <c r="D138" s="314">
        <f t="shared" si="85"/>
        <v>168.04</v>
      </c>
      <c r="E138" s="314">
        <f t="shared" si="85"/>
        <v>173.19</v>
      </c>
      <c r="F138" s="314">
        <f t="shared" si="85"/>
        <v>173.53</v>
      </c>
      <c r="G138" s="314">
        <f t="shared" si="85"/>
        <v>162.88999999999999</v>
      </c>
      <c r="H138" s="314">
        <f t="shared" si="85"/>
        <v>168.11</v>
      </c>
      <c r="I138" s="315">
        <f t="shared" si="85"/>
        <v>183.9</v>
      </c>
      <c r="K138" s="327">
        <f t="shared" si="86"/>
        <v>0.14369999999999999</v>
      </c>
      <c r="L138" s="327">
        <f t="shared" si="86"/>
        <v>0.1434</v>
      </c>
      <c r="M138" s="327">
        <f t="shared" si="86"/>
        <v>0.14299999999999999</v>
      </c>
      <c r="N138" s="327">
        <f t="shared" si="86"/>
        <v>0.1389</v>
      </c>
      <c r="O138" s="327">
        <f t="shared" si="86"/>
        <v>0.1384</v>
      </c>
      <c r="P138" s="327">
        <f t="shared" si="86"/>
        <v>0.1424</v>
      </c>
    </row>
    <row r="139" spans="1:16" x14ac:dyDescent="0.25">
      <c r="A139" s="301" t="s">
        <v>30</v>
      </c>
      <c r="B139" s="302" t="s">
        <v>30</v>
      </c>
      <c r="C139" s="304" t="s">
        <v>276</v>
      </c>
      <c r="D139" s="314">
        <f t="shared" si="85"/>
        <v>186.5</v>
      </c>
      <c r="E139" s="314">
        <f t="shared" si="85"/>
        <v>194.78</v>
      </c>
      <c r="F139" s="314">
        <f t="shared" si="85"/>
        <v>198.75</v>
      </c>
      <c r="G139" s="314">
        <f t="shared" si="85"/>
        <v>195.24</v>
      </c>
      <c r="H139" s="314">
        <f t="shared" si="85"/>
        <v>204.8</v>
      </c>
      <c r="I139" s="315">
        <f t="shared" si="85"/>
        <v>220.4</v>
      </c>
      <c r="K139" s="327">
        <f t="shared" si="86"/>
        <v>0.1595</v>
      </c>
      <c r="L139" s="327">
        <f t="shared" si="86"/>
        <v>0.1613</v>
      </c>
      <c r="M139" s="327">
        <f t="shared" si="86"/>
        <v>0.1638</v>
      </c>
      <c r="N139" s="327">
        <f t="shared" si="86"/>
        <v>0.16639999999999999</v>
      </c>
      <c r="O139" s="327">
        <f t="shared" si="86"/>
        <v>0.16850000000000001</v>
      </c>
      <c r="P139" s="327">
        <f t="shared" si="86"/>
        <v>0.17069999999999999</v>
      </c>
    </row>
    <row r="140" spans="1:16" x14ac:dyDescent="0.25">
      <c r="A140" s="301" t="s">
        <v>30</v>
      </c>
      <c r="B140" s="302" t="s">
        <v>30</v>
      </c>
      <c r="C140" s="304" t="s">
        <v>277</v>
      </c>
      <c r="D140" s="314">
        <f t="shared" si="85"/>
        <v>73.989999999999995</v>
      </c>
      <c r="E140" s="314">
        <f t="shared" si="85"/>
        <v>77.89</v>
      </c>
      <c r="F140" s="314">
        <f t="shared" si="85"/>
        <v>71.930000000000007</v>
      </c>
      <c r="G140" s="314">
        <f t="shared" si="85"/>
        <v>74.849999999999994</v>
      </c>
      <c r="H140" s="314">
        <f t="shared" si="85"/>
        <v>70.819999999999993</v>
      </c>
      <c r="I140" s="315">
        <f t="shared" si="85"/>
        <v>70.33</v>
      </c>
      <c r="K140" s="327">
        <f t="shared" ref="K140:P140" si="87">ROUND(1-SUM(K137:K139),4)</f>
        <v>6.3299999999999995E-2</v>
      </c>
      <c r="L140" s="327">
        <f t="shared" si="87"/>
        <v>6.4500000000000002E-2</v>
      </c>
      <c r="M140" s="327">
        <f t="shared" si="87"/>
        <v>5.9299999999999999E-2</v>
      </c>
      <c r="N140" s="327">
        <f t="shared" si="87"/>
        <v>6.3799999999999996E-2</v>
      </c>
      <c r="O140" s="327">
        <f t="shared" si="87"/>
        <v>5.8299999999999998E-2</v>
      </c>
      <c r="P140" s="327">
        <f t="shared" si="87"/>
        <v>5.4399999999999997E-2</v>
      </c>
    </row>
    <row r="141" spans="1:16" ht="15.75" thickBot="1" x14ac:dyDescent="0.3">
      <c r="A141" s="309" t="s">
        <v>30</v>
      </c>
      <c r="B141" s="310" t="s">
        <v>30</v>
      </c>
      <c r="C141" s="310" t="s">
        <v>15</v>
      </c>
      <c r="D141" s="311">
        <f t="shared" ref="D141:I141" si="88">SUM(D137:D140)</f>
        <v>1169.24</v>
      </c>
      <c r="E141" s="311">
        <f t="shared" si="88"/>
        <v>1207.71</v>
      </c>
      <c r="F141" s="311">
        <f t="shared" si="88"/>
        <v>1213.28</v>
      </c>
      <c r="G141" s="311">
        <f t="shared" si="88"/>
        <v>1172.9699999999998</v>
      </c>
      <c r="H141" s="311">
        <f t="shared" si="88"/>
        <v>1215.0999999999999</v>
      </c>
      <c r="I141" s="311">
        <f t="shared" si="88"/>
        <v>1291.51</v>
      </c>
      <c r="K141" s="328">
        <f t="shared" ref="K141:P141" si="89">SUM(K137:K140)</f>
        <v>0.99999999999999989</v>
      </c>
      <c r="L141" s="329">
        <f t="shared" si="89"/>
        <v>1</v>
      </c>
      <c r="M141" s="329">
        <f t="shared" si="89"/>
        <v>1</v>
      </c>
      <c r="N141" s="329">
        <f t="shared" si="89"/>
        <v>1</v>
      </c>
      <c r="O141" s="329">
        <f t="shared" si="89"/>
        <v>1</v>
      </c>
      <c r="P141" s="330">
        <f t="shared" si="89"/>
        <v>0.99999999999999989</v>
      </c>
    </row>
    <row r="142" spans="1:16" ht="15.75" thickBot="1" x14ac:dyDescent="0.3">
      <c r="A142" s="298" t="s">
        <v>35</v>
      </c>
      <c r="B142" s="299" t="s">
        <v>36</v>
      </c>
      <c r="C142" s="300" t="s">
        <v>274</v>
      </c>
      <c r="D142" s="151">
        <f>K142*'Demand Supply Gap '!D260</f>
        <v>10.623408120800001</v>
      </c>
      <c r="E142" s="151">
        <f>L142*'Demand Supply Gap '!E260</f>
        <v>9.8928126684000013</v>
      </c>
      <c r="F142" s="151">
        <f>M142*'Demand Supply Gap '!F260</f>
        <v>12.732598858200001</v>
      </c>
      <c r="G142" s="151">
        <f>N142*'Demand Supply Gap '!G260</f>
        <v>13.084303575</v>
      </c>
      <c r="H142" s="151">
        <f>O142*'Demand Supply Gap '!H260</f>
        <v>11.241624095700001</v>
      </c>
      <c r="I142" s="151">
        <f>P142*'Demand Supply Gap '!I260</f>
        <v>11.517976287416859</v>
      </c>
      <c r="K142" s="326">
        <v>0.17480000000000001</v>
      </c>
      <c r="L142" s="326">
        <v>0.17610000000000001</v>
      </c>
      <c r="M142" s="326">
        <v>0.16980000000000001</v>
      </c>
      <c r="N142" s="326">
        <v>0.17499999999999999</v>
      </c>
      <c r="O142" s="326">
        <v>0.1686</v>
      </c>
      <c r="P142" s="326">
        <v>0.16520000000000001</v>
      </c>
    </row>
    <row r="143" spans="1:16" ht="15.75" thickBot="1" x14ac:dyDescent="0.3">
      <c r="A143" s="301" t="s">
        <v>35</v>
      </c>
      <c r="B143" s="302" t="s">
        <v>36</v>
      </c>
      <c r="C143" s="303" t="s">
        <v>275</v>
      </c>
      <c r="D143" s="151">
        <f>K143*'Demand Supply Gap '!D260</f>
        <v>22.529161272199996</v>
      </c>
      <c r="E143" s="151">
        <f>L143*'Demand Supply Gap '!E260</f>
        <v>20.712549862799996</v>
      </c>
      <c r="F143" s="151">
        <f>M143*'Demand Supply Gap '!F260</f>
        <v>27.737269244099995</v>
      </c>
      <c r="G143" s="151">
        <f>N143*'Demand Supply Gap '!G260</f>
        <v>27.686386364699995</v>
      </c>
      <c r="H143" s="151">
        <f>O143*'Demand Supply Gap '!H260</f>
        <v>24.863592083549992</v>
      </c>
      <c r="I143" s="151">
        <f>P143*'Demand Supply Gap '!I260</f>
        <v>26.305886520837653</v>
      </c>
      <c r="K143" s="327">
        <v>0.37069999999999992</v>
      </c>
      <c r="L143" s="327">
        <v>0.36869999999999992</v>
      </c>
      <c r="M143" s="327">
        <v>0.3698999999999999</v>
      </c>
      <c r="N143" s="327">
        <v>0.37029999999999996</v>
      </c>
      <c r="O143" s="327">
        <v>0.3728999999999999</v>
      </c>
      <c r="P143" s="327">
        <v>0.37729999999999997</v>
      </c>
    </row>
    <row r="144" spans="1:16" ht="15.75" thickBot="1" x14ac:dyDescent="0.3">
      <c r="A144" s="301" t="s">
        <v>35</v>
      </c>
      <c r="B144" s="302" t="s">
        <v>36</v>
      </c>
      <c r="C144" s="304" t="s">
        <v>276</v>
      </c>
      <c r="D144" s="151">
        <f>K144*'Demand Supply Gap '!D260</f>
        <v>13.510203805800002</v>
      </c>
      <c r="E144" s="151">
        <f>L144*'Demand Supply Gap '!E260</f>
        <v>12.305063525759998</v>
      </c>
      <c r="F144" s="151">
        <f>M144*'Demand Supply Gap '!F260</f>
        <v>16.706849385199998</v>
      </c>
      <c r="G144" s="151">
        <f>N144*'Demand Supply Gap '!G260</f>
        <v>16.457810873879993</v>
      </c>
      <c r="H144" s="151">
        <f>O144*'Demand Supply Gap '!H260</f>
        <v>14.975496867699997</v>
      </c>
      <c r="I144" s="151">
        <f>P144*'Demand Supply Gap '!I260</f>
        <v>15.478152153792633</v>
      </c>
      <c r="K144" s="327">
        <v>0.2223</v>
      </c>
      <c r="L144" s="327">
        <v>0.21903999999999996</v>
      </c>
      <c r="M144" s="327">
        <v>0.22279999999999994</v>
      </c>
      <c r="N144" s="327">
        <v>0.22011999999999993</v>
      </c>
      <c r="O144" s="327">
        <v>0.22459999999999997</v>
      </c>
      <c r="P144" s="327">
        <v>0.22200000000000003</v>
      </c>
    </row>
    <row r="145" spans="1:16" x14ac:dyDescent="0.25">
      <c r="A145" s="301" t="s">
        <v>35</v>
      </c>
      <c r="B145" s="302" t="s">
        <v>36</v>
      </c>
      <c r="C145" s="304" t="s">
        <v>277</v>
      </c>
      <c r="D145" s="151">
        <f>K145*'Demand Supply Gap '!D260</f>
        <v>14.111872801200001</v>
      </c>
      <c r="E145" s="151">
        <f>L145*'Demand Supply Gap '!E260</f>
        <v>13.2690650328</v>
      </c>
      <c r="F145" s="151">
        <f>M145*'Demand Supply Gap '!F260</f>
        <v>17.809141512500002</v>
      </c>
      <c r="G145" s="151">
        <f>N145*'Demand Supply Gap '!G260</f>
        <v>17.540443535400001</v>
      </c>
      <c r="H145" s="151">
        <f>O145*'Demand Supply Gap '!H260</f>
        <v>15.59558645305</v>
      </c>
      <c r="I145" s="151">
        <f>P145*'Demand Supply Gap '!I260</f>
        <v>16.419391136117859</v>
      </c>
      <c r="K145" s="327">
        <f t="shared" ref="K145:P145" si="90">ROUND(1-SUM(K142:K144),4)</f>
        <v>0.23219999999999999</v>
      </c>
      <c r="L145" s="327">
        <f t="shared" si="90"/>
        <v>0.23619999999999999</v>
      </c>
      <c r="M145" s="327">
        <f t="shared" si="90"/>
        <v>0.23749999999999999</v>
      </c>
      <c r="N145" s="327">
        <f t="shared" si="90"/>
        <v>0.2346</v>
      </c>
      <c r="O145" s="327">
        <f t="shared" si="90"/>
        <v>0.2339</v>
      </c>
      <c r="P145" s="327">
        <f t="shared" si="90"/>
        <v>0.23549999999999999</v>
      </c>
    </row>
    <row r="146" spans="1:16" ht="15.75" thickBot="1" x14ac:dyDescent="0.3">
      <c r="A146" s="305" t="s">
        <v>35</v>
      </c>
      <c r="B146" s="306" t="s">
        <v>36</v>
      </c>
      <c r="C146" s="306" t="s">
        <v>15</v>
      </c>
      <c r="D146" s="307">
        <f t="shared" ref="D146:I146" si="91">SUM(D142:D145)</f>
        <v>60.774645999999997</v>
      </c>
      <c r="E146" s="307">
        <f t="shared" si="91"/>
        <v>56.179491089759992</v>
      </c>
      <c r="F146" s="307">
        <f t="shared" si="91"/>
        <v>74.985859000000005</v>
      </c>
      <c r="G146" s="307">
        <f t="shared" si="91"/>
        <v>74.768944348979986</v>
      </c>
      <c r="H146" s="307">
        <f t="shared" si="91"/>
        <v>66.676299499999985</v>
      </c>
      <c r="I146" s="307">
        <f t="shared" si="91"/>
        <v>69.721406098165005</v>
      </c>
      <c r="K146" s="323">
        <f t="shared" ref="K146:P146" si="92">SUM(K142:K145)</f>
        <v>0.99999999999999978</v>
      </c>
      <c r="L146" s="324">
        <f t="shared" si="92"/>
        <v>1.0000399999999998</v>
      </c>
      <c r="M146" s="324">
        <f t="shared" si="92"/>
        <v>0.99999999999999978</v>
      </c>
      <c r="N146" s="324">
        <f t="shared" si="92"/>
        <v>1.0000199999999997</v>
      </c>
      <c r="O146" s="324">
        <f t="shared" si="92"/>
        <v>0.99999999999999978</v>
      </c>
      <c r="P146" s="325">
        <f t="shared" si="92"/>
        <v>1</v>
      </c>
    </row>
    <row r="147" spans="1:16" ht="15.75" thickBot="1" x14ac:dyDescent="0.3">
      <c r="A147" s="298" t="s">
        <v>35</v>
      </c>
      <c r="B147" s="299" t="s">
        <v>37</v>
      </c>
      <c r="C147" s="300" t="s">
        <v>274</v>
      </c>
      <c r="D147" s="151">
        <f>K147*'Demand Supply Gap '!D269</f>
        <v>0.58741632339999994</v>
      </c>
      <c r="E147" s="151">
        <f>L147*'Demand Supply Gap '!E269</f>
        <v>0.62004080159999997</v>
      </c>
      <c r="F147" s="151">
        <f>M147*'Demand Supply Gap '!F269</f>
        <v>0.5153871807</v>
      </c>
      <c r="G147" s="151">
        <f>N147*'Demand Supply Gap '!G269</f>
        <v>0.49635509990000004</v>
      </c>
      <c r="H147" s="151">
        <f>O147*'Demand Supply Gap '!H269</f>
        <v>0.5161433125499999</v>
      </c>
      <c r="I147" s="151">
        <f>P147*'Demand Supply Gap '!I269</f>
        <v>0.50827643902586106</v>
      </c>
      <c r="K147" s="326">
        <v>7.7899999999999997E-2</v>
      </c>
      <c r="L147" s="326">
        <v>7.9199999999999993E-2</v>
      </c>
      <c r="M147" s="326">
        <v>7.2899999999999993E-2</v>
      </c>
      <c r="N147" s="326">
        <v>7.8100000000000003E-2</v>
      </c>
      <c r="O147" s="326">
        <v>7.1699999999999986E-2</v>
      </c>
      <c r="P147" s="326">
        <v>6.83E-2</v>
      </c>
    </row>
    <row r="148" spans="1:16" ht="15.75" thickBot="1" x14ac:dyDescent="0.3">
      <c r="A148" s="301" t="s">
        <v>35</v>
      </c>
      <c r="B148" s="302" t="s">
        <v>37</v>
      </c>
      <c r="C148" s="303" t="s">
        <v>275</v>
      </c>
      <c r="D148" s="151">
        <f>K148*'Demand Supply Gap '!D269</f>
        <v>2.4439233685999997</v>
      </c>
      <c r="E148" s="151">
        <f>L148*'Demand Supply Gap '!E269</f>
        <v>2.5216558357999994</v>
      </c>
      <c r="F148" s="151">
        <f>M148*'Demand Supply Gap '!F269</f>
        <v>2.2856608438999997</v>
      </c>
      <c r="G148" s="151">
        <f>N148*'Demand Supply Gap '!G269</f>
        <v>2.0572361823</v>
      </c>
      <c r="H148" s="151">
        <f>O148*'Demand Supply Gap '!H269</f>
        <v>2.3489199844499997</v>
      </c>
      <c r="I148" s="151">
        <f>P148*'Demand Supply Gap '!I269</f>
        <v>2.461010518094469</v>
      </c>
      <c r="K148" s="327">
        <v>0.32409999999999994</v>
      </c>
      <c r="L148" s="327">
        <v>0.32209999999999994</v>
      </c>
      <c r="M148" s="327">
        <v>0.32329999999999992</v>
      </c>
      <c r="N148" s="327">
        <v>0.32369999999999999</v>
      </c>
      <c r="O148" s="327">
        <v>0.32629999999999992</v>
      </c>
      <c r="P148" s="327">
        <v>0.33069999999999999</v>
      </c>
    </row>
    <row r="149" spans="1:16" ht="15.75" thickBot="1" x14ac:dyDescent="0.3">
      <c r="A149" s="301" t="s">
        <v>35</v>
      </c>
      <c r="B149" s="302" t="s">
        <v>37</v>
      </c>
      <c r="C149" s="304" t="s">
        <v>276</v>
      </c>
      <c r="D149" s="151">
        <f>K149*'Demand Supply Gap '!D269</f>
        <v>2.9634738779999994</v>
      </c>
      <c r="E149" s="151">
        <f>L149*'Demand Supply Gap '!E269</f>
        <v>3.0511957325199992</v>
      </c>
      <c r="F149" s="151">
        <f>M149*'Demand Supply Gap '!F269</f>
        <v>2.7819596104999995</v>
      </c>
      <c r="G149" s="151">
        <f>N149*'Demand Supply Gap '!G269</f>
        <v>2.4838092207799995</v>
      </c>
      <c r="H149" s="151">
        <f>O149*'Demand Supply Gap '!H269</f>
        <v>2.8456269379499997</v>
      </c>
      <c r="I149" s="151">
        <f>P149*'Demand Supply Gap '!I269</f>
        <v>2.9224034788500091</v>
      </c>
      <c r="K149" s="327">
        <v>0.39299999999999996</v>
      </c>
      <c r="L149" s="327">
        <v>0.38973999999999992</v>
      </c>
      <c r="M149" s="327">
        <v>0.39349999999999991</v>
      </c>
      <c r="N149" s="327">
        <v>0.39081999999999989</v>
      </c>
      <c r="O149" s="327">
        <v>0.39529999999999993</v>
      </c>
      <c r="P149" s="327">
        <v>0.39269999999999999</v>
      </c>
    </row>
    <row r="150" spans="1:16" x14ac:dyDescent="0.25">
      <c r="A150" s="301" t="s">
        <v>35</v>
      </c>
      <c r="B150" s="302" t="s">
        <v>37</v>
      </c>
      <c r="C150" s="304" t="s">
        <v>277</v>
      </c>
      <c r="D150" s="151">
        <f>K150*'Demand Supply Gap '!D269</f>
        <v>1.5458324299999999</v>
      </c>
      <c r="E150" s="151">
        <f>L150*'Demand Supply Gap '!E269</f>
        <v>1.6362187819999998</v>
      </c>
      <c r="F150" s="151">
        <f>M150*'Demand Supply Gap '!F269</f>
        <v>1.4867753649</v>
      </c>
      <c r="G150" s="151">
        <f>N150*'Demand Supply Gap '!G269</f>
        <v>1.3181056045999999</v>
      </c>
      <c r="H150" s="151">
        <f>O150*'Demand Supply Gap '!H269</f>
        <v>1.48796126505</v>
      </c>
      <c r="I150" s="151">
        <f>P150*'Demand Supply Gap '!I269</f>
        <v>1.5501315116996612</v>
      </c>
      <c r="K150" s="327">
        <f t="shared" ref="K150:P150" si="93">ROUND(1-SUM(K147:K149),4)</f>
        <v>0.20499999999999999</v>
      </c>
      <c r="L150" s="327">
        <f t="shared" si="93"/>
        <v>0.20899999999999999</v>
      </c>
      <c r="M150" s="327">
        <f t="shared" si="93"/>
        <v>0.21029999999999999</v>
      </c>
      <c r="N150" s="327">
        <f t="shared" si="93"/>
        <v>0.2074</v>
      </c>
      <c r="O150" s="327">
        <f t="shared" si="93"/>
        <v>0.20669999999999999</v>
      </c>
      <c r="P150" s="327">
        <f t="shared" si="93"/>
        <v>0.20830000000000001</v>
      </c>
    </row>
    <row r="151" spans="1:16" ht="15.75" thickBot="1" x14ac:dyDescent="0.3">
      <c r="A151" s="305" t="s">
        <v>35</v>
      </c>
      <c r="B151" s="306" t="s">
        <v>37</v>
      </c>
      <c r="C151" s="306" t="s">
        <v>15</v>
      </c>
      <c r="D151" s="307">
        <f t="shared" ref="D151:I151" si="94">SUM(D147:D150)</f>
        <v>7.5406459999999988</v>
      </c>
      <c r="E151" s="307">
        <f t="shared" si="94"/>
        <v>7.8291111519199994</v>
      </c>
      <c r="F151" s="307">
        <f t="shared" si="94"/>
        <v>7.0697829999999993</v>
      </c>
      <c r="G151" s="307">
        <f t="shared" si="94"/>
        <v>6.3555061075800001</v>
      </c>
      <c r="H151" s="307">
        <f t="shared" si="94"/>
        <v>7.1986514999999995</v>
      </c>
      <c r="I151" s="307">
        <f t="shared" si="94"/>
        <v>7.4418219476700003</v>
      </c>
      <c r="K151" s="323">
        <f t="shared" ref="K151:P151" si="95">SUM(K147:K150)</f>
        <v>0.99999999999999989</v>
      </c>
      <c r="L151" s="324">
        <f t="shared" si="95"/>
        <v>1.0000399999999998</v>
      </c>
      <c r="M151" s="324">
        <f t="shared" si="95"/>
        <v>0.99999999999999978</v>
      </c>
      <c r="N151" s="324">
        <f t="shared" si="95"/>
        <v>1.0000199999999999</v>
      </c>
      <c r="O151" s="324">
        <f t="shared" si="95"/>
        <v>0.99999999999999989</v>
      </c>
      <c r="P151" s="325">
        <f t="shared" si="95"/>
        <v>1</v>
      </c>
    </row>
    <row r="152" spans="1:16" ht="15.75" thickBot="1" x14ac:dyDescent="0.3">
      <c r="A152" s="298" t="s">
        <v>35</v>
      </c>
      <c r="B152" s="299" t="s">
        <v>163</v>
      </c>
      <c r="C152" s="300" t="s">
        <v>274</v>
      </c>
      <c r="D152" s="151">
        <f>K152*'Demand Supply Gap '!D278</f>
        <v>0.37908085599999997</v>
      </c>
      <c r="E152" s="151">
        <f>L152*'Demand Supply Gap '!E278</f>
        <v>0.38908407076000007</v>
      </c>
      <c r="F152" s="151">
        <f>M152*'Demand Supply Gap '!F278</f>
        <v>0.37138165064000006</v>
      </c>
      <c r="G152" s="151">
        <f>N152*'Demand Supply Gap '!G278</f>
        <v>0.39574358823999994</v>
      </c>
      <c r="H152" s="151">
        <f>O152*'Demand Supply Gap '!H278</f>
        <v>0.37698164503999998</v>
      </c>
      <c r="I152" s="151">
        <f>P152*'Demand Supply Gap '!I278</f>
        <v>0.34521556136801063</v>
      </c>
      <c r="K152" s="326">
        <v>0.10639999999999999</v>
      </c>
      <c r="L152" s="326">
        <v>0.10770000000000002</v>
      </c>
      <c r="M152" s="326">
        <v>0.10140000000000002</v>
      </c>
      <c r="N152" s="326">
        <v>0.1066</v>
      </c>
      <c r="O152" s="326">
        <v>0.10020000000000001</v>
      </c>
      <c r="P152" s="326">
        <v>9.6799999999999997E-2</v>
      </c>
    </row>
    <row r="153" spans="1:16" ht="15.75" thickBot="1" x14ac:dyDescent="0.3">
      <c r="A153" s="301" t="s">
        <v>35</v>
      </c>
      <c r="B153" s="302" t="s">
        <v>163</v>
      </c>
      <c r="C153" s="303" t="s">
        <v>275</v>
      </c>
      <c r="D153" s="151">
        <f>K153*'Demand Supply Gap '!D278</f>
        <v>1.0438974699999997</v>
      </c>
      <c r="E153" s="151">
        <f>L153*'Demand Supply Gap '!E278</f>
        <v>1.0512856507999997</v>
      </c>
      <c r="F153" s="151">
        <f>M153*'Demand Supply Gap '!F278</f>
        <v>1.0701944607199996</v>
      </c>
      <c r="G153" s="151">
        <f>N153*'Demand Supply Gap '!G278</f>
        <v>1.0862530386399998</v>
      </c>
      <c r="H153" s="151">
        <f>O153*'Demand Supply Gap '!H278</f>
        <v>1.1106285590399996</v>
      </c>
      <c r="I153" s="151">
        <f>P153*'Demand Supply Gap '!I278</f>
        <v>1.0684564275398345</v>
      </c>
      <c r="K153" s="327">
        <v>0.29299999999999993</v>
      </c>
      <c r="L153" s="327">
        <v>0.29099999999999993</v>
      </c>
      <c r="M153" s="327">
        <v>0.2921999999999999</v>
      </c>
      <c r="N153" s="327">
        <v>0.29259999999999997</v>
      </c>
      <c r="O153" s="327">
        <v>0.29519999999999991</v>
      </c>
      <c r="P153" s="327">
        <v>0.29959999999999998</v>
      </c>
    </row>
    <row r="154" spans="1:16" ht="15.75" thickBot="1" x14ac:dyDescent="0.3">
      <c r="A154" s="301" t="s">
        <v>35</v>
      </c>
      <c r="B154" s="302" t="s">
        <v>163</v>
      </c>
      <c r="C154" s="304" t="s">
        <v>276</v>
      </c>
      <c r="D154" s="151">
        <f>K154*'Demand Supply Gap '!D278</f>
        <v>1.5387690009999999</v>
      </c>
      <c r="E154" s="151">
        <f>L154*'Demand Supply Gap '!E278</f>
        <v>1.5483884190133335</v>
      </c>
      <c r="F154" s="151">
        <f>M154*'Demand Supply Gap '!F278</f>
        <v>1.5836826995733331</v>
      </c>
      <c r="G154" s="151">
        <f>N154*'Demand Supply Gap '!G278</f>
        <v>1.5952253270799999</v>
      </c>
      <c r="H154" s="151">
        <f>O154*'Demand Supply Gap '!H278</f>
        <v>1.6335871285066663</v>
      </c>
      <c r="I154" s="151">
        <f>P154*'Demand Supply Gap '!I278</f>
        <v>1.5384916650223122</v>
      </c>
      <c r="K154" s="327">
        <v>0.43190000000000001</v>
      </c>
      <c r="L154" s="327">
        <v>0.42860000000000004</v>
      </c>
      <c r="M154" s="327">
        <v>0.43239999999999995</v>
      </c>
      <c r="N154" s="327">
        <v>0.42970000000000003</v>
      </c>
      <c r="O154" s="327">
        <v>0.43419999999999997</v>
      </c>
      <c r="P154" s="327">
        <v>0.43140000000000006</v>
      </c>
    </row>
    <row r="155" spans="1:16" x14ac:dyDescent="0.25">
      <c r="A155" s="301" t="s">
        <v>35</v>
      </c>
      <c r="B155" s="302" t="s">
        <v>163</v>
      </c>
      <c r="C155" s="304" t="s">
        <v>277</v>
      </c>
      <c r="D155" s="151">
        <f>K155*'Demand Supply Gap '!D278</f>
        <v>0.60104267299999992</v>
      </c>
      <c r="E155" s="151">
        <f>L155*'Demand Supply Gap '!E278</f>
        <v>0.62390732609333321</v>
      </c>
      <c r="F155" s="151">
        <f>M155*'Demand Supply Gap '!F278</f>
        <v>0.63728212239999993</v>
      </c>
      <c r="G155" s="151">
        <f>N155*'Demand Supply Gap '!G278</f>
        <v>0.63519444603999997</v>
      </c>
      <c r="H155" s="151">
        <f>O155*'Demand Supply Gap '!H278</f>
        <v>0.64109453407999994</v>
      </c>
      <c r="I155" s="151">
        <f>P155*'Demand Supply Gap '!I278</f>
        <v>0.6141128064831759</v>
      </c>
      <c r="K155" s="327">
        <f t="shared" ref="K155:P155" si="96">ROUND(1-SUM(K152:K154),4)</f>
        <v>0.16869999999999999</v>
      </c>
      <c r="L155" s="327">
        <f t="shared" si="96"/>
        <v>0.17269999999999999</v>
      </c>
      <c r="M155" s="327">
        <f t="shared" si="96"/>
        <v>0.17399999999999999</v>
      </c>
      <c r="N155" s="327">
        <f t="shared" si="96"/>
        <v>0.1711</v>
      </c>
      <c r="O155" s="327">
        <f t="shared" si="96"/>
        <v>0.1704</v>
      </c>
      <c r="P155" s="327">
        <f t="shared" si="96"/>
        <v>0.17219999999999999</v>
      </c>
    </row>
    <row r="156" spans="1:16" ht="15.75" thickBot="1" x14ac:dyDescent="0.3">
      <c r="A156" s="305" t="s">
        <v>35</v>
      </c>
      <c r="B156" s="306" t="s">
        <v>163</v>
      </c>
      <c r="C156" s="306" t="s">
        <v>15</v>
      </c>
      <c r="D156" s="307">
        <f t="shared" ref="D156:I156" si="97">SUM(D152:D155)</f>
        <v>3.5627899999999992</v>
      </c>
      <c r="E156" s="307">
        <f t="shared" si="97"/>
        <v>3.6126654666666664</v>
      </c>
      <c r="F156" s="307">
        <f t="shared" si="97"/>
        <v>3.6625409333333327</v>
      </c>
      <c r="G156" s="307">
        <f t="shared" si="97"/>
        <v>3.7124163999999995</v>
      </c>
      <c r="H156" s="307">
        <f t="shared" si="97"/>
        <v>3.7622918666666663</v>
      </c>
      <c r="I156" s="307">
        <f t="shared" si="97"/>
        <v>3.566276460413333</v>
      </c>
      <c r="K156" s="323">
        <f t="shared" ref="K156:P156" si="98">SUM(K152:K155)</f>
        <v>0.99999999999999989</v>
      </c>
      <c r="L156" s="324">
        <f t="shared" si="98"/>
        <v>0.99999999999999989</v>
      </c>
      <c r="M156" s="324">
        <f t="shared" si="98"/>
        <v>0.99999999999999978</v>
      </c>
      <c r="N156" s="324">
        <f t="shared" si="98"/>
        <v>1</v>
      </c>
      <c r="O156" s="324">
        <f t="shared" si="98"/>
        <v>0.99999999999999989</v>
      </c>
      <c r="P156" s="325">
        <f t="shared" si="98"/>
        <v>1</v>
      </c>
    </row>
    <row r="157" spans="1:16" x14ac:dyDescent="0.25">
      <c r="A157" s="298" t="s">
        <v>35</v>
      </c>
      <c r="B157" s="299" t="s">
        <v>35</v>
      </c>
      <c r="C157" s="300" t="s">
        <v>274</v>
      </c>
      <c r="D157" s="308">
        <f t="shared" ref="D157:I160" si="99">ROUND(D152+D147+D142,2)</f>
        <v>11.59</v>
      </c>
      <c r="E157" s="308">
        <f t="shared" si="99"/>
        <v>10.9</v>
      </c>
      <c r="F157" s="308">
        <f t="shared" si="99"/>
        <v>13.62</v>
      </c>
      <c r="G157" s="308">
        <f t="shared" si="99"/>
        <v>13.98</v>
      </c>
      <c r="H157" s="308">
        <f t="shared" si="99"/>
        <v>12.13</v>
      </c>
      <c r="I157" s="313">
        <f t="shared" si="99"/>
        <v>12.37</v>
      </c>
      <c r="K157" s="326">
        <f>ROUND(D157/D$161,4)</f>
        <v>0.16120000000000001</v>
      </c>
      <c r="L157" s="326">
        <f t="shared" ref="L157:P159" si="100">ROUND(E157/E$161,4)</f>
        <v>0.16120000000000001</v>
      </c>
      <c r="M157" s="326">
        <f t="shared" si="100"/>
        <v>0.15890000000000001</v>
      </c>
      <c r="N157" s="326">
        <f t="shared" si="100"/>
        <v>0.1648</v>
      </c>
      <c r="O157" s="326">
        <f t="shared" si="100"/>
        <v>0.15629999999999999</v>
      </c>
      <c r="P157" s="326">
        <f t="shared" si="100"/>
        <v>0.1532</v>
      </c>
    </row>
    <row r="158" spans="1:16" x14ac:dyDescent="0.25">
      <c r="A158" s="301" t="s">
        <v>35</v>
      </c>
      <c r="B158" s="302" t="s">
        <v>35</v>
      </c>
      <c r="C158" s="303" t="s">
        <v>275</v>
      </c>
      <c r="D158" s="314">
        <f t="shared" si="99"/>
        <v>26.02</v>
      </c>
      <c r="E158" s="314">
        <f t="shared" si="99"/>
        <v>24.29</v>
      </c>
      <c r="F158" s="314">
        <f t="shared" si="99"/>
        <v>31.09</v>
      </c>
      <c r="G158" s="314">
        <f t="shared" si="99"/>
        <v>30.83</v>
      </c>
      <c r="H158" s="314">
        <f t="shared" si="99"/>
        <v>28.32</v>
      </c>
      <c r="I158" s="315">
        <f t="shared" si="99"/>
        <v>29.84</v>
      </c>
      <c r="K158" s="327">
        <f>ROUND(D158/D$161,4)</f>
        <v>0.36199999999999999</v>
      </c>
      <c r="L158" s="327">
        <f t="shared" si="100"/>
        <v>0.35920000000000002</v>
      </c>
      <c r="M158" s="327">
        <f t="shared" si="100"/>
        <v>0.36270000000000002</v>
      </c>
      <c r="N158" s="327">
        <f t="shared" si="100"/>
        <v>0.3634</v>
      </c>
      <c r="O158" s="327">
        <f t="shared" si="100"/>
        <v>0.3649</v>
      </c>
      <c r="P158" s="327">
        <f t="shared" si="100"/>
        <v>0.36959999999999998</v>
      </c>
    </row>
    <row r="159" spans="1:16" x14ac:dyDescent="0.25">
      <c r="A159" s="301" t="s">
        <v>35</v>
      </c>
      <c r="B159" s="302" t="s">
        <v>35</v>
      </c>
      <c r="C159" s="304" t="s">
        <v>276</v>
      </c>
      <c r="D159" s="314">
        <f t="shared" si="99"/>
        <v>18.010000000000002</v>
      </c>
      <c r="E159" s="314">
        <f t="shared" si="99"/>
        <v>16.899999999999999</v>
      </c>
      <c r="F159" s="314">
        <f t="shared" si="99"/>
        <v>21.07</v>
      </c>
      <c r="G159" s="314">
        <f t="shared" si="99"/>
        <v>20.54</v>
      </c>
      <c r="H159" s="314">
        <f t="shared" si="99"/>
        <v>19.45</v>
      </c>
      <c r="I159" s="315">
        <f t="shared" si="99"/>
        <v>19.940000000000001</v>
      </c>
      <c r="K159" s="327">
        <f>ROUND(D159/D$161,4)</f>
        <v>0.25059999999999999</v>
      </c>
      <c r="L159" s="327">
        <f t="shared" si="100"/>
        <v>0.24990000000000001</v>
      </c>
      <c r="M159" s="327">
        <f t="shared" si="100"/>
        <v>0.24579999999999999</v>
      </c>
      <c r="N159" s="327">
        <f t="shared" si="100"/>
        <v>0.24210000000000001</v>
      </c>
      <c r="O159" s="327">
        <f t="shared" si="100"/>
        <v>0.25059999999999999</v>
      </c>
      <c r="P159" s="327">
        <f t="shared" si="100"/>
        <v>0.247</v>
      </c>
    </row>
    <row r="160" spans="1:16" x14ac:dyDescent="0.25">
      <c r="A160" s="301" t="s">
        <v>35</v>
      </c>
      <c r="B160" s="302" t="s">
        <v>35</v>
      </c>
      <c r="C160" s="304" t="s">
        <v>277</v>
      </c>
      <c r="D160" s="314">
        <f t="shared" si="99"/>
        <v>16.260000000000002</v>
      </c>
      <c r="E160" s="314">
        <f t="shared" si="99"/>
        <v>15.53</v>
      </c>
      <c r="F160" s="314">
        <f t="shared" si="99"/>
        <v>19.93</v>
      </c>
      <c r="G160" s="314">
        <f t="shared" si="99"/>
        <v>19.489999999999998</v>
      </c>
      <c r="H160" s="314">
        <f t="shared" si="99"/>
        <v>17.72</v>
      </c>
      <c r="I160" s="315">
        <f t="shared" si="99"/>
        <v>18.579999999999998</v>
      </c>
      <c r="K160" s="327">
        <f t="shared" ref="K160:P160" si="101">ROUND(1-SUM(K157:K159),4)</f>
        <v>0.22620000000000001</v>
      </c>
      <c r="L160" s="327">
        <f t="shared" si="101"/>
        <v>0.22969999999999999</v>
      </c>
      <c r="M160" s="327">
        <f t="shared" si="101"/>
        <v>0.2326</v>
      </c>
      <c r="N160" s="327">
        <f t="shared" si="101"/>
        <v>0.22969999999999999</v>
      </c>
      <c r="O160" s="327">
        <f t="shared" si="101"/>
        <v>0.22819999999999999</v>
      </c>
      <c r="P160" s="327">
        <f t="shared" si="101"/>
        <v>0.23019999999999999</v>
      </c>
    </row>
    <row r="161" spans="1:16" ht="15.75" thickBot="1" x14ac:dyDescent="0.3">
      <c r="A161" s="309" t="s">
        <v>35</v>
      </c>
      <c r="B161" s="310" t="s">
        <v>35</v>
      </c>
      <c r="C161" s="310" t="s">
        <v>15</v>
      </c>
      <c r="D161" s="311">
        <f t="shared" ref="D161:I161" si="102">SUM(D157:D160)</f>
        <v>71.88000000000001</v>
      </c>
      <c r="E161" s="311">
        <f t="shared" si="102"/>
        <v>67.61999999999999</v>
      </c>
      <c r="F161" s="311">
        <f t="shared" si="102"/>
        <v>85.710000000000008</v>
      </c>
      <c r="G161" s="311">
        <f t="shared" si="102"/>
        <v>84.839999999999989</v>
      </c>
      <c r="H161" s="311">
        <f t="shared" si="102"/>
        <v>77.62</v>
      </c>
      <c r="I161" s="311">
        <f t="shared" si="102"/>
        <v>80.73</v>
      </c>
      <c r="K161" s="328">
        <f t="shared" ref="K161:P161" si="103">SUM(K157:K160)</f>
        <v>1</v>
      </c>
      <c r="L161" s="329">
        <f t="shared" si="103"/>
        <v>1</v>
      </c>
      <c r="M161" s="329">
        <f t="shared" si="103"/>
        <v>1</v>
      </c>
      <c r="N161" s="329">
        <f t="shared" si="103"/>
        <v>1</v>
      </c>
      <c r="O161" s="329">
        <f t="shared" si="103"/>
        <v>1</v>
      </c>
      <c r="P161" s="330">
        <f t="shared" si="103"/>
        <v>0.99999999999999989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DB1274-79CA-4214-81A4-DDD561BFB760}">
  <dimension ref="A1:AD297"/>
  <sheetViews>
    <sheetView tabSelected="1" topLeftCell="D250" zoomScale="80" zoomScaleNormal="80" workbookViewId="0">
      <selection activeCell="B263" sqref="B263:T271"/>
    </sheetView>
  </sheetViews>
  <sheetFormatPr defaultRowHeight="15" x14ac:dyDescent="0.25"/>
  <cols>
    <col min="1" max="1" width="14.85546875" bestFit="1" customWidth="1"/>
    <col min="2" max="2" width="22.5703125" bestFit="1" customWidth="1"/>
    <col min="3" max="3" width="71.140625" bestFit="1" customWidth="1"/>
    <col min="4" max="4" width="10.7109375" bestFit="1" customWidth="1"/>
    <col min="5" max="5" width="9.7109375" bestFit="1" customWidth="1"/>
    <col min="6" max="6" width="11" bestFit="1" customWidth="1"/>
    <col min="7" max="8" width="9.7109375" bestFit="1" customWidth="1"/>
    <col min="9" max="9" width="10.7109375" bestFit="1" customWidth="1"/>
    <col min="10" max="16" width="9.7109375" bestFit="1" customWidth="1"/>
    <col min="17" max="17" width="9.42578125" customWidth="1"/>
    <col min="18" max="18" width="9.7109375" bestFit="1" customWidth="1"/>
    <col min="19" max="19" width="10.7109375" bestFit="1" customWidth="1"/>
  </cols>
  <sheetData>
    <row r="1" spans="1:21" x14ac:dyDescent="0.25">
      <c r="A1" s="90" t="s">
        <v>0</v>
      </c>
      <c r="B1" s="91" t="s">
        <v>1</v>
      </c>
      <c r="C1" s="90" t="s">
        <v>2</v>
      </c>
      <c r="D1" s="3">
        <v>2015</v>
      </c>
      <c r="E1" s="3">
        <v>2016</v>
      </c>
      <c r="F1" s="3">
        <v>2017</v>
      </c>
      <c r="G1" s="3">
        <v>2018</v>
      </c>
      <c r="H1" s="3">
        <v>2019</v>
      </c>
      <c r="I1" s="3">
        <v>2020</v>
      </c>
      <c r="J1" s="3" t="s">
        <v>3</v>
      </c>
      <c r="K1" s="3" t="s">
        <v>171</v>
      </c>
      <c r="L1" s="3" t="s">
        <v>172</v>
      </c>
      <c r="M1" s="3" t="s">
        <v>173</v>
      </c>
      <c r="N1" s="3" t="s">
        <v>174</v>
      </c>
      <c r="O1" s="3" t="s">
        <v>175</v>
      </c>
      <c r="P1" s="3" t="s">
        <v>176</v>
      </c>
      <c r="Q1" s="3" t="s">
        <v>177</v>
      </c>
      <c r="R1" s="3" t="s">
        <v>178</v>
      </c>
      <c r="S1" s="3" t="s">
        <v>179</v>
      </c>
    </row>
    <row r="2" spans="1:21" x14ac:dyDescent="0.25">
      <c r="A2" s="92" t="s">
        <v>4</v>
      </c>
      <c r="B2" s="62" t="s">
        <v>5</v>
      </c>
      <c r="C2" s="93" t="s">
        <v>153</v>
      </c>
      <c r="D2" s="94">
        <v>220</v>
      </c>
      <c r="E2" s="94">
        <v>220</v>
      </c>
      <c r="F2" s="94">
        <v>220</v>
      </c>
      <c r="G2" s="94">
        <v>220</v>
      </c>
      <c r="H2" s="94">
        <v>257</v>
      </c>
      <c r="I2" s="94">
        <v>377</v>
      </c>
      <c r="J2" s="94">
        <v>377</v>
      </c>
      <c r="K2" s="94">
        <v>377</v>
      </c>
      <c r="L2" s="94">
        <v>377</v>
      </c>
      <c r="M2" s="94">
        <v>377</v>
      </c>
      <c r="N2" s="94">
        <v>377</v>
      </c>
      <c r="O2" s="94">
        <v>377</v>
      </c>
      <c r="P2" s="94">
        <v>377</v>
      </c>
      <c r="Q2" s="94">
        <v>377</v>
      </c>
      <c r="R2" s="94">
        <v>377</v>
      </c>
      <c r="S2" s="94">
        <v>377</v>
      </c>
    </row>
    <row r="3" spans="1:21" x14ac:dyDescent="0.25">
      <c r="A3" s="92" t="s">
        <v>4</v>
      </c>
      <c r="B3" s="62" t="s">
        <v>5</v>
      </c>
      <c r="C3" s="93" t="s">
        <v>154</v>
      </c>
      <c r="D3" s="99">
        <v>96.769499999999994</v>
      </c>
      <c r="E3" s="99">
        <v>110.64765054999999</v>
      </c>
      <c r="F3" s="99">
        <v>113.86360000000001</v>
      </c>
      <c r="G3" s="99">
        <v>128.95065000000002</v>
      </c>
      <c r="H3" s="99">
        <v>151.11894999999998</v>
      </c>
      <c r="I3" s="99">
        <v>233.56465000000003</v>
      </c>
      <c r="J3" s="99">
        <v>235.2728606</v>
      </c>
      <c r="K3" s="99">
        <v>242.9810712</v>
      </c>
      <c r="L3" s="99">
        <v>242.6892818</v>
      </c>
      <c r="M3" s="99">
        <v>244.983007542857</v>
      </c>
      <c r="N3" s="99">
        <v>245.2767332857143</v>
      </c>
      <c r="O3" s="99">
        <v>247.57045902857101</v>
      </c>
      <c r="P3" s="99">
        <v>247.8641847714286</v>
      </c>
      <c r="Q3" s="99">
        <v>248.15791051428599</v>
      </c>
      <c r="R3" s="99">
        <v>250.45163625714287</v>
      </c>
      <c r="S3" s="99">
        <v>250.745362</v>
      </c>
    </row>
    <row r="4" spans="1:21" x14ac:dyDescent="0.25">
      <c r="A4" s="92" t="s">
        <v>4</v>
      </c>
      <c r="B4" s="62" t="s">
        <v>5</v>
      </c>
      <c r="C4" s="93" t="s">
        <v>155</v>
      </c>
      <c r="D4" s="95">
        <f>D3/D2</f>
        <v>0.43986136363636363</v>
      </c>
      <c r="E4" s="95">
        <f t="shared" ref="E4:I4" si="0">E3/E2</f>
        <v>0.50294386613636366</v>
      </c>
      <c r="F4" s="95">
        <f t="shared" si="0"/>
        <v>0.51756181818181823</v>
      </c>
      <c r="G4" s="95">
        <f t="shared" si="0"/>
        <v>0.5861393181818183</v>
      </c>
      <c r="H4" s="95">
        <f t="shared" si="0"/>
        <v>0.58801147859922176</v>
      </c>
      <c r="I4" s="95">
        <f t="shared" si="0"/>
        <v>0.61953488063660489</v>
      </c>
      <c r="J4" s="95">
        <f t="shared" ref="J4:K4" si="1">J3/J2</f>
        <v>0.62406594323607423</v>
      </c>
      <c r="K4" s="95">
        <f t="shared" si="1"/>
        <v>0.64451212519893897</v>
      </c>
      <c r="L4" s="95">
        <f t="shared" ref="L4" si="2">L3/L2</f>
        <v>0.64373814801061013</v>
      </c>
      <c r="M4" s="95">
        <f t="shared" ref="M4" si="3">M3/M2</f>
        <v>0.64982230117468698</v>
      </c>
      <c r="N4" s="95">
        <f t="shared" ref="N4" si="4">N3/N2</f>
        <v>0.65060141455096632</v>
      </c>
      <c r="O4" s="95">
        <f t="shared" ref="O4" si="5">O3/O2</f>
        <v>0.6566855677150425</v>
      </c>
      <c r="P4" s="95">
        <f t="shared" ref="P4" si="6">P3/P2</f>
        <v>0.6574646810913225</v>
      </c>
      <c r="Q4" s="95">
        <f t="shared" ref="Q4" si="7">Q3/Q2</f>
        <v>0.65824379446760206</v>
      </c>
      <c r="R4" s="95">
        <f t="shared" ref="R4" si="8">R3/R2</f>
        <v>0.66432794763167868</v>
      </c>
      <c r="S4" s="95">
        <f t="shared" ref="S4" si="9">S3/S2</f>
        <v>0.66510706100795758</v>
      </c>
    </row>
    <row r="5" spans="1:21" x14ac:dyDescent="0.25">
      <c r="A5" s="92" t="s">
        <v>4</v>
      </c>
      <c r="B5" s="62" t="s">
        <v>5</v>
      </c>
      <c r="C5" s="93" t="s">
        <v>156</v>
      </c>
      <c r="D5" s="57">
        <v>98.027000000000001</v>
      </c>
      <c r="E5" s="57">
        <v>98.456999999999994</v>
      </c>
      <c r="F5" s="57">
        <v>111.72499999999999</v>
      </c>
      <c r="G5" s="57">
        <v>111.92400000000001</v>
      </c>
      <c r="H5" s="57">
        <f>AVERAGE(D5:G5)</f>
        <v>105.03324999999998</v>
      </c>
      <c r="I5" s="96"/>
      <c r="J5" s="97"/>
      <c r="K5" s="97"/>
      <c r="L5" s="97"/>
      <c r="M5" s="97"/>
      <c r="N5" s="97"/>
      <c r="O5" s="97"/>
      <c r="P5" s="97"/>
      <c r="Q5" s="97"/>
      <c r="R5" s="97"/>
      <c r="S5" s="98"/>
    </row>
    <row r="6" spans="1:21" x14ac:dyDescent="0.25">
      <c r="A6" s="92" t="s">
        <v>4</v>
      </c>
      <c r="B6" s="62" t="s">
        <v>5</v>
      </c>
      <c r="C6" s="93" t="s">
        <v>157</v>
      </c>
      <c r="D6" s="57">
        <v>0.248</v>
      </c>
      <c r="E6" s="57">
        <v>0.25800000000000001</v>
      </c>
      <c r="F6" s="57">
        <v>0.39600000000000002</v>
      </c>
      <c r="G6" s="57">
        <v>0.36</v>
      </c>
      <c r="H6" s="57">
        <f>AVERAGE(D6:G6)</f>
        <v>0.3155</v>
      </c>
      <c r="I6" s="53"/>
      <c r="J6" s="97"/>
      <c r="K6" s="97"/>
      <c r="L6" s="97"/>
      <c r="M6" s="97"/>
      <c r="N6" s="97"/>
      <c r="O6" s="97"/>
      <c r="P6" s="97"/>
      <c r="Q6" s="97"/>
      <c r="R6" s="97"/>
      <c r="S6" s="98"/>
    </row>
    <row r="7" spans="1:21" x14ac:dyDescent="0.25">
      <c r="A7" s="92" t="s">
        <v>4</v>
      </c>
      <c r="B7" s="62" t="s">
        <v>5</v>
      </c>
      <c r="C7" s="93" t="s">
        <v>158</v>
      </c>
      <c r="D7" s="99">
        <f>0.02*D3</f>
        <v>1.9353899999999999</v>
      </c>
      <c r="E7" s="99">
        <f t="shared" ref="E7:S7" si="10">0.02*E3</f>
        <v>2.2129530109999997</v>
      </c>
      <c r="F7" s="99">
        <f t="shared" si="10"/>
        <v>2.277272</v>
      </c>
      <c r="G7" s="99">
        <f t="shared" si="10"/>
        <v>2.5790130000000007</v>
      </c>
      <c r="H7" s="99">
        <f t="shared" si="10"/>
        <v>3.0223789999999999</v>
      </c>
      <c r="I7" s="99">
        <f t="shared" si="10"/>
        <v>4.6712930000000004</v>
      </c>
      <c r="J7" s="99">
        <f t="shared" si="10"/>
        <v>4.7054572119999998</v>
      </c>
      <c r="K7" s="99">
        <f t="shared" si="10"/>
        <v>4.8596214240000002</v>
      </c>
      <c r="L7" s="99">
        <f t="shared" si="10"/>
        <v>4.8537856360000005</v>
      </c>
      <c r="M7" s="99">
        <f t="shared" si="10"/>
        <v>4.89966015085714</v>
      </c>
      <c r="N7" s="99">
        <f t="shared" si="10"/>
        <v>4.9055346657142858</v>
      </c>
      <c r="O7" s="99">
        <f t="shared" si="10"/>
        <v>4.95140918057142</v>
      </c>
      <c r="P7" s="99">
        <f t="shared" si="10"/>
        <v>4.9572836954285719</v>
      </c>
      <c r="Q7" s="99">
        <f t="shared" si="10"/>
        <v>4.9631582102857195</v>
      </c>
      <c r="R7" s="99">
        <f t="shared" si="10"/>
        <v>5.0090327251428572</v>
      </c>
      <c r="S7" s="99">
        <f t="shared" si="10"/>
        <v>5.0149072400000003</v>
      </c>
    </row>
    <row r="8" spans="1:21" x14ac:dyDescent="0.25">
      <c r="A8" s="92" t="s">
        <v>4</v>
      </c>
      <c r="B8" s="62" t="s">
        <v>5</v>
      </c>
      <c r="C8" s="93" t="s">
        <v>159</v>
      </c>
      <c r="D8" s="99">
        <f>D3+D5-D7-D6</f>
        <v>192.61310999999998</v>
      </c>
      <c r="E8" s="99">
        <f t="shared" ref="E8:H8" si="11">E3+E5-E7-E6</f>
        <v>206.63369753899997</v>
      </c>
      <c r="F8" s="99">
        <f t="shared" si="11"/>
        <v>222.91532799999999</v>
      </c>
      <c r="G8" s="99">
        <f t="shared" si="11"/>
        <v>237.93563700000001</v>
      </c>
      <c r="H8" s="99">
        <f t="shared" si="11"/>
        <v>252.81432100000001</v>
      </c>
      <c r="I8" s="99">
        <f>H8*(I9+1)</f>
        <v>271.51642346121207</v>
      </c>
      <c r="J8" s="99">
        <f>I8*(J9+1)</f>
        <v>291.69227943158899</v>
      </c>
      <c r="K8" s="99">
        <f t="shared" ref="K8:S8" si="12">J8*(K9+1)</f>
        <v>313.75195026909853</v>
      </c>
      <c r="L8" s="99">
        <f t="shared" si="12"/>
        <v>337.26827122869844</v>
      </c>
      <c r="M8" s="99">
        <f t="shared" si="12"/>
        <v>362.65694540480217</v>
      </c>
      <c r="N8" s="99">
        <f t="shared" si="12"/>
        <v>390.00230268755269</v>
      </c>
      <c r="O8" s="99">
        <f t="shared" si="12"/>
        <v>419.53649768606977</v>
      </c>
      <c r="P8" s="99">
        <f t="shared" si="12"/>
        <v>451.6584645872091</v>
      </c>
      <c r="Q8" s="99">
        <f t="shared" si="12"/>
        <v>486.38706656873893</v>
      </c>
      <c r="R8" s="99">
        <f t="shared" si="12"/>
        <v>523.84109080829717</v>
      </c>
      <c r="S8" s="99">
        <f t="shared" si="12"/>
        <v>564.29733825142193</v>
      </c>
      <c r="T8" s="351"/>
      <c r="U8" s="352"/>
    </row>
    <row r="9" spans="1:21" x14ac:dyDescent="0.25">
      <c r="A9" s="92" t="s">
        <v>4</v>
      </c>
      <c r="B9" s="62" t="s">
        <v>5</v>
      </c>
      <c r="C9" s="100" t="s">
        <v>164</v>
      </c>
      <c r="D9" s="95"/>
      <c r="E9" s="95">
        <f>E8/D8-1</f>
        <v>7.2791449860292401E-2</v>
      </c>
      <c r="F9" s="95">
        <f>F8/E8-1</f>
        <v>7.8794652832106626E-2</v>
      </c>
      <c r="G9" s="95">
        <f>G8/F8-1</f>
        <v>6.7381230060590713E-2</v>
      </c>
      <c r="H9" s="95">
        <f>H8/G8-1</f>
        <v>6.2532389799179189E-2</v>
      </c>
      <c r="I9" s="95">
        <v>7.3975645000000007E-2</v>
      </c>
      <c r="J9" s="95">
        <v>7.430805E-2</v>
      </c>
      <c r="K9" s="95">
        <v>7.5626516000000005E-2</v>
      </c>
      <c r="L9" s="95">
        <v>7.4951951500000003E-2</v>
      </c>
      <c r="M9" s="95">
        <v>7.5277387000000001E-2</v>
      </c>
      <c r="N9" s="95">
        <v>7.5402822499999994E-2</v>
      </c>
      <c r="O9" s="95">
        <v>7.5728258000000007E-2</v>
      </c>
      <c r="P9" s="95">
        <v>7.6565369349999995E-2</v>
      </c>
      <c r="Q9" s="95">
        <v>7.6891290000000001E-2</v>
      </c>
      <c r="R9" s="95">
        <v>7.7004564499999997E-2</v>
      </c>
      <c r="S9" s="95">
        <v>7.7229999999999993E-2</v>
      </c>
    </row>
    <row r="10" spans="1:21" ht="15.75" thickBot="1" x14ac:dyDescent="0.3">
      <c r="A10" s="92" t="s">
        <v>4</v>
      </c>
      <c r="B10" s="62" t="s">
        <v>5</v>
      </c>
      <c r="C10" s="102" t="s">
        <v>165</v>
      </c>
      <c r="D10" s="103">
        <v>0</v>
      </c>
      <c r="E10" s="103">
        <v>0</v>
      </c>
      <c r="F10" s="103">
        <v>0</v>
      </c>
      <c r="G10" s="103">
        <v>0</v>
      </c>
      <c r="H10" s="103">
        <v>0</v>
      </c>
      <c r="I10" s="103">
        <f>I3-I8</f>
        <v>-37.951773461212042</v>
      </c>
      <c r="J10" s="103">
        <f t="shared" ref="J10:S10" si="13">J3-J8</f>
        <v>-56.419418831588985</v>
      </c>
      <c r="K10" s="103">
        <f t="shared" si="13"/>
        <v>-70.770879069098527</v>
      </c>
      <c r="L10" s="103">
        <f t="shared" si="13"/>
        <v>-94.578989428698435</v>
      </c>
      <c r="M10" s="103">
        <f t="shared" si="13"/>
        <v>-117.67393786194518</v>
      </c>
      <c r="N10" s="103">
        <f t="shared" si="13"/>
        <v>-144.72556940183838</v>
      </c>
      <c r="O10" s="103">
        <f t="shared" si="13"/>
        <v>-171.96603865749876</v>
      </c>
      <c r="P10" s="103">
        <f t="shared" si="13"/>
        <v>-203.7942798157805</v>
      </c>
      <c r="Q10" s="103">
        <f t="shared" si="13"/>
        <v>-238.22915605445294</v>
      </c>
      <c r="R10" s="103">
        <f t="shared" si="13"/>
        <v>-273.3894545511543</v>
      </c>
      <c r="S10" s="103">
        <f t="shared" si="13"/>
        <v>-313.55197625142193</v>
      </c>
    </row>
    <row r="11" spans="1:21" x14ac:dyDescent="0.25">
      <c r="A11" s="92" t="s">
        <v>4</v>
      </c>
      <c r="B11" s="62" t="s">
        <v>8</v>
      </c>
      <c r="C11" s="93" t="s">
        <v>153</v>
      </c>
      <c r="D11" s="94">
        <v>3450</v>
      </c>
      <c r="E11" s="94">
        <v>3450</v>
      </c>
      <c r="F11" s="94">
        <v>3450</v>
      </c>
      <c r="G11" s="94">
        <v>3450</v>
      </c>
      <c r="H11" s="94">
        <v>3450</v>
      </c>
      <c r="I11" s="94">
        <v>3450</v>
      </c>
      <c r="J11" s="94">
        <v>3450</v>
      </c>
      <c r="K11" s="94">
        <v>3450</v>
      </c>
      <c r="L11" s="94">
        <v>3450</v>
      </c>
      <c r="M11" s="94">
        <v>3450</v>
      </c>
      <c r="N11" s="94">
        <v>3450</v>
      </c>
      <c r="O11" s="94">
        <v>3450</v>
      </c>
      <c r="P11" s="94">
        <v>3450</v>
      </c>
      <c r="Q11" s="94">
        <v>3450</v>
      </c>
      <c r="R11" s="94">
        <v>3450</v>
      </c>
      <c r="S11" s="94">
        <v>3450</v>
      </c>
    </row>
    <row r="12" spans="1:21" x14ac:dyDescent="0.25">
      <c r="A12" s="92" t="s">
        <v>4</v>
      </c>
      <c r="B12" s="62" t="s">
        <v>8</v>
      </c>
      <c r="C12" s="93" t="s">
        <v>154</v>
      </c>
      <c r="D12" s="99">
        <v>2126.9776170000005</v>
      </c>
      <c r="E12" s="99">
        <v>3271.5215879999996</v>
      </c>
      <c r="F12" s="99">
        <v>3293.3554350000004</v>
      </c>
      <c r="G12" s="99">
        <v>3398.5751399999995</v>
      </c>
      <c r="H12" s="99">
        <v>3399.5263450000002</v>
      </c>
      <c r="I12" s="99">
        <v>3401.1761527272729</v>
      </c>
      <c r="J12" s="99">
        <v>3402.8259604545456</v>
      </c>
      <c r="K12" s="99">
        <v>3404.4757681818182</v>
      </c>
      <c r="L12" s="99">
        <v>3406.1255759090909</v>
      </c>
      <c r="M12" s="99">
        <v>3407.775383636364</v>
      </c>
      <c r="N12" s="99">
        <v>3409.4251913636367</v>
      </c>
      <c r="O12" s="99">
        <v>3411.0749990909094</v>
      </c>
      <c r="P12" s="99">
        <v>3412.7248068181821</v>
      </c>
      <c r="Q12" s="99">
        <v>3414.3746145454547</v>
      </c>
      <c r="R12" s="99">
        <v>3416.0244222727274</v>
      </c>
      <c r="S12" s="99">
        <v>3417.6742300000001</v>
      </c>
      <c r="U12" s="117"/>
    </row>
    <row r="13" spans="1:21" x14ac:dyDescent="0.25">
      <c r="A13" s="92" t="s">
        <v>4</v>
      </c>
      <c r="B13" s="62" t="s">
        <v>8</v>
      </c>
      <c r="C13" s="93" t="s">
        <v>155</v>
      </c>
      <c r="D13" s="95">
        <f>D12/D11</f>
        <v>0.61651525130434792</v>
      </c>
      <c r="E13" s="95">
        <f t="shared" ref="E13:H13" si="14">E12/E11</f>
        <v>0.9482671269565216</v>
      </c>
      <c r="F13" s="95">
        <f t="shared" si="14"/>
        <v>0.95459577826086972</v>
      </c>
      <c r="G13" s="95">
        <f t="shared" si="14"/>
        <v>0.98509424347826069</v>
      </c>
      <c r="H13" s="95">
        <f t="shared" si="14"/>
        <v>0.98536995507246383</v>
      </c>
      <c r="I13" s="95">
        <f t="shared" ref="I13" si="15">I12/I11</f>
        <v>0.98584816021080379</v>
      </c>
      <c r="J13" s="95">
        <f t="shared" ref="J13" si="16">J12/J11</f>
        <v>0.98632636534914364</v>
      </c>
      <c r="K13" s="95">
        <f t="shared" ref="K13" si="17">K12/K11</f>
        <v>0.9868045704874836</v>
      </c>
      <c r="L13" s="95">
        <f t="shared" ref="L13" si="18">L12/L11</f>
        <v>0.98728277562582345</v>
      </c>
      <c r="M13" s="95">
        <f t="shared" ref="M13" si="19">M12/M11</f>
        <v>0.98776098076416352</v>
      </c>
      <c r="N13" s="95">
        <f t="shared" ref="N13" si="20">N12/N11</f>
        <v>0.98823918590250337</v>
      </c>
      <c r="O13" s="95">
        <f t="shared" ref="O13" si="21">O12/O11</f>
        <v>0.98871739104084333</v>
      </c>
      <c r="P13" s="95">
        <f t="shared" ref="P13" si="22">P12/P11</f>
        <v>0.98919559617918318</v>
      </c>
      <c r="Q13" s="95">
        <f t="shared" ref="Q13" si="23">Q12/Q11</f>
        <v>0.98967380131752314</v>
      </c>
      <c r="R13" s="95">
        <f t="shared" ref="R13" si="24">R12/R11</f>
        <v>0.99015200645586299</v>
      </c>
      <c r="S13" s="95">
        <f t="shared" ref="S13" si="25">S12/S11</f>
        <v>0.99063021159420295</v>
      </c>
      <c r="T13" s="114"/>
    </row>
    <row r="14" spans="1:21" x14ac:dyDescent="0.25">
      <c r="A14" s="92" t="s">
        <v>4</v>
      </c>
      <c r="B14" s="62" t="s">
        <v>8</v>
      </c>
      <c r="C14" s="93" t="s">
        <v>156</v>
      </c>
      <c r="D14" s="2">
        <v>2757.3279229999998</v>
      </c>
      <c r="E14" s="57">
        <v>1789.68</v>
      </c>
      <c r="F14" s="57">
        <v>2012.6</v>
      </c>
      <c r="G14" s="57">
        <v>2043.403</v>
      </c>
      <c r="H14" s="57">
        <f>AVERAGE(D14:G14)</f>
        <v>2150.75273075</v>
      </c>
      <c r="I14" s="55"/>
      <c r="J14" s="97"/>
      <c r="K14" s="97"/>
      <c r="L14" s="97"/>
      <c r="M14" s="97"/>
      <c r="N14" s="97"/>
      <c r="O14" s="97"/>
      <c r="P14" s="97"/>
      <c r="Q14" s="97"/>
      <c r="R14" s="97"/>
      <c r="S14" s="98"/>
    </row>
    <row r="15" spans="1:21" x14ac:dyDescent="0.25">
      <c r="A15" s="92" t="s">
        <v>4</v>
      </c>
      <c r="B15" s="62" t="s">
        <v>8</v>
      </c>
      <c r="C15" s="93" t="s">
        <v>157</v>
      </c>
      <c r="D15" s="2">
        <v>27.918780000000002</v>
      </c>
      <c r="E15" s="83">
        <v>35.247267999999998</v>
      </c>
      <c r="F15" s="83">
        <v>109.433555</v>
      </c>
      <c r="G15" s="83">
        <v>37.8887</v>
      </c>
      <c r="H15" s="57">
        <f>AVERAGE(D15:G15)</f>
        <v>52.62207575</v>
      </c>
      <c r="I15" s="53"/>
      <c r="J15" s="97"/>
      <c r="K15" s="97"/>
      <c r="L15" s="97"/>
      <c r="M15" s="97"/>
      <c r="N15" s="97"/>
      <c r="O15" s="97"/>
      <c r="P15" s="97"/>
      <c r="Q15" s="97"/>
      <c r="R15" s="97"/>
      <c r="S15" s="98"/>
    </row>
    <row r="16" spans="1:21" x14ac:dyDescent="0.25">
      <c r="A16" s="92" t="s">
        <v>4</v>
      </c>
      <c r="B16" s="62" t="s">
        <v>8</v>
      </c>
      <c r="C16" s="93" t="s">
        <v>158</v>
      </c>
      <c r="D16" s="94">
        <f>0.02*D12</f>
        <v>42.539552340000007</v>
      </c>
      <c r="E16" s="94">
        <f t="shared" ref="E16:S16" si="26">0.02*E12</f>
        <v>65.430431759999991</v>
      </c>
      <c r="F16" s="94">
        <f t="shared" si="26"/>
        <v>65.867108700000003</v>
      </c>
      <c r="G16" s="94">
        <f t="shared" si="26"/>
        <v>67.971502799999996</v>
      </c>
      <c r="H16" s="94">
        <f t="shared" si="26"/>
        <v>67.990526900000006</v>
      </c>
      <c r="I16" s="94">
        <f t="shared" si="26"/>
        <v>68.023523054545464</v>
      </c>
      <c r="J16" s="94">
        <f t="shared" si="26"/>
        <v>68.056519209090908</v>
      </c>
      <c r="K16" s="94">
        <f t="shared" si="26"/>
        <v>68.089515363636366</v>
      </c>
      <c r="L16" s="94">
        <f t="shared" si="26"/>
        <v>68.122511518181824</v>
      </c>
      <c r="M16" s="94">
        <f t="shared" si="26"/>
        <v>68.155507672727282</v>
      </c>
      <c r="N16" s="94">
        <f t="shared" si="26"/>
        <v>68.18850382727274</v>
      </c>
      <c r="O16" s="94">
        <f t="shared" si="26"/>
        <v>68.221499981818184</v>
      </c>
      <c r="P16" s="94">
        <f t="shared" si="26"/>
        <v>68.254496136363642</v>
      </c>
      <c r="Q16" s="94">
        <f t="shared" si="26"/>
        <v>68.2874922909091</v>
      </c>
      <c r="R16" s="94">
        <f t="shared" si="26"/>
        <v>68.320488445454544</v>
      </c>
      <c r="S16" s="94">
        <f t="shared" si="26"/>
        <v>68.353484600000002</v>
      </c>
    </row>
    <row r="17" spans="1:20" x14ac:dyDescent="0.25">
      <c r="A17" s="92" t="s">
        <v>4</v>
      </c>
      <c r="B17" s="62" t="s">
        <v>8</v>
      </c>
      <c r="C17" s="93" t="s">
        <v>159</v>
      </c>
      <c r="D17" s="99">
        <f>D12+D14-D15-D16</f>
        <v>4813.8472076600001</v>
      </c>
      <c r="E17" s="99">
        <f t="shared" ref="E17:H17" si="27">E12+E14-E15-E16</f>
        <v>4960.5238882399999</v>
      </c>
      <c r="F17" s="99">
        <f t="shared" si="27"/>
        <v>5130.6547713</v>
      </c>
      <c r="G17" s="99">
        <f t="shared" si="27"/>
        <v>5336.1179371999988</v>
      </c>
      <c r="H17" s="99">
        <f t="shared" si="27"/>
        <v>5429.666473100001</v>
      </c>
      <c r="I17" s="99">
        <f>H17*(I18+1)</f>
        <v>5613.1891998907813</v>
      </c>
      <c r="J17" s="99">
        <f t="shared" ref="J17:S17" si="28">I17*(J18+1)</f>
        <v>5810.1560089149489</v>
      </c>
      <c r="K17" s="99">
        <f t="shared" si="28"/>
        <v>6021.5294845192748</v>
      </c>
      <c r="L17" s="99">
        <f t="shared" si="28"/>
        <v>6248.3605002011163</v>
      </c>
      <c r="M17" s="99">
        <f t="shared" si="28"/>
        <v>6491.796625288951</v>
      </c>
      <c r="N17" s="99">
        <f t="shared" si="28"/>
        <v>6753.0914394568308</v>
      </c>
      <c r="O17" s="99">
        <f t="shared" si="28"/>
        <v>7033.6148578518669</v>
      </c>
      <c r="P17" s="99">
        <f t="shared" si="28"/>
        <v>7334.8645822136614</v>
      </c>
      <c r="Q17" s="99">
        <f t="shared" si="28"/>
        <v>7658.4788075809274</v>
      </c>
      <c r="R17" s="99">
        <f t="shared" si="28"/>
        <v>8006.250330233177</v>
      </c>
      <c r="S17" s="99">
        <f t="shared" si="28"/>
        <v>8380.1422206550669</v>
      </c>
      <c r="T17" s="351"/>
    </row>
    <row r="18" spans="1:20" x14ac:dyDescent="0.25">
      <c r="A18" s="92" t="s">
        <v>4</v>
      </c>
      <c r="B18" s="62" t="s">
        <v>8</v>
      </c>
      <c r="C18" s="100" t="s">
        <v>164</v>
      </c>
      <c r="D18" s="95"/>
      <c r="E18" s="95">
        <f>E17/D17-1</f>
        <v>3.0469741612613177E-2</v>
      </c>
      <c r="F18" s="95">
        <f>F17/E17-1</f>
        <v>3.4296958727148219E-2</v>
      </c>
      <c r="G18" s="95">
        <f>G17/F17-1</f>
        <v>4.0046188071223288E-2</v>
      </c>
      <c r="H18" s="95">
        <f>H17/G17-1</f>
        <v>1.7531197211336336E-2</v>
      </c>
      <c r="I18" s="95">
        <v>3.3799999999999997E-2</v>
      </c>
      <c r="J18" s="95">
        <v>3.5089999999999996E-2</v>
      </c>
      <c r="K18" s="95">
        <v>3.6379999999999996E-2</v>
      </c>
      <c r="L18" s="95">
        <v>3.7669999999999995E-2</v>
      </c>
      <c r="M18" s="95">
        <v>3.8959999999999995E-2</v>
      </c>
      <c r="N18" s="95">
        <v>4.0249999999999994E-2</v>
      </c>
      <c r="O18" s="95">
        <v>4.1539999999999994E-2</v>
      </c>
      <c r="P18" s="95">
        <v>4.2829999999999993E-2</v>
      </c>
      <c r="Q18" s="95">
        <v>4.4119999999999993E-2</v>
      </c>
      <c r="R18" s="95">
        <v>4.5409999999999992E-2</v>
      </c>
      <c r="S18" s="95">
        <v>4.6699999999999998E-2</v>
      </c>
    </row>
    <row r="19" spans="1:20" ht="15.75" thickBot="1" x14ac:dyDescent="0.3">
      <c r="A19" s="92" t="s">
        <v>4</v>
      </c>
      <c r="B19" s="62" t="s">
        <v>8</v>
      </c>
      <c r="C19" s="102" t="s">
        <v>165</v>
      </c>
      <c r="D19" s="103">
        <v>0</v>
      </c>
      <c r="E19" s="103">
        <v>0</v>
      </c>
      <c r="F19" s="103">
        <v>0</v>
      </c>
      <c r="G19" s="103">
        <v>0</v>
      </c>
      <c r="H19" s="103">
        <v>0</v>
      </c>
      <c r="I19" s="103">
        <f t="shared" ref="I19:S19" si="29">I12-I17</f>
        <v>-2212.0130471635084</v>
      </c>
      <c r="J19" s="103">
        <f t="shared" si="29"/>
        <v>-2407.3300484604033</v>
      </c>
      <c r="K19" s="103">
        <f t="shared" si="29"/>
        <v>-2617.0537163374565</v>
      </c>
      <c r="L19" s="103">
        <f t="shared" si="29"/>
        <v>-2842.2349242920254</v>
      </c>
      <c r="M19" s="103">
        <f t="shared" si="29"/>
        <v>-3084.0212416525869</v>
      </c>
      <c r="N19" s="103">
        <f t="shared" si="29"/>
        <v>-3343.6662480931941</v>
      </c>
      <c r="O19" s="103">
        <f t="shared" si="29"/>
        <v>-3622.5398587609575</v>
      </c>
      <c r="P19" s="103">
        <f t="shared" si="29"/>
        <v>-3922.1397753954793</v>
      </c>
      <c r="Q19" s="103">
        <f t="shared" si="29"/>
        <v>-4244.1041930354731</v>
      </c>
      <c r="R19" s="103">
        <f t="shared" si="29"/>
        <v>-4590.2259079604501</v>
      </c>
      <c r="S19" s="103">
        <f t="shared" si="29"/>
        <v>-4962.4679906550664</v>
      </c>
    </row>
    <row r="20" spans="1:20" x14ac:dyDescent="0.25">
      <c r="A20" s="92" t="s">
        <v>4</v>
      </c>
      <c r="B20" s="62" t="s">
        <v>9</v>
      </c>
      <c r="C20" s="93" t="s">
        <v>153</v>
      </c>
      <c r="D20" s="104">
        <f>'Capacity By Company '!D17</f>
        <v>0</v>
      </c>
      <c r="E20" s="104">
        <f>'Capacity By Company '!E17</f>
        <v>0</v>
      </c>
      <c r="F20" s="104">
        <f>'Capacity By Company '!F17</f>
        <v>0</v>
      </c>
      <c r="G20" s="104">
        <f>'Capacity By Company '!G17</f>
        <v>0</v>
      </c>
      <c r="H20" s="104">
        <f>'Capacity By Company '!H17</f>
        <v>0</v>
      </c>
      <c r="I20" s="104">
        <f>'Capacity By Company '!I17</f>
        <v>0</v>
      </c>
      <c r="J20" s="104">
        <f>'Capacity By Company '!J17</f>
        <v>0</v>
      </c>
      <c r="K20" s="104">
        <f>'Capacity By Company '!K17</f>
        <v>0</v>
      </c>
      <c r="L20" s="104">
        <f>'Capacity By Company '!L17</f>
        <v>0</v>
      </c>
      <c r="M20" s="104">
        <f>'Capacity By Company '!M17</f>
        <v>0</v>
      </c>
      <c r="N20" s="104">
        <f>'Capacity By Company '!N17</f>
        <v>0</v>
      </c>
      <c r="O20" s="104">
        <f>'Capacity By Company '!O17</f>
        <v>0</v>
      </c>
      <c r="P20" s="104">
        <f>'Capacity By Company '!P17</f>
        <v>0</v>
      </c>
      <c r="Q20" s="104">
        <f>'Capacity By Company '!Q17</f>
        <v>0</v>
      </c>
      <c r="R20" s="104">
        <f>'Capacity By Company '!R17</f>
        <v>0</v>
      </c>
      <c r="S20" s="104">
        <f>'Capacity By Company '!S17</f>
        <v>0</v>
      </c>
    </row>
    <row r="21" spans="1:20" x14ac:dyDescent="0.25">
      <c r="A21" s="92" t="s">
        <v>4</v>
      </c>
      <c r="B21" s="62" t="s">
        <v>9</v>
      </c>
      <c r="C21" s="93" t="s">
        <v>154</v>
      </c>
      <c r="D21" s="115">
        <v>1383.7367000000002</v>
      </c>
      <c r="E21" s="115">
        <v>1397.658985</v>
      </c>
      <c r="F21" s="115">
        <v>1411.5812700000001</v>
      </c>
      <c r="G21" s="115">
        <v>1425.5035550000002</v>
      </c>
      <c r="H21" s="115">
        <v>1439.4258400000003</v>
      </c>
      <c r="I21" s="115">
        <v>1447.0914181818187</v>
      </c>
      <c r="J21" s="115">
        <v>1454.7569963636367</v>
      </c>
      <c r="K21" s="115">
        <v>1462.4225745454548</v>
      </c>
      <c r="L21" s="115">
        <v>1470.0881527272729</v>
      </c>
      <c r="M21" s="115">
        <v>1477.7537309090912</v>
      </c>
      <c r="N21" s="115">
        <v>1485.4193090909093</v>
      </c>
      <c r="O21" s="115">
        <v>1493.0848872727274</v>
      </c>
      <c r="P21" s="115">
        <v>1500.7504654545455</v>
      </c>
      <c r="Q21" s="115">
        <v>1508.4160436363638</v>
      </c>
      <c r="R21" s="115">
        <v>1516.0816218181819</v>
      </c>
      <c r="S21" s="115">
        <v>1523.7472</v>
      </c>
    </row>
    <row r="22" spans="1:20" x14ac:dyDescent="0.25">
      <c r="A22" s="92" t="s">
        <v>4</v>
      </c>
      <c r="B22" s="62" t="s">
        <v>9</v>
      </c>
      <c r="C22" s="93" t="s">
        <v>155</v>
      </c>
      <c r="D22" s="95" t="e">
        <f>D21/D20</f>
        <v>#DIV/0!</v>
      </c>
      <c r="E22" s="95" t="e">
        <f t="shared" ref="E22:S22" si="30">E21/E20</f>
        <v>#DIV/0!</v>
      </c>
      <c r="F22" s="95" t="e">
        <f t="shared" si="30"/>
        <v>#DIV/0!</v>
      </c>
      <c r="G22" s="95" t="e">
        <f t="shared" si="30"/>
        <v>#DIV/0!</v>
      </c>
      <c r="H22" s="95" t="e">
        <f t="shared" si="30"/>
        <v>#DIV/0!</v>
      </c>
      <c r="I22" s="95" t="e">
        <f t="shared" si="30"/>
        <v>#DIV/0!</v>
      </c>
      <c r="J22" s="95" t="e">
        <f t="shared" si="30"/>
        <v>#DIV/0!</v>
      </c>
      <c r="K22" s="95" t="e">
        <f t="shared" si="30"/>
        <v>#DIV/0!</v>
      </c>
      <c r="L22" s="95" t="e">
        <f t="shared" si="30"/>
        <v>#DIV/0!</v>
      </c>
      <c r="M22" s="95" t="e">
        <f t="shared" si="30"/>
        <v>#DIV/0!</v>
      </c>
      <c r="N22" s="95" t="e">
        <f t="shared" si="30"/>
        <v>#DIV/0!</v>
      </c>
      <c r="O22" s="95" t="e">
        <f t="shared" si="30"/>
        <v>#DIV/0!</v>
      </c>
      <c r="P22" s="95" t="e">
        <f t="shared" si="30"/>
        <v>#DIV/0!</v>
      </c>
      <c r="Q22" s="95" t="e">
        <f t="shared" si="30"/>
        <v>#DIV/0!</v>
      </c>
      <c r="R22" s="95" t="e">
        <f t="shared" si="30"/>
        <v>#DIV/0!</v>
      </c>
      <c r="S22" s="95" t="e">
        <f t="shared" si="30"/>
        <v>#DIV/0!</v>
      </c>
    </row>
    <row r="23" spans="1:20" x14ac:dyDescent="0.25">
      <c r="A23" s="92" t="s">
        <v>4</v>
      </c>
      <c r="B23" s="62" t="s">
        <v>9</v>
      </c>
      <c r="C23" s="93" t="s">
        <v>156</v>
      </c>
      <c r="D23" s="96">
        <f>'Foreign Trade '!I4</f>
        <v>8.7845910000000007</v>
      </c>
      <c r="E23" s="96">
        <f>'Foreign Trade '!J4</f>
        <v>11.661535000000001</v>
      </c>
      <c r="F23" s="96">
        <f>'Foreign Trade '!K4</f>
        <v>11.244662999999999</v>
      </c>
      <c r="G23" s="96">
        <f>'Foreign Trade '!L4</f>
        <v>9.7741900000000008</v>
      </c>
      <c r="H23" s="96">
        <f>'Foreign Trade '!M4</f>
        <v>10.693716999999999</v>
      </c>
      <c r="I23" s="55"/>
      <c r="J23" s="97"/>
      <c r="K23" s="97"/>
      <c r="L23" s="97"/>
      <c r="M23" s="97"/>
      <c r="N23" s="97"/>
      <c r="O23" s="97"/>
      <c r="P23" s="97"/>
      <c r="Q23" s="97"/>
      <c r="R23" s="97"/>
      <c r="S23" s="98"/>
    </row>
    <row r="24" spans="1:20" x14ac:dyDescent="0.25">
      <c r="A24" s="92" t="s">
        <v>4</v>
      </c>
      <c r="B24" s="62" t="s">
        <v>9</v>
      </c>
      <c r="C24" s="93" t="s">
        <v>157</v>
      </c>
      <c r="D24" s="96">
        <v>0</v>
      </c>
      <c r="E24" s="96">
        <v>0</v>
      </c>
      <c r="F24" s="96">
        <v>0</v>
      </c>
      <c r="G24" s="96">
        <v>0</v>
      </c>
      <c r="H24" s="96">
        <v>0</v>
      </c>
      <c r="I24" s="53"/>
      <c r="J24" s="97"/>
      <c r="K24" s="97"/>
      <c r="L24" s="97"/>
      <c r="M24" s="97"/>
      <c r="N24" s="97"/>
      <c r="O24" s="97"/>
      <c r="P24" s="97"/>
      <c r="Q24" s="97"/>
      <c r="R24" s="97"/>
      <c r="S24" s="98"/>
    </row>
    <row r="25" spans="1:20" x14ac:dyDescent="0.25">
      <c r="A25" s="92" t="s">
        <v>4</v>
      </c>
      <c r="B25" s="62" t="s">
        <v>9</v>
      </c>
      <c r="C25" s="93" t="s">
        <v>158</v>
      </c>
      <c r="D25" s="94">
        <f>0.02*D21</f>
        <v>27.674734000000004</v>
      </c>
      <c r="E25" s="94">
        <f t="shared" ref="E25:S25" si="31">0.02*E21</f>
        <v>27.9531797</v>
      </c>
      <c r="F25" s="94">
        <f t="shared" si="31"/>
        <v>28.231625400000002</v>
      </c>
      <c r="G25" s="94">
        <f t="shared" si="31"/>
        <v>28.510071100000005</v>
      </c>
      <c r="H25" s="94">
        <f t="shared" si="31"/>
        <v>28.788516800000007</v>
      </c>
      <c r="I25" s="94">
        <f t="shared" si="31"/>
        <v>28.941828363636375</v>
      </c>
      <c r="J25" s="94">
        <f t="shared" si="31"/>
        <v>29.095139927272736</v>
      </c>
      <c r="K25" s="94">
        <f t="shared" si="31"/>
        <v>29.248451490909098</v>
      </c>
      <c r="L25" s="94">
        <f t="shared" si="31"/>
        <v>29.401763054545459</v>
      </c>
      <c r="M25" s="94">
        <f t="shared" si="31"/>
        <v>29.555074618181827</v>
      </c>
      <c r="N25" s="94">
        <f t="shared" si="31"/>
        <v>29.708386181818188</v>
      </c>
      <c r="O25" s="94">
        <f t="shared" si="31"/>
        <v>29.861697745454549</v>
      </c>
      <c r="P25" s="94">
        <f t="shared" si="31"/>
        <v>30.01500930909091</v>
      </c>
      <c r="Q25" s="94">
        <f t="shared" si="31"/>
        <v>30.168320872727278</v>
      </c>
      <c r="R25" s="94">
        <f t="shared" si="31"/>
        <v>30.32163243636364</v>
      </c>
      <c r="S25" s="94">
        <f t="shared" si="31"/>
        <v>30.474944000000001</v>
      </c>
    </row>
    <row r="26" spans="1:20" x14ac:dyDescent="0.25">
      <c r="A26" s="92" t="s">
        <v>4</v>
      </c>
      <c r="B26" s="62" t="s">
        <v>9</v>
      </c>
      <c r="C26" s="93" t="s">
        <v>159</v>
      </c>
      <c r="D26" s="99">
        <f>D21+D23-D24-D25</f>
        <v>1364.8465570000003</v>
      </c>
      <c r="E26" s="99">
        <f t="shared" ref="E26:H26" si="32">E21+E23-E24-E25</f>
        <v>1381.3673403</v>
      </c>
      <c r="F26" s="99">
        <f t="shared" si="32"/>
        <v>1394.5943076000001</v>
      </c>
      <c r="G26" s="99">
        <f t="shared" si="32"/>
        <v>1406.7676739000003</v>
      </c>
      <c r="H26" s="99">
        <f t="shared" si="32"/>
        <v>1421.3310402000004</v>
      </c>
      <c r="I26" s="99">
        <f>H26*(I27+1)</f>
        <v>1515.6730250581077</v>
      </c>
      <c r="J26" s="99">
        <f t="shared" ref="J26:S26" si="33">I26*(J27+1)</f>
        <v>1616.7847300034396</v>
      </c>
      <c r="K26" s="99">
        <f t="shared" si="33"/>
        <v>1725.1832381140543</v>
      </c>
      <c r="L26" s="99">
        <f t="shared" si="33"/>
        <v>1841.4272767135376</v>
      </c>
      <c r="M26" s="99">
        <f t="shared" si="33"/>
        <v>1966.12073015449</v>
      </c>
      <c r="N26" s="99">
        <f t="shared" si="33"/>
        <v>2099.9164613956445</v>
      </c>
      <c r="O26" s="99">
        <f t="shared" si="33"/>
        <v>2243.5204705495744</v>
      </c>
      <c r="P26" s="99">
        <f t="shared" si="33"/>
        <v>2397.6964212383336</v>
      </c>
      <c r="Q26" s="99">
        <f t="shared" si="33"/>
        <v>2563.2705685139645</v>
      </c>
      <c r="R26" s="99">
        <f t="shared" si="33"/>
        <v>2741.1371253056363</v>
      </c>
      <c r="S26" s="99">
        <f t="shared" si="33"/>
        <v>2932.2641078739271</v>
      </c>
      <c r="T26" s="351"/>
    </row>
    <row r="27" spans="1:20" x14ac:dyDescent="0.25">
      <c r="A27" s="92" t="s">
        <v>4</v>
      </c>
      <c r="B27" s="62" t="s">
        <v>9</v>
      </c>
      <c r="C27" s="100" t="s">
        <v>160</v>
      </c>
      <c r="D27" s="95"/>
      <c r="E27" s="95">
        <f>E26/D26-1</f>
        <v>1.2104498645117534E-2</v>
      </c>
      <c r="F27" s="95">
        <f t="shared" ref="F27:H27" si="34">F26/E26-1</f>
        <v>9.5752714821877305E-3</v>
      </c>
      <c r="G27" s="95">
        <f t="shared" si="34"/>
        <v>8.7289660037044303E-3</v>
      </c>
      <c r="H27" s="95">
        <f t="shared" si="34"/>
        <v>1.035236064219891E-2</v>
      </c>
      <c r="I27" s="95">
        <v>6.6375799999999999E-2</v>
      </c>
      <c r="J27" s="95">
        <v>6.6710763649999991E-2</v>
      </c>
      <c r="K27" s="95">
        <v>6.7045727299999996E-2</v>
      </c>
      <c r="L27" s="95">
        <v>6.7380690949999988E-2</v>
      </c>
      <c r="M27" s="95">
        <v>6.7715654599999994E-2</v>
      </c>
      <c r="N27" s="95">
        <v>6.805061825E-2</v>
      </c>
      <c r="O27" s="95">
        <v>6.8385581899999992E-2</v>
      </c>
      <c r="P27" s="95">
        <v>6.8720545549999998E-2</v>
      </c>
      <c r="Q27" s="95">
        <v>6.905550919999999E-2</v>
      </c>
      <c r="R27" s="95">
        <v>6.9390472849999996E-2</v>
      </c>
      <c r="S27" s="95">
        <v>6.9725436500000001E-2</v>
      </c>
    </row>
    <row r="28" spans="1:20" ht="15.75" thickBot="1" x14ac:dyDescent="0.3">
      <c r="A28" s="92" t="s">
        <v>4</v>
      </c>
      <c r="B28" s="62" t="s">
        <v>9</v>
      </c>
      <c r="C28" s="102" t="s">
        <v>161</v>
      </c>
      <c r="D28" s="103">
        <v>0</v>
      </c>
      <c r="E28" s="103">
        <v>0</v>
      </c>
      <c r="F28" s="103">
        <v>0</v>
      </c>
      <c r="G28" s="103">
        <v>0</v>
      </c>
      <c r="H28" s="103">
        <v>0</v>
      </c>
      <c r="I28" s="103">
        <f>I21-I26</f>
        <v>-68.581606876289015</v>
      </c>
      <c r="J28" s="103">
        <f t="shared" ref="J28:S28" si="35">J21-J26</f>
        <v>-162.02773363980282</v>
      </c>
      <c r="K28" s="103">
        <f t="shared" si="35"/>
        <v>-262.76066356859951</v>
      </c>
      <c r="L28" s="103">
        <f t="shared" si="35"/>
        <v>-371.33912398626467</v>
      </c>
      <c r="M28" s="103">
        <f t="shared" si="35"/>
        <v>-488.3669992453988</v>
      </c>
      <c r="N28" s="103">
        <f t="shared" si="35"/>
        <v>-614.49715230473521</v>
      </c>
      <c r="O28" s="103">
        <f t="shared" si="35"/>
        <v>-750.43558327684696</v>
      </c>
      <c r="P28" s="103">
        <f t="shared" si="35"/>
        <v>-896.94595578378812</v>
      </c>
      <c r="Q28" s="103">
        <f t="shared" si="35"/>
        <v>-1054.8545248776006</v>
      </c>
      <c r="R28" s="103">
        <f t="shared" si="35"/>
        <v>-1225.0555034874544</v>
      </c>
      <c r="S28" s="103">
        <f t="shared" si="35"/>
        <v>-1408.516907873927</v>
      </c>
    </row>
    <row r="29" spans="1:20" x14ac:dyDescent="0.25">
      <c r="A29" s="92" t="s">
        <v>4</v>
      </c>
      <c r="B29" s="62" t="s">
        <v>11</v>
      </c>
      <c r="C29" s="93" t="s">
        <v>153</v>
      </c>
      <c r="D29" s="94">
        <v>430</v>
      </c>
      <c r="E29" s="94">
        <v>430</v>
      </c>
      <c r="F29" s="94">
        <v>430</v>
      </c>
      <c r="G29" s="94">
        <v>430</v>
      </c>
      <c r="H29" s="94">
        <v>430</v>
      </c>
      <c r="I29" s="94">
        <v>430</v>
      </c>
      <c r="J29" s="94">
        <v>430</v>
      </c>
      <c r="K29" s="94">
        <v>430</v>
      </c>
      <c r="L29" s="94">
        <v>430</v>
      </c>
      <c r="M29" s="94">
        <v>430</v>
      </c>
      <c r="N29" s="94">
        <v>430</v>
      </c>
      <c r="O29" s="94">
        <v>430</v>
      </c>
      <c r="P29" s="94">
        <v>430</v>
      </c>
      <c r="Q29" s="94">
        <v>430</v>
      </c>
      <c r="R29" s="94">
        <v>430</v>
      </c>
      <c r="S29" s="94">
        <v>430</v>
      </c>
    </row>
    <row r="30" spans="1:20" x14ac:dyDescent="0.25">
      <c r="A30" s="92" t="s">
        <v>4</v>
      </c>
      <c r="B30" s="62" t="s">
        <v>11</v>
      </c>
      <c r="C30" s="93" t="s">
        <v>154</v>
      </c>
      <c r="D30" s="115">
        <v>420.98481199999998</v>
      </c>
      <c r="E30" s="115">
        <v>421.98481199999998</v>
      </c>
      <c r="F30" s="115">
        <v>422.98481199999998</v>
      </c>
      <c r="G30" s="115">
        <v>423.98481199999998</v>
      </c>
      <c r="H30" s="115">
        <v>424.98481200000003</v>
      </c>
      <c r="I30" s="115">
        <v>427.0631356972728</v>
      </c>
      <c r="J30" s="115">
        <v>427.23514862754553</v>
      </c>
      <c r="K30" s="115">
        <v>427.4071615578182</v>
      </c>
      <c r="L30" s="115">
        <v>427.57917448809093</v>
      </c>
      <c r="M30" s="115">
        <v>427.75118741836366</v>
      </c>
      <c r="N30" s="115">
        <v>427.92320034863639</v>
      </c>
      <c r="O30" s="115">
        <v>428.09521327890911</v>
      </c>
      <c r="P30" s="115">
        <v>428.26722620918179</v>
      </c>
      <c r="Q30" s="115">
        <v>428.43923913945451</v>
      </c>
      <c r="R30" s="115">
        <v>428.61125206972724</v>
      </c>
      <c r="S30" s="115">
        <v>428.78326499999997</v>
      </c>
    </row>
    <row r="31" spans="1:20" x14ac:dyDescent="0.25">
      <c r="A31" s="92" t="s">
        <v>4</v>
      </c>
      <c r="B31" s="62" t="s">
        <v>11</v>
      </c>
      <c r="C31" s="93" t="s">
        <v>155</v>
      </c>
      <c r="D31" s="95">
        <f t="shared" ref="D31:G31" si="36">D30/D29</f>
        <v>0.97903444651162785</v>
      </c>
      <c r="E31" s="95">
        <f t="shared" si="36"/>
        <v>0.98136002790697674</v>
      </c>
      <c r="F31" s="95">
        <f t="shared" si="36"/>
        <v>0.98368560930232551</v>
      </c>
      <c r="G31" s="95">
        <f t="shared" si="36"/>
        <v>0.9860111906976744</v>
      </c>
      <c r="H31" s="95">
        <f>H30/H29</f>
        <v>0.98833677209302329</v>
      </c>
      <c r="I31" s="95">
        <f t="shared" ref="I31:S31" si="37">I30/I29</f>
        <v>0.99317008301691345</v>
      </c>
      <c r="J31" s="95">
        <f t="shared" si="37"/>
        <v>0.99357011308731513</v>
      </c>
      <c r="K31" s="95">
        <f t="shared" si="37"/>
        <v>0.9939701431577167</v>
      </c>
      <c r="L31" s="95">
        <f t="shared" si="37"/>
        <v>0.99437017322811838</v>
      </c>
      <c r="M31" s="95">
        <f t="shared" si="37"/>
        <v>0.99477020329852017</v>
      </c>
      <c r="N31" s="95">
        <f t="shared" si="37"/>
        <v>0.99517023336892185</v>
      </c>
      <c r="O31" s="95">
        <f t="shared" si="37"/>
        <v>0.99557026343932353</v>
      </c>
      <c r="P31" s="95">
        <f t="shared" si="37"/>
        <v>0.9959702935097251</v>
      </c>
      <c r="Q31" s="95">
        <f t="shared" si="37"/>
        <v>0.99637032358012678</v>
      </c>
      <c r="R31" s="95">
        <f t="shared" si="37"/>
        <v>0.99677035365052846</v>
      </c>
      <c r="S31" s="95">
        <f t="shared" si="37"/>
        <v>0.99717038372093014</v>
      </c>
    </row>
    <row r="32" spans="1:20" x14ac:dyDescent="0.25">
      <c r="A32" s="92" t="s">
        <v>4</v>
      </c>
      <c r="B32" s="62" t="s">
        <v>11</v>
      </c>
      <c r="C32" s="93" t="s">
        <v>156</v>
      </c>
      <c r="D32" s="83">
        <v>48.327432000000002</v>
      </c>
      <c r="E32" s="83">
        <v>40.354256999999997</v>
      </c>
      <c r="F32" s="83">
        <v>46.264173</v>
      </c>
      <c r="G32" s="83">
        <v>41.822417000000002</v>
      </c>
      <c r="H32" s="83">
        <f>AVERAGE(D32:G32)</f>
        <v>44.192069750000002</v>
      </c>
      <c r="I32" s="55"/>
      <c r="J32" s="97"/>
      <c r="K32" s="97"/>
      <c r="L32" s="97"/>
      <c r="M32" s="97"/>
      <c r="N32" s="97"/>
      <c r="O32" s="97"/>
      <c r="P32" s="97"/>
      <c r="Q32" s="97"/>
      <c r="R32" s="97"/>
      <c r="S32" s="98"/>
    </row>
    <row r="33" spans="1:30" x14ac:dyDescent="0.25">
      <c r="A33" s="92" t="s">
        <v>4</v>
      </c>
      <c r="B33" s="62" t="s">
        <v>11</v>
      </c>
      <c r="C33" s="93" t="s">
        <v>157</v>
      </c>
      <c r="D33" s="83">
        <v>95.865807000000004</v>
      </c>
      <c r="E33" s="83">
        <v>101.790982</v>
      </c>
      <c r="F33" s="83">
        <v>98.872679000000005</v>
      </c>
      <c r="G33" s="83">
        <v>82.306059000000005</v>
      </c>
      <c r="H33" s="57">
        <f>AVERAGE(D33:G33)</f>
        <v>94.708881750000003</v>
      </c>
      <c r="I33" s="53"/>
      <c r="J33" s="97"/>
      <c r="K33" s="97"/>
      <c r="L33" s="97"/>
      <c r="M33" s="97"/>
      <c r="N33" s="97"/>
      <c r="O33" s="97"/>
      <c r="P33" s="97"/>
      <c r="Q33" s="97"/>
      <c r="R33" s="97"/>
      <c r="S33" s="98"/>
    </row>
    <row r="34" spans="1:30" x14ac:dyDescent="0.25">
      <c r="A34" s="92" t="s">
        <v>4</v>
      </c>
      <c r="B34" s="62" t="s">
        <v>11</v>
      </c>
      <c r="C34" s="93" t="s">
        <v>158</v>
      </c>
      <c r="D34" s="94">
        <f>0.02*D30</f>
        <v>8.4196962400000004</v>
      </c>
      <c r="E34" s="94">
        <f t="shared" ref="E34:S34" si="38">0.02*E30</f>
        <v>8.43969624</v>
      </c>
      <c r="F34" s="94">
        <f t="shared" si="38"/>
        <v>8.4596962399999995</v>
      </c>
      <c r="G34" s="94">
        <f t="shared" si="38"/>
        <v>8.4796962399999991</v>
      </c>
      <c r="H34" s="94">
        <f t="shared" si="38"/>
        <v>8.4996962400000005</v>
      </c>
      <c r="I34" s="94">
        <f t="shared" si="38"/>
        <v>8.5412627139454553</v>
      </c>
      <c r="J34" s="94">
        <f t="shared" si="38"/>
        <v>8.54470297255091</v>
      </c>
      <c r="K34" s="94">
        <f t="shared" si="38"/>
        <v>8.5481432311563648</v>
      </c>
      <c r="L34" s="94">
        <f t="shared" si="38"/>
        <v>8.5515834897618195</v>
      </c>
      <c r="M34" s="94">
        <f t="shared" si="38"/>
        <v>8.5550237483672742</v>
      </c>
      <c r="N34" s="94">
        <f t="shared" si="38"/>
        <v>8.5584640069727271</v>
      </c>
      <c r="O34" s="94">
        <f t="shared" si="38"/>
        <v>8.5619042655781818</v>
      </c>
      <c r="P34" s="94">
        <f t="shared" si="38"/>
        <v>8.5653445241836366</v>
      </c>
      <c r="Q34" s="94">
        <f t="shared" si="38"/>
        <v>8.5687847827890913</v>
      </c>
      <c r="R34" s="94">
        <f t="shared" si="38"/>
        <v>8.5722250413945442</v>
      </c>
      <c r="S34" s="94">
        <f t="shared" si="38"/>
        <v>8.5756652999999989</v>
      </c>
    </row>
    <row r="35" spans="1:30" x14ac:dyDescent="0.25">
      <c r="A35" s="92" t="s">
        <v>4</v>
      </c>
      <c r="B35" s="62" t="s">
        <v>11</v>
      </c>
      <c r="C35" s="93" t="s">
        <v>159</v>
      </c>
      <c r="D35" s="99">
        <v>306.37869999999998</v>
      </c>
      <c r="E35" s="99">
        <v>326.40102499999995</v>
      </c>
      <c r="F35" s="99">
        <v>344.42335000000003</v>
      </c>
      <c r="G35" s="99">
        <v>367.44567499999999</v>
      </c>
      <c r="H35" s="99">
        <v>381.46800000000002</v>
      </c>
      <c r="I35" s="99">
        <f>H35*(I36+1)</f>
        <v>404.49512508599997</v>
      </c>
      <c r="J35" s="99">
        <f t="shared" ref="J35:S35" si="39">I35*(J36+1)</f>
        <v>429.17560750306291</v>
      </c>
      <c r="K35" s="99">
        <f t="shared" si="39"/>
        <v>455.64138656193091</v>
      </c>
      <c r="L35" s="99">
        <f t="shared" si="39"/>
        <v>484.03585284210806</v>
      </c>
      <c r="M35" s="99">
        <f t="shared" si="39"/>
        <v>514.51491284538167</v>
      </c>
      <c r="N35" s="99">
        <f t="shared" si="39"/>
        <v>547.24815865751259</v>
      </c>
      <c r="O35" s="99">
        <f t="shared" si="39"/>
        <v>582.42015352573412</v>
      </c>
      <c r="P35" s="99">
        <f t="shared" si="39"/>
        <v>620.23184544638184</v>
      </c>
      <c r="Q35" s="99">
        <f t="shared" si="39"/>
        <v>660.90212217828378</v>
      </c>
      <c r="R35" s="99">
        <f t="shared" si="39"/>
        <v>704.66952256933484</v>
      </c>
      <c r="S35" s="99">
        <f t="shared" si="39"/>
        <v>751.79412072377841</v>
      </c>
      <c r="T35" s="351"/>
    </row>
    <row r="36" spans="1:30" x14ac:dyDescent="0.25">
      <c r="A36" s="92" t="s">
        <v>4</v>
      </c>
      <c r="B36" s="62" t="s">
        <v>11</v>
      </c>
      <c r="C36" s="100" t="s">
        <v>160</v>
      </c>
      <c r="D36" s="95"/>
      <c r="E36" s="95">
        <f>E35/D35-1</f>
        <v>6.5351556749865258E-2</v>
      </c>
      <c r="F36" s="95">
        <f t="shared" ref="F36:H36" si="40">F35/E35-1</f>
        <v>5.5215283101516244E-2</v>
      </c>
      <c r="G36" s="95">
        <f t="shared" si="40"/>
        <v>6.6843101665435833E-2</v>
      </c>
      <c r="H36" s="95">
        <f t="shared" si="40"/>
        <v>3.8161627565761913E-2</v>
      </c>
      <c r="I36" s="95">
        <v>6.0364500000000001E-2</v>
      </c>
      <c r="J36" s="95">
        <v>6.1015525000000001E-2</v>
      </c>
      <c r="K36" s="95">
        <v>6.1666550000000001E-2</v>
      </c>
      <c r="L36" s="95">
        <v>6.2317575E-2</v>
      </c>
      <c r="M36" s="95">
        <v>6.29686E-2</v>
      </c>
      <c r="N36" s="95">
        <v>6.3619624999999999E-2</v>
      </c>
      <c r="O36" s="95">
        <v>6.4270649999999999E-2</v>
      </c>
      <c r="P36" s="95">
        <v>6.4921674999999998E-2</v>
      </c>
      <c r="Q36" s="95">
        <v>6.5572699999999998E-2</v>
      </c>
      <c r="R36" s="95">
        <v>6.6223724999999997E-2</v>
      </c>
      <c r="S36" s="95">
        <v>6.6874749999999997E-2</v>
      </c>
    </row>
    <row r="37" spans="1:30" ht="15.75" thickBot="1" x14ac:dyDescent="0.3">
      <c r="A37" s="92" t="s">
        <v>4</v>
      </c>
      <c r="B37" s="62" t="s">
        <v>11</v>
      </c>
      <c r="C37" s="102" t="s">
        <v>161</v>
      </c>
      <c r="D37" s="103">
        <v>0</v>
      </c>
      <c r="E37" s="103">
        <v>0</v>
      </c>
      <c r="F37" s="103">
        <v>0</v>
      </c>
      <c r="G37" s="103">
        <v>0</v>
      </c>
      <c r="H37" s="103">
        <v>0</v>
      </c>
      <c r="I37" s="103">
        <f>I30-I35</f>
        <v>22.568010611272825</v>
      </c>
      <c r="J37" s="103">
        <f t="shared" ref="J37:S37" si="41">J30-J35</f>
        <v>-1.9404588755173791</v>
      </c>
      <c r="K37" s="103">
        <f t="shared" si="41"/>
        <v>-28.234225004112716</v>
      </c>
      <c r="L37" s="103">
        <f t="shared" si="41"/>
        <v>-56.456678354017129</v>
      </c>
      <c r="M37" s="103">
        <f t="shared" si="41"/>
        <v>-86.763725427018016</v>
      </c>
      <c r="N37" s="103">
        <f t="shared" si="41"/>
        <v>-119.32495830887621</v>
      </c>
      <c r="O37" s="103">
        <f t="shared" si="41"/>
        <v>-154.32494024682501</v>
      </c>
      <c r="P37" s="103">
        <f t="shared" si="41"/>
        <v>-191.96461923720005</v>
      </c>
      <c r="Q37" s="103">
        <f t="shared" si="41"/>
        <v>-232.46288303882926</v>
      </c>
      <c r="R37" s="103">
        <f t="shared" si="41"/>
        <v>-276.0582704996076</v>
      </c>
      <c r="S37" s="103">
        <f t="shared" si="41"/>
        <v>-323.01085572377843</v>
      </c>
    </row>
    <row r="38" spans="1:30" x14ac:dyDescent="0.25">
      <c r="A38" s="92" t="s">
        <v>4</v>
      </c>
      <c r="B38" s="62" t="s">
        <v>122</v>
      </c>
      <c r="C38" s="93" t="s">
        <v>153</v>
      </c>
      <c r="D38" s="16">
        <v>350</v>
      </c>
      <c r="E38" s="16">
        <v>350</v>
      </c>
      <c r="F38" s="16">
        <v>350</v>
      </c>
      <c r="G38" s="16">
        <v>350</v>
      </c>
      <c r="H38" s="16">
        <v>350</v>
      </c>
      <c r="I38" s="16">
        <v>350</v>
      </c>
      <c r="J38" s="16">
        <v>350</v>
      </c>
      <c r="K38" s="16">
        <v>350</v>
      </c>
      <c r="L38" s="16">
        <v>350</v>
      </c>
      <c r="M38" s="16">
        <v>350</v>
      </c>
      <c r="N38" s="16">
        <v>350</v>
      </c>
      <c r="O38" s="16">
        <v>350</v>
      </c>
      <c r="P38" s="16">
        <v>350</v>
      </c>
      <c r="Q38" s="16">
        <v>350</v>
      </c>
      <c r="R38" s="16">
        <v>350</v>
      </c>
      <c r="S38" s="16">
        <v>350</v>
      </c>
    </row>
    <row r="39" spans="1:30" x14ac:dyDescent="0.25">
      <c r="A39" s="92" t="s">
        <v>4</v>
      </c>
      <c r="B39" s="62" t="s">
        <v>122</v>
      </c>
      <c r="C39" s="93" t="s">
        <v>154</v>
      </c>
      <c r="D39" s="115">
        <v>231.66412210102754</v>
      </c>
      <c r="E39" s="115">
        <v>261.38634545912578</v>
      </c>
      <c r="F39" s="115">
        <v>228.65034117904293</v>
      </c>
      <c r="G39" s="115">
        <v>324.58880038761663</v>
      </c>
      <c r="H39" s="115">
        <v>275.94217725000004</v>
      </c>
      <c r="I39" s="115">
        <v>277.90067786363636</v>
      </c>
      <c r="J39" s="115">
        <v>279.85917847727274</v>
      </c>
      <c r="K39" s="115">
        <v>281.81767909090911</v>
      </c>
      <c r="L39" s="115">
        <v>283.77617970454548</v>
      </c>
      <c r="M39" s="115">
        <v>285.7346803181818</v>
      </c>
      <c r="N39" s="115">
        <v>287.69318093181818</v>
      </c>
      <c r="O39" s="115">
        <v>289.65168154545455</v>
      </c>
      <c r="P39" s="115">
        <v>291.61018215909093</v>
      </c>
      <c r="Q39" s="115">
        <v>293.56868277272724</v>
      </c>
      <c r="R39" s="115">
        <v>295.52718338636362</v>
      </c>
      <c r="S39" s="115">
        <v>297.48568399999999</v>
      </c>
    </row>
    <row r="40" spans="1:30" x14ac:dyDescent="0.25">
      <c r="A40" s="92" t="s">
        <v>4</v>
      </c>
      <c r="B40" s="62" t="s">
        <v>122</v>
      </c>
      <c r="C40" s="93" t="s">
        <v>155</v>
      </c>
      <c r="D40" s="95">
        <f t="shared" ref="D40:G40" si="42">D39/D38</f>
        <v>0.66189749171722156</v>
      </c>
      <c r="E40" s="95">
        <f t="shared" si="42"/>
        <v>0.7468181298832165</v>
      </c>
      <c r="F40" s="95">
        <f t="shared" si="42"/>
        <v>0.65328668908297982</v>
      </c>
      <c r="G40" s="95">
        <f t="shared" si="42"/>
        <v>0.92739657253604746</v>
      </c>
      <c r="H40" s="95">
        <f>H39/H38</f>
        <v>0.78840622071428579</v>
      </c>
      <c r="I40" s="95">
        <f t="shared" ref="I40:S40" si="43">I39/I38</f>
        <v>0.79400193675324671</v>
      </c>
      <c r="J40" s="95">
        <f t="shared" si="43"/>
        <v>0.79959765279220785</v>
      </c>
      <c r="K40" s="95">
        <f t="shared" si="43"/>
        <v>0.80519336883116888</v>
      </c>
      <c r="L40" s="95">
        <f t="shared" si="43"/>
        <v>0.81078908487012991</v>
      </c>
      <c r="M40" s="95">
        <f t="shared" si="43"/>
        <v>0.81638480090909082</v>
      </c>
      <c r="N40" s="95">
        <f t="shared" si="43"/>
        <v>0.82198051694805196</v>
      </c>
      <c r="O40" s="95">
        <f t="shared" si="43"/>
        <v>0.82757623298701299</v>
      </c>
      <c r="P40" s="95">
        <f t="shared" si="43"/>
        <v>0.83317194902597402</v>
      </c>
      <c r="Q40" s="95">
        <f t="shared" si="43"/>
        <v>0.83876766506493494</v>
      </c>
      <c r="R40" s="95">
        <f t="shared" si="43"/>
        <v>0.84436338110389608</v>
      </c>
      <c r="S40" s="95">
        <f t="shared" si="43"/>
        <v>0.84995909714285711</v>
      </c>
    </row>
    <row r="41" spans="1:30" x14ac:dyDescent="0.25">
      <c r="A41" s="92" t="s">
        <v>4</v>
      </c>
      <c r="B41" s="62" t="s">
        <v>122</v>
      </c>
      <c r="C41" s="93" t="s">
        <v>156</v>
      </c>
      <c r="D41" s="83">
        <v>54.153556999999999</v>
      </c>
      <c r="E41" s="83">
        <v>42.365909000000002</v>
      </c>
      <c r="F41" s="83">
        <v>144.90615399999999</v>
      </c>
      <c r="G41" s="83">
        <v>96.218614000000002</v>
      </c>
      <c r="H41" s="83">
        <f t="shared" ref="H41" si="44">AVERAGE(D41:G41)</f>
        <v>84.411058499999996</v>
      </c>
      <c r="I41" s="55"/>
      <c r="J41" s="97"/>
      <c r="K41" s="97"/>
      <c r="L41" s="97"/>
      <c r="M41" s="97"/>
      <c r="N41" s="97"/>
      <c r="O41" s="97"/>
      <c r="P41" s="97"/>
      <c r="Q41" s="97"/>
      <c r="R41" s="97"/>
      <c r="S41" s="98"/>
    </row>
    <row r="42" spans="1:30" x14ac:dyDescent="0.25">
      <c r="A42" s="92" t="s">
        <v>4</v>
      </c>
      <c r="B42" s="62" t="s">
        <v>122</v>
      </c>
      <c r="C42" s="93" t="s">
        <v>157</v>
      </c>
      <c r="D42" s="96">
        <f>'Foreign Trade '!AH6</f>
        <v>206.13477900000001</v>
      </c>
      <c r="E42" s="96">
        <f>'Foreign Trade '!AI6</f>
        <v>219.10176300000001</v>
      </c>
      <c r="F42" s="96">
        <f>'Foreign Trade '!AJ6</f>
        <v>283.56303400000002</v>
      </c>
      <c r="G42" s="96">
        <f>'Foreign Trade '!AK6</f>
        <v>325.06391100000002</v>
      </c>
      <c r="H42" s="96">
        <f>'Foreign Trade '!AL6</f>
        <v>258.46587175000002</v>
      </c>
      <c r="I42" s="53"/>
      <c r="J42" s="97"/>
      <c r="K42" s="97"/>
      <c r="L42" s="97"/>
      <c r="M42" s="97"/>
      <c r="N42" s="97"/>
      <c r="O42" s="97"/>
      <c r="P42" s="97"/>
      <c r="Q42" s="97"/>
      <c r="R42" s="97"/>
      <c r="S42" s="98"/>
    </row>
    <row r="43" spans="1:30" x14ac:dyDescent="0.25">
      <c r="A43" s="92" t="s">
        <v>4</v>
      </c>
      <c r="B43" s="62" t="s">
        <v>122</v>
      </c>
      <c r="C43" s="93" t="s">
        <v>158</v>
      </c>
      <c r="D43" s="94">
        <f t="shared" ref="D43:G43" si="45">0.02*D39</f>
        <v>4.6332824420205512</v>
      </c>
      <c r="E43" s="94">
        <f t="shared" si="45"/>
        <v>5.2277269091825156</v>
      </c>
      <c r="F43" s="94">
        <f t="shared" si="45"/>
        <v>4.573006823580859</v>
      </c>
      <c r="G43" s="94">
        <f t="shared" si="45"/>
        <v>6.4917760077523328</v>
      </c>
      <c r="H43" s="94">
        <f>0.02*H39</f>
        <v>5.5188435450000011</v>
      </c>
      <c r="I43" s="94">
        <f t="shared" ref="I43:S43" si="46">0.02*I39</f>
        <v>5.5580135572727274</v>
      </c>
      <c r="J43" s="94">
        <f t="shared" si="46"/>
        <v>5.5971835695454546</v>
      </c>
      <c r="K43" s="94">
        <f t="shared" si="46"/>
        <v>5.6363535818181827</v>
      </c>
      <c r="L43" s="94">
        <f t="shared" si="46"/>
        <v>5.6755235940909099</v>
      </c>
      <c r="M43" s="94">
        <f t="shared" si="46"/>
        <v>5.7146936063636362</v>
      </c>
      <c r="N43" s="94">
        <f t="shared" si="46"/>
        <v>5.7538636186363634</v>
      </c>
      <c r="O43" s="94">
        <f t="shared" si="46"/>
        <v>5.7930336309090915</v>
      </c>
      <c r="P43" s="94">
        <f t="shared" si="46"/>
        <v>5.8322036431818187</v>
      </c>
      <c r="Q43" s="94">
        <f t="shared" si="46"/>
        <v>5.871373655454545</v>
      </c>
      <c r="R43" s="94">
        <f t="shared" si="46"/>
        <v>5.9105436677272722</v>
      </c>
      <c r="S43" s="94">
        <f t="shared" si="46"/>
        <v>5.9497136800000003</v>
      </c>
    </row>
    <row r="44" spans="1:30" x14ac:dyDescent="0.25">
      <c r="A44" s="92" t="s">
        <v>4</v>
      </c>
      <c r="B44" s="62" t="s">
        <v>122</v>
      </c>
      <c r="C44" s="93" t="s">
        <v>159</v>
      </c>
      <c r="D44" s="99">
        <f t="shared" ref="D44:F44" si="47">E44/(D45+1)</f>
        <v>79.682900101027528</v>
      </c>
      <c r="E44" s="99">
        <f t="shared" si="47"/>
        <v>84.650491459125774</v>
      </c>
      <c r="F44" s="99">
        <f t="shared" si="47"/>
        <v>89.993461179042882</v>
      </c>
      <c r="G44" s="99">
        <f>H44/(G45+1)</f>
        <v>95.743503387616641</v>
      </c>
      <c r="H44" s="99">
        <v>101.88736400000001</v>
      </c>
      <c r="I44" s="99">
        <f>H44*(I45+1)</f>
        <v>108.47804632270896</v>
      </c>
      <c r="J44" s="99">
        <f t="shared" ref="J44:S44" si="48">I44*(J45+1)</f>
        <v>115.55102400972977</v>
      </c>
      <c r="K44" s="99">
        <f t="shared" si="48"/>
        <v>123.14479360003494</v>
      </c>
      <c r="L44" s="99">
        <f t="shared" si="48"/>
        <v>131.30114794736969</v>
      </c>
      <c r="M44" s="99">
        <f t="shared" si="48"/>
        <v>140.06547569992063</v>
      </c>
      <c r="N44" s="99">
        <f t="shared" si="48"/>
        <v>149.48708942861134</v>
      </c>
      <c r="O44" s="99">
        <f t="shared" si="48"/>
        <v>159.61958527300234</v>
      </c>
      <c r="P44" s="99">
        <f t="shared" si="48"/>
        <v>170.52123727318943</v>
      </c>
      <c r="Q44" s="99">
        <f t="shared" si="48"/>
        <v>182.25542988795632</v>
      </c>
      <c r="R44" s="99">
        <f t="shared" si="48"/>
        <v>194.89113256738656</v>
      </c>
      <c r="S44" s="99">
        <f t="shared" si="48"/>
        <v>208.50342065623522</v>
      </c>
      <c r="T44" s="114"/>
      <c r="U44" s="358"/>
      <c r="V44" s="358"/>
      <c r="W44" s="358"/>
      <c r="X44" s="358"/>
      <c r="Y44" s="358"/>
      <c r="Z44" s="358"/>
      <c r="AA44" s="358"/>
      <c r="AB44" s="358"/>
      <c r="AC44" s="358"/>
      <c r="AD44" s="349"/>
    </row>
    <row r="45" spans="1:30" x14ac:dyDescent="0.25">
      <c r="A45" s="92" t="s">
        <v>4</v>
      </c>
      <c r="B45" s="62" t="s">
        <v>122</v>
      </c>
      <c r="C45" s="100" t="s">
        <v>160</v>
      </c>
      <c r="D45" s="95">
        <v>6.2342000000000002E-2</v>
      </c>
      <c r="E45" s="95">
        <v>6.3118000000000007E-2</v>
      </c>
      <c r="F45" s="95">
        <v>6.3894000000000006E-2</v>
      </c>
      <c r="G45" s="95">
        <v>6.4170000000000005E-2</v>
      </c>
      <c r="H45" s="95">
        <v>6.4170000000000074E-2</v>
      </c>
      <c r="I45" s="95">
        <v>6.4685963636363697E-2</v>
      </c>
      <c r="J45" s="95">
        <v>6.5201927272727334E-2</v>
      </c>
      <c r="K45" s="95">
        <v>6.5717890909090956E-2</v>
      </c>
      <c r="L45" s="95">
        <v>6.6233854545454593E-2</v>
      </c>
      <c r="M45" s="95">
        <v>6.6749818181818216E-2</v>
      </c>
      <c r="N45" s="95">
        <v>6.7265781818181852E-2</v>
      </c>
      <c r="O45" s="95">
        <v>6.7781745454545475E-2</v>
      </c>
      <c r="P45" s="95">
        <v>6.8297709090909112E-2</v>
      </c>
      <c r="Q45" s="95">
        <v>6.8813672727272734E-2</v>
      </c>
      <c r="R45" s="95">
        <v>6.9329636363636371E-2</v>
      </c>
      <c r="S45" s="95">
        <v>6.9845600000000008E-2</v>
      </c>
    </row>
    <row r="46" spans="1:30" ht="15.75" thickBot="1" x14ac:dyDescent="0.3">
      <c r="A46" s="92" t="s">
        <v>4</v>
      </c>
      <c r="B46" s="62" t="s">
        <v>122</v>
      </c>
      <c r="C46" s="102" t="s">
        <v>161</v>
      </c>
      <c r="D46" s="103">
        <v>0</v>
      </c>
      <c r="E46" s="103">
        <v>0</v>
      </c>
      <c r="F46" s="103">
        <v>0</v>
      </c>
      <c r="G46" s="103">
        <v>0</v>
      </c>
      <c r="H46" s="103">
        <v>0</v>
      </c>
      <c r="I46" s="103">
        <f>I39-I44</f>
        <v>169.4226315409274</v>
      </c>
      <c r="J46" s="103">
        <f t="shared" ref="J46:S46" si="49">J39-T44</f>
        <v>279.85917847727274</v>
      </c>
      <c r="K46" s="103">
        <f t="shared" si="49"/>
        <v>281.81767909090911</v>
      </c>
      <c r="L46" s="103">
        <f t="shared" si="49"/>
        <v>283.77617970454548</v>
      </c>
      <c r="M46" s="103">
        <f t="shared" si="49"/>
        <v>285.7346803181818</v>
      </c>
      <c r="N46" s="103">
        <f t="shared" si="49"/>
        <v>287.69318093181818</v>
      </c>
      <c r="O46" s="103">
        <f t="shared" si="49"/>
        <v>289.65168154545455</v>
      </c>
      <c r="P46" s="103">
        <f t="shared" si="49"/>
        <v>291.61018215909093</v>
      </c>
      <c r="Q46" s="103">
        <f t="shared" si="49"/>
        <v>293.56868277272724</v>
      </c>
      <c r="R46" s="103">
        <f t="shared" si="49"/>
        <v>295.52718338636362</v>
      </c>
      <c r="S46" s="103">
        <f t="shared" si="49"/>
        <v>297.48568399999999</v>
      </c>
    </row>
    <row r="47" spans="1:30" x14ac:dyDescent="0.25">
      <c r="A47" s="92" t="s">
        <v>4</v>
      </c>
      <c r="B47" s="62" t="s">
        <v>13</v>
      </c>
      <c r="C47" s="93" t="s">
        <v>153</v>
      </c>
      <c r="D47" s="94">
        <v>2520</v>
      </c>
      <c r="E47" s="94">
        <v>2520</v>
      </c>
      <c r="F47" s="94">
        <v>2520</v>
      </c>
      <c r="G47" s="94">
        <v>2520</v>
      </c>
      <c r="H47" s="94">
        <v>2520</v>
      </c>
      <c r="I47" s="94">
        <v>2520</v>
      </c>
      <c r="J47" s="94">
        <v>2520</v>
      </c>
      <c r="K47" s="94">
        <v>2520</v>
      </c>
      <c r="L47" s="94">
        <v>2520</v>
      </c>
      <c r="M47" s="94">
        <v>2520</v>
      </c>
      <c r="N47" s="94">
        <v>2520</v>
      </c>
      <c r="O47" s="94">
        <v>2520</v>
      </c>
      <c r="P47" s="94">
        <v>2520</v>
      </c>
      <c r="Q47" s="94">
        <v>2520</v>
      </c>
      <c r="R47" s="94">
        <v>2520</v>
      </c>
      <c r="S47" s="94">
        <v>2520</v>
      </c>
    </row>
    <row r="48" spans="1:30" x14ac:dyDescent="0.25">
      <c r="A48" s="92" t="s">
        <v>4</v>
      </c>
      <c r="B48" s="62" t="s">
        <v>13</v>
      </c>
      <c r="C48" s="93" t="s">
        <v>154</v>
      </c>
      <c r="D48" s="115">
        <v>2157.6543620000002</v>
      </c>
      <c r="E48" s="115">
        <v>2175.7730215000001</v>
      </c>
      <c r="F48" s="115">
        <v>2193.8916810000001</v>
      </c>
      <c r="G48" s="115">
        <v>2212.0103405</v>
      </c>
      <c r="H48" s="115">
        <v>2230.1289999999999</v>
      </c>
      <c r="I48" s="115">
        <v>2241.4571572727273</v>
      </c>
      <c r="J48" s="115">
        <v>2252.7853145454542</v>
      </c>
      <c r="K48" s="115">
        <v>2264.1134718181816</v>
      </c>
      <c r="L48" s="115">
        <v>2275.4416290909089</v>
      </c>
      <c r="M48" s="115">
        <v>2286.7697863636363</v>
      </c>
      <c r="N48" s="115">
        <v>2298.0979436363637</v>
      </c>
      <c r="O48" s="115">
        <v>2309.426100909091</v>
      </c>
      <c r="P48" s="115">
        <v>2320.7542581818179</v>
      </c>
      <c r="Q48" s="115">
        <v>2332.0824154545453</v>
      </c>
      <c r="R48" s="115">
        <v>2343.4105727272727</v>
      </c>
      <c r="S48" s="115">
        <v>2354.73873</v>
      </c>
    </row>
    <row r="49" spans="1:20" x14ac:dyDescent="0.25">
      <c r="A49" s="92" t="s">
        <v>4</v>
      </c>
      <c r="B49" s="62" t="s">
        <v>13</v>
      </c>
      <c r="C49" s="93" t="s">
        <v>155</v>
      </c>
      <c r="D49" s="95">
        <f t="shared" ref="D49:G49" si="50">D48/D47</f>
        <v>0.85621204841269849</v>
      </c>
      <c r="E49" s="95">
        <f t="shared" si="50"/>
        <v>0.86340199265873019</v>
      </c>
      <c r="F49" s="95">
        <f t="shared" si="50"/>
        <v>0.87059193690476189</v>
      </c>
      <c r="G49" s="95">
        <f t="shared" si="50"/>
        <v>0.8777818811507937</v>
      </c>
      <c r="H49" s="95">
        <f>H48/H47</f>
        <v>0.8849718253968254</v>
      </c>
      <c r="I49" s="95">
        <f t="shared" ref="I49:S49" si="51">I48/I47</f>
        <v>0.88946712590187593</v>
      </c>
      <c r="J49" s="95">
        <f t="shared" si="51"/>
        <v>0.89396242640692625</v>
      </c>
      <c r="K49" s="95">
        <f t="shared" si="51"/>
        <v>0.89845772691197678</v>
      </c>
      <c r="L49" s="95">
        <f t="shared" si="51"/>
        <v>0.90295302741702732</v>
      </c>
      <c r="M49" s="95">
        <f t="shared" si="51"/>
        <v>0.90744832792207786</v>
      </c>
      <c r="N49" s="95">
        <f t="shared" si="51"/>
        <v>0.91194362842712839</v>
      </c>
      <c r="O49" s="95">
        <f t="shared" si="51"/>
        <v>0.91643892893217893</v>
      </c>
      <c r="P49" s="95">
        <f t="shared" si="51"/>
        <v>0.92093422943722936</v>
      </c>
      <c r="Q49" s="95">
        <f t="shared" si="51"/>
        <v>0.92542952994227989</v>
      </c>
      <c r="R49" s="95">
        <f t="shared" si="51"/>
        <v>0.92992483044733043</v>
      </c>
      <c r="S49" s="95">
        <f t="shared" si="51"/>
        <v>0.93442013095238097</v>
      </c>
    </row>
    <row r="50" spans="1:20" x14ac:dyDescent="0.25">
      <c r="A50" s="92" t="s">
        <v>4</v>
      </c>
      <c r="B50" s="62" t="s">
        <v>13</v>
      </c>
      <c r="C50" s="93" t="s">
        <v>156</v>
      </c>
      <c r="D50" s="96">
        <f>'Foreign Trade '!I7</f>
        <v>1351.7938160000001</v>
      </c>
      <c r="E50" s="96">
        <f>'Foreign Trade '!J7</f>
        <v>1389.9722770000001</v>
      </c>
      <c r="F50" s="96">
        <f>'Foreign Trade '!K7</f>
        <v>1381.8699409999999</v>
      </c>
      <c r="G50" s="96">
        <f>'Foreign Trade '!L7</f>
        <v>1359.5909750000001</v>
      </c>
      <c r="H50" s="96">
        <f>'Foreign Trade '!M7</f>
        <v>1370.80675225</v>
      </c>
      <c r="I50" s="55"/>
      <c r="J50" s="97"/>
      <c r="K50" s="97"/>
      <c r="L50" s="97"/>
      <c r="M50" s="97"/>
      <c r="N50" s="97"/>
      <c r="O50" s="97"/>
      <c r="P50" s="97"/>
      <c r="Q50" s="97"/>
      <c r="R50" s="97"/>
      <c r="S50" s="98"/>
    </row>
    <row r="51" spans="1:20" x14ac:dyDescent="0.25">
      <c r="A51" s="92" t="s">
        <v>4</v>
      </c>
      <c r="B51" s="62" t="s">
        <v>13</v>
      </c>
      <c r="C51" s="93" t="s">
        <v>157</v>
      </c>
      <c r="D51" s="96">
        <f>'Foreign Trade '!AH7</f>
        <v>10.356989</v>
      </c>
      <c r="E51" s="96">
        <f>'Foreign Trade '!AI7</f>
        <v>11.515433</v>
      </c>
      <c r="F51" s="96">
        <f>'Foreign Trade '!AJ7</f>
        <v>9.2075200000000006</v>
      </c>
      <c r="G51" s="96">
        <f>'Foreign Trade '!AK7</f>
        <v>11.074643</v>
      </c>
      <c r="H51" s="96">
        <f>'Foreign Trade '!AL7</f>
        <v>10.538646250000001</v>
      </c>
      <c r="I51" s="53"/>
      <c r="J51" s="97"/>
      <c r="K51" s="97"/>
      <c r="L51" s="97"/>
      <c r="M51" s="97"/>
      <c r="N51" s="97"/>
      <c r="O51" s="97"/>
      <c r="P51" s="97"/>
      <c r="Q51" s="97"/>
      <c r="R51" s="97"/>
      <c r="S51" s="98"/>
    </row>
    <row r="52" spans="1:20" x14ac:dyDescent="0.25">
      <c r="A52" s="92" t="s">
        <v>4</v>
      </c>
      <c r="B52" s="62" t="s">
        <v>13</v>
      </c>
      <c r="C52" s="93" t="s">
        <v>158</v>
      </c>
      <c r="D52" s="94">
        <f>0.02*D48</f>
        <v>43.153087240000005</v>
      </c>
      <c r="E52" s="94">
        <f t="shared" ref="E52:S52" si="52">0.02*E48</f>
        <v>43.515460430000005</v>
      </c>
      <c r="F52" s="94">
        <f t="shared" si="52"/>
        <v>43.877833620000004</v>
      </c>
      <c r="G52" s="94">
        <f t="shared" si="52"/>
        <v>44.240206810000004</v>
      </c>
      <c r="H52" s="94">
        <f t="shared" si="52"/>
        <v>44.602579999999996</v>
      </c>
      <c r="I52" s="94">
        <f t="shared" si="52"/>
        <v>44.829143145454545</v>
      </c>
      <c r="J52" s="94">
        <f t="shared" si="52"/>
        <v>45.055706290909086</v>
      </c>
      <c r="K52" s="94">
        <f t="shared" si="52"/>
        <v>45.282269436363634</v>
      </c>
      <c r="L52" s="94">
        <f t="shared" si="52"/>
        <v>45.508832581818176</v>
      </c>
      <c r="M52" s="94">
        <f t="shared" si="52"/>
        <v>45.735395727272724</v>
      </c>
      <c r="N52" s="94">
        <f t="shared" si="52"/>
        <v>45.961958872727273</v>
      </c>
      <c r="O52" s="94">
        <f t="shared" si="52"/>
        <v>46.188522018181821</v>
      </c>
      <c r="P52" s="94">
        <f t="shared" si="52"/>
        <v>46.415085163636363</v>
      </c>
      <c r="Q52" s="94">
        <f t="shared" si="52"/>
        <v>46.641648309090904</v>
      </c>
      <c r="R52" s="94">
        <f t="shared" si="52"/>
        <v>46.868211454545452</v>
      </c>
      <c r="S52" s="94">
        <f t="shared" si="52"/>
        <v>47.094774600000001</v>
      </c>
    </row>
    <row r="53" spans="1:20" x14ac:dyDescent="0.25">
      <c r="A53" s="92" t="s">
        <v>4</v>
      </c>
      <c r="B53" s="62" t="s">
        <v>13</v>
      </c>
      <c r="C53" s="93" t="s">
        <v>159</v>
      </c>
      <c r="D53" s="99">
        <f>D48+D50-D51-D52</f>
        <v>3455.9381017600008</v>
      </c>
      <c r="E53" s="99">
        <f t="shared" ref="E53:H53" si="53">E48+E50-E51-E52</f>
        <v>3510.7144050699999</v>
      </c>
      <c r="F53" s="99">
        <f t="shared" si="53"/>
        <v>3522.6762683800002</v>
      </c>
      <c r="G53" s="99">
        <f t="shared" si="53"/>
        <v>3516.2864656900001</v>
      </c>
      <c r="H53" s="99">
        <f t="shared" si="53"/>
        <v>3545.7945259999997</v>
      </c>
      <c r="I53" s="99">
        <f>H53*(I54+1)</f>
        <v>3804.1872104931977</v>
      </c>
      <c r="J53" s="99">
        <f t="shared" ref="J53:S53" si="54">I53*(J54+1)</f>
        <v>4083.8736347410099</v>
      </c>
      <c r="K53" s="99">
        <f t="shared" si="54"/>
        <v>4386.7678311185291</v>
      </c>
      <c r="L53" s="99">
        <f t="shared" si="54"/>
        <v>4714.9684067961025</v>
      </c>
      <c r="M53" s="99">
        <f t="shared" si="54"/>
        <v>5070.7774311480198</v>
      </c>
      <c r="N53" s="99">
        <f t="shared" si="54"/>
        <v>5456.7213584336469</v>
      </c>
      <c r="O53" s="99">
        <f t="shared" si="54"/>
        <v>5875.5742153744195</v>
      </c>
      <c r="P53" s="99">
        <f t="shared" si="54"/>
        <v>6330.3833102519238</v>
      </c>
      <c r="Q53" s="99">
        <f t="shared" si="54"/>
        <v>6824.4977504514945</v>
      </c>
      <c r="R53" s="99">
        <f t="shared" si="54"/>
        <v>7361.6000893892624</v>
      </c>
      <c r="S53" s="99">
        <f t="shared" si="54"/>
        <v>7945.7414619597221</v>
      </c>
      <c r="T53" s="351"/>
    </row>
    <row r="54" spans="1:20" x14ac:dyDescent="0.25">
      <c r="A54" s="92" t="s">
        <v>4</v>
      </c>
      <c r="B54" s="62" t="s">
        <v>13</v>
      </c>
      <c r="C54" s="100" t="s">
        <v>160</v>
      </c>
      <c r="D54" s="95"/>
      <c r="E54" s="95">
        <f>E53/D53-1</f>
        <v>1.584990867808167E-2</v>
      </c>
      <c r="F54" s="95">
        <f t="shared" ref="F54:H54" si="55">F53/E53-1</f>
        <v>3.407244774090934E-3</v>
      </c>
      <c r="G54" s="95">
        <f t="shared" si="55"/>
        <v>-1.813905736202881E-3</v>
      </c>
      <c r="H54" s="95">
        <f t="shared" si="55"/>
        <v>8.3918248976364573E-3</v>
      </c>
      <c r="I54" s="95">
        <v>7.2873000000000007E-2</v>
      </c>
      <c r="J54" s="95">
        <v>7.3520678340000006E-2</v>
      </c>
      <c r="K54" s="95">
        <v>7.4168356680000005E-2</v>
      </c>
      <c r="L54" s="95">
        <v>7.4816035020000005E-2</v>
      </c>
      <c r="M54" s="95">
        <v>7.5463713360000004E-2</v>
      </c>
      <c r="N54" s="95">
        <v>7.6111391700000003E-2</v>
      </c>
      <c r="O54" s="95">
        <v>7.6759070040000016E-2</v>
      </c>
      <c r="P54" s="95">
        <v>7.7406748380000015E-2</v>
      </c>
      <c r="Q54" s="95">
        <v>7.8054426720000014E-2</v>
      </c>
      <c r="R54" s="95">
        <v>7.8702105060000013E-2</v>
      </c>
      <c r="S54" s="95">
        <v>7.9349783400000012E-2</v>
      </c>
    </row>
    <row r="55" spans="1:20" ht="15.75" thickBot="1" x14ac:dyDescent="0.3">
      <c r="A55" s="92" t="s">
        <v>4</v>
      </c>
      <c r="B55" s="62" t="s">
        <v>13</v>
      </c>
      <c r="C55" s="102" t="s">
        <v>161</v>
      </c>
      <c r="D55" s="103">
        <v>0</v>
      </c>
      <c r="E55" s="103">
        <v>0</v>
      </c>
      <c r="F55" s="103">
        <v>0</v>
      </c>
      <c r="G55" s="103">
        <v>0</v>
      </c>
      <c r="H55" s="103">
        <v>0</v>
      </c>
      <c r="I55" s="103">
        <f>I48-I53</f>
        <v>-1562.7300532204704</v>
      </c>
      <c r="J55" s="103">
        <f t="shared" ref="J55:S55" si="56">J48-J53</f>
        <v>-1831.0883201955558</v>
      </c>
      <c r="K55" s="103">
        <f t="shared" si="56"/>
        <v>-2122.6543593003476</v>
      </c>
      <c r="L55" s="103">
        <f t="shared" si="56"/>
        <v>-2439.5267777051936</v>
      </c>
      <c r="M55" s="103">
        <f t="shared" si="56"/>
        <v>-2784.0076447843835</v>
      </c>
      <c r="N55" s="103">
        <f t="shared" si="56"/>
        <v>-3158.6234147972832</v>
      </c>
      <c r="O55" s="103">
        <f t="shared" si="56"/>
        <v>-3566.1481144653285</v>
      </c>
      <c r="P55" s="103">
        <f t="shared" si="56"/>
        <v>-4009.6290520701059</v>
      </c>
      <c r="Q55" s="103">
        <f t="shared" si="56"/>
        <v>-4492.4153349969492</v>
      </c>
      <c r="R55" s="103">
        <f t="shared" si="56"/>
        <v>-5018.1895166619897</v>
      </c>
      <c r="S55" s="103">
        <f t="shared" si="56"/>
        <v>-5591.002731959722</v>
      </c>
    </row>
    <row r="56" spans="1:20" x14ac:dyDescent="0.25">
      <c r="A56" s="92" t="s">
        <v>4</v>
      </c>
      <c r="B56" s="62" t="s">
        <v>14</v>
      </c>
      <c r="C56" s="93" t="s">
        <v>153</v>
      </c>
      <c r="D56" s="94">
        <f>'Capacity By Company '!D33</f>
        <v>0</v>
      </c>
      <c r="E56" s="94">
        <f>'Capacity By Company '!E33</f>
        <v>0</v>
      </c>
      <c r="F56" s="94">
        <f>'Capacity By Company '!F33</f>
        <v>0</v>
      </c>
      <c r="G56" s="94">
        <f>'Capacity By Company '!G33</f>
        <v>0</v>
      </c>
      <c r="H56" s="94">
        <f>'Capacity By Company '!H33</f>
        <v>0</v>
      </c>
      <c r="I56" s="94">
        <f>'Capacity By Company '!I33</f>
        <v>0</v>
      </c>
      <c r="J56" s="94">
        <f>'Capacity By Company '!J33</f>
        <v>0</v>
      </c>
      <c r="K56" s="94">
        <f>'Capacity By Company '!K33</f>
        <v>0</v>
      </c>
      <c r="L56" s="94">
        <f>'Capacity By Company '!L33</f>
        <v>0</v>
      </c>
      <c r="M56" s="94">
        <f>'Capacity By Company '!M33</f>
        <v>0</v>
      </c>
      <c r="N56" s="94">
        <f>'Capacity By Company '!N33</f>
        <v>0</v>
      </c>
      <c r="O56" s="94">
        <f>'Capacity By Company '!O33</f>
        <v>0</v>
      </c>
      <c r="P56" s="94">
        <f>'Capacity By Company '!P33</f>
        <v>0</v>
      </c>
      <c r="Q56" s="94">
        <f>'Capacity By Company '!Q33</f>
        <v>0</v>
      </c>
      <c r="R56" s="94">
        <f>'Capacity By Company '!R33</f>
        <v>0</v>
      </c>
      <c r="S56" s="94">
        <f>'Capacity By Company '!S33</f>
        <v>0</v>
      </c>
    </row>
    <row r="57" spans="1:20" x14ac:dyDescent="0.25">
      <c r="A57" s="92" t="s">
        <v>4</v>
      </c>
      <c r="B57" s="62" t="s">
        <v>14</v>
      </c>
      <c r="C57" s="93" t="s">
        <v>154</v>
      </c>
      <c r="D57" s="115">
        <v>79.754519999999985</v>
      </c>
      <c r="E57" s="115">
        <v>80.74354666666666</v>
      </c>
      <c r="F57" s="115">
        <v>81.73257333333332</v>
      </c>
      <c r="G57" s="115">
        <v>82.721599999999981</v>
      </c>
      <c r="H57" s="115">
        <v>82.893435583333314</v>
      </c>
      <c r="I57" s="115">
        <v>83.065271166666648</v>
      </c>
      <c r="J57" s="115">
        <v>83.237106749999981</v>
      </c>
      <c r="K57" s="115">
        <v>83.408942333333314</v>
      </c>
      <c r="L57" s="115">
        <v>83.580777916666648</v>
      </c>
      <c r="M57" s="115">
        <v>83.752613499999995</v>
      </c>
      <c r="N57" s="115">
        <v>83.924449083333329</v>
      </c>
      <c r="O57" s="115">
        <v>84.096284666666662</v>
      </c>
      <c r="P57" s="115">
        <v>84.268120249999996</v>
      </c>
      <c r="Q57" s="115">
        <v>84.439955833333329</v>
      </c>
      <c r="R57" s="115">
        <v>84.611791416666662</v>
      </c>
      <c r="S57" s="115">
        <v>84.783626999999996</v>
      </c>
    </row>
    <row r="58" spans="1:20" x14ac:dyDescent="0.25">
      <c r="A58" s="92" t="s">
        <v>4</v>
      </c>
      <c r="B58" s="62" t="s">
        <v>14</v>
      </c>
      <c r="C58" s="93" t="s">
        <v>155</v>
      </c>
      <c r="D58" s="95" t="e">
        <f>D57/D56</f>
        <v>#DIV/0!</v>
      </c>
      <c r="E58" s="95" t="e">
        <f t="shared" ref="E58:S58" si="57">E57/E56</f>
        <v>#DIV/0!</v>
      </c>
      <c r="F58" s="95" t="e">
        <f t="shared" si="57"/>
        <v>#DIV/0!</v>
      </c>
      <c r="G58" s="95" t="e">
        <f t="shared" si="57"/>
        <v>#DIV/0!</v>
      </c>
      <c r="H58" s="95" t="e">
        <f t="shared" si="57"/>
        <v>#DIV/0!</v>
      </c>
      <c r="I58" s="95" t="e">
        <f t="shared" si="57"/>
        <v>#DIV/0!</v>
      </c>
      <c r="J58" s="95" t="e">
        <f t="shared" si="57"/>
        <v>#DIV/0!</v>
      </c>
      <c r="K58" s="95" t="e">
        <f t="shared" si="57"/>
        <v>#DIV/0!</v>
      </c>
      <c r="L58" s="95" t="e">
        <f t="shared" si="57"/>
        <v>#DIV/0!</v>
      </c>
      <c r="M58" s="95" t="e">
        <f t="shared" si="57"/>
        <v>#DIV/0!</v>
      </c>
      <c r="N58" s="95" t="e">
        <f t="shared" si="57"/>
        <v>#DIV/0!</v>
      </c>
      <c r="O58" s="95" t="e">
        <f t="shared" si="57"/>
        <v>#DIV/0!</v>
      </c>
      <c r="P58" s="95" t="e">
        <f t="shared" si="57"/>
        <v>#DIV/0!</v>
      </c>
      <c r="Q58" s="95" t="e">
        <f t="shared" si="57"/>
        <v>#DIV/0!</v>
      </c>
      <c r="R58" s="95" t="e">
        <f t="shared" si="57"/>
        <v>#DIV/0!</v>
      </c>
      <c r="S58" s="95" t="e">
        <f t="shared" si="57"/>
        <v>#DIV/0!</v>
      </c>
    </row>
    <row r="59" spans="1:20" x14ac:dyDescent="0.25">
      <c r="A59" s="92" t="s">
        <v>4</v>
      </c>
      <c r="B59" s="62" t="s">
        <v>14</v>
      </c>
      <c r="C59" s="93" t="s">
        <v>156</v>
      </c>
      <c r="D59" s="96">
        <v>0</v>
      </c>
      <c r="E59" s="96">
        <v>0</v>
      </c>
      <c r="F59" s="96">
        <v>0</v>
      </c>
      <c r="G59" s="96">
        <v>0</v>
      </c>
      <c r="H59" s="96">
        <v>0</v>
      </c>
      <c r="I59" s="55"/>
      <c r="J59" s="97"/>
      <c r="K59" s="97"/>
      <c r="L59" s="97"/>
      <c r="M59" s="97"/>
      <c r="N59" s="97"/>
      <c r="O59" s="97"/>
      <c r="P59" s="97"/>
      <c r="Q59" s="97"/>
      <c r="R59" s="97"/>
      <c r="S59" s="98"/>
    </row>
    <row r="60" spans="1:20" x14ac:dyDescent="0.25">
      <c r="A60" s="92" t="s">
        <v>4</v>
      </c>
      <c r="B60" s="62" t="s">
        <v>14</v>
      </c>
      <c r="C60" s="93" t="s">
        <v>157</v>
      </c>
      <c r="D60" s="96">
        <v>0</v>
      </c>
      <c r="E60" s="96">
        <v>0</v>
      </c>
      <c r="F60" s="96">
        <v>0</v>
      </c>
      <c r="G60" s="96">
        <v>0</v>
      </c>
      <c r="H60" s="96">
        <v>0</v>
      </c>
      <c r="I60" s="53"/>
      <c r="J60" s="97"/>
      <c r="K60" s="97"/>
      <c r="L60" s="97"/>
      <c r="M60" s="97"/>
      <c r="N60" s="97"/>
      <c r="O60" s="97"/>
      <c r="P60" s="97"/>
      <c r="Q60" s="97"/>
      <c r="R60" s="97"/>
      <c r="S60" s="98"/>
    </row>
    <row r="61" spans="1:20" x14ac:dyDescent="0.25">
      <c r="A61" s="92" t="s">
        <v>4</v>
      </c>
      <c r="B61" s="62" t="s">
        <v>14</v>
      </c>
      <c r="C61" s="93" t="s">
        <v>158</v>
      </c>
      <c r="D61" s="94">
        <f>0.02*D57</f>
        <v>1.5950903999999997</v>
      </c>
      <c r="E61" s="94">
        <f t="shared" ref="E61:S61" si="58">0.02*E57</f>
        <v>1.6148709333333333</v>
      </c>
      <c r="F61" s="94">
        <f t="shared" si="58"/>
        <v>1.6346514666666665</v>
      </c>
      <c r="G61" s="94">
        <f t="shared" si="58"/>
        <v>1.6544319999999997</v>
      </c>
      <c r="H61" s="94">
        <f t="shared" si="58"/>
        <v>1.6578687116666664</v>
      </c>
      <c r="I61" s="94">
        <f t="shared" si="58"/>
        <v>1.6613054233333331</v>
      </c>
      <c r="J61" s="94">
        <f t="shared" si="58"/>
        <v>1.6647421349999996</v>
      </c>
      <c r="K61" s="94">
        <f t="shared" si="58"/>
        <v>1.6681788466666663</v>
      </c>
      <c r="L61" s="94">
        <f t="shared" si="58"/>
        <v>1.671615558333333</v>
      </c>
      <c r="M61" s="94">
        <f t="shared" si="58"/>
        <v>1.6750522699999999</v>
      </c>
      <c r="N61" s="94">
        <f t="shared" si="58"/>
        <v>1.6784889816666666</v>
      </c>
      <c r="O61" s="94">
        <f t="shared" si="58"/>
        <v>1.6819256933333333</v>
      </c>
      <c r="P61" s="94">
        <f t="shared" si="58"/>
        <v>1.685362405</v>
      </c>
      <c r="Q61" s="94">
        <f t="shared" si="58"/>
        <v>1.6887991166666667</v>
      </c>
      <c r="R61" s="94">
        <f t="shared" si="58"/>
        <v>1.6922358283333332</v>
      </c>
      <c r="S61" s="94">
        <f t="shared" si="58"/>
        <v>1.6956725399999999</v>
      </c>
    </row>
    <row r="62" spans="1:20" x14ac:dyDescent="0.25">
      <c r="A62" s="92" t="s">
        <v>4</v>
      </c>
      <c r="B62" s="62" t="s">
        <v>14</v>
      </c>
      <c r="C62" s="93" t="s">
        <v>159</v>
      </c>
      <c r="D62" s="99">
        <f>D57+D59-D60-D61</f>
        <v>78.159429599999982</v>
      </c>
      <c r="E62" s="99">
        <f t="shared" ref="E62:H62" si="59">E57+E59-E60-E61</f>
        <v>79.128675733333324</v>
      </c>
      <c r="F62" s="99">
        <f t="shared" si="59"/>
        <v>80.097921866666653</v>
      </c>
      <c r="G62" s="99">
        <f t="shared" si="59"/>
        <v>81.067167999999981</v>
      </c>
      <c r="H62" s="99">
        <f t="shared" si="59"/>
        <v>81.235566871666649</v>
      </c>
      <c r="I62" s="99">
        <f>H62*(I63+1)</f>
        <v>84.957780545726408</v>
      </c>
      <c r="J62" s="99">
        <f>I62*(J63+1)</f>
        <v>88.952520874320626</v>
      </c>
      <c r="K62" s="99">
        <f t="shared" ref="K62:S62" si="60">J62*(K63+1)</f>
        <v>93.241864802392897</v>
      </c>
      <c r="L62" s="99">
        <f t="shared" si="60"/>
        <v>97.849961678605482</v>
      </c>
      <c r="M62" s="99">
        <f t="shared" si="60"/>
        <v>102.80324415873049</v>
      </c>
      <c r="N62" s="99">
        <f t="shared" si="60"/>
        <v>108.13066247590214</v>
      </c>
      <c r="O62" s="99">
        <f t="shared" si="60"/>
        <v>113.86394483556693</v>
      </c>
      <c r="P62" s="99">
        <f t="shared" si="60"/>
        <v>120.03788703883552</v>
      </c>
      <c r="Q62" s="99">
        <f t="shared" si="60"/>
        <v>126.6906748294567</v>
      </c>
      <c r="R62" s="99">
        <f t="shared" si="60"/>
        <v>133.86424290312257</v>
      </c>
      <c r="S62" s="99">
        <f t="shared" si="60"/>
        <v>141.60467502050983</v>
      </c>
    </row>
    <row r="63" spans="1:20" x14ac:dyDescent="0.25">
      <c r="A63" s="92" t="s">
        <v>4</v>
      </c>
      <c r="B63" s="62" t="s">
        <v>14</v>
      </c>
      <c r="C63" s="100" t="s">
        <v>160</v>
      </c>
      <c r="D63" s="95"/>
      <c r="E63" s="95">
        <f>E62/D62-1</f>
        <v>1.2400885450337906E-2</v>
      </c>
      <c r="F63" s="95">
        <f t="shared" ref="F63:H63" si="61">F62/E62-1</f>
        <v>1.2248987163638647E-2</v>
      </c>
      <c r="G63" s="95">
        <f t="shared" si="61"/>
        <v>1.2100765047896811E-2</v>
      </c>
      <c r="H63" s="95">
        <f t="shared" si="61"/>
        <v>2.077275866682049E-3</v>
      </c>
      <c r="I63" s="95">
        <v>4.582E-2</v>
      </c>
      <c r="J63" s="95">
        <v>4.7020300000000001E-2</v>
      </c>
      <c r="K63" s="95">
        <v>4.8220599999999995E-2</v>
      </c>
      <c r="L63" s="95">
        <v>4.9420899999999997E-2</v>
      </c>
      <c r="M63" s="95">
        <v>5.0621199999999998E-2</v>
      </c>
      <c r="N63" s="95">
        <v>5.18215E-2</v>
      </c>
      <c r="O63" s="95">
        <v>5.3021799999999994E-2</v>
      </c>
      <c r="P63" s="95">
        <v>5.4222099999999995E-2</v>
      </c>
      <c r="Q63" s="95">
        <v>5.5422399999999997E-2</v>
      </c>
      <c r="R63" s="95">
        <v>5.6622699999999998E-2</v>
      </c>
      <c r="S63" s="95">
        <v>5.7822999999999999E-2</v>
      </c>
    </row>
    <row r="64" spans="1:20" ht="15.75" thickBot="1" x14ac:dyDescent="0.3">
      <c r="A64" s="92" t="s">
        <v>4</v>
      </c>
      <c r="B64" s="62" t="s">
        <v>14</v>
      </c>
      <c r="C64" s="102" t="s">
        <v>161</v>
      </c>
      <c r="D64" s="103">
        <v>0</v>
      </c>
      <c r="E64" s="103">
        <v>0</v>
      </c>
      <c r="F64" s="103">
        <v>0</v>
      </c>
      <c r="G64" s="103">
        <v>0</v>
      </c>
      <c r="H64" s="103">
        <v>0</v>
      </c>
      <c r="I64" s="103">
        <f>I57-I62</f>
        <v>-1.89250937905976</v>
      </c>
      <c r="J64" s="103">
        <f t="shared" ref="J64:S64" si="62">J57-J62</f>
        <v>-5.7154141243206453</v>
      </c>
      <c r="K64" s="103">
        <f t="shared" si="62"/>
        <v>-9.8329224690595822</v>
      </c>
      <c r="L64" s="103">
        <f t="shared" si="62"/>
        <v>-14.269183761938834</v>
      </c>
      <c r="M64" s="103">
        <f t="shared" si="62"/>
        <v>-19.050630658730498</v>
      </c>
      <c r="N64" s="103">
        <f t="shared" si="62"/>
        <v>-24.206213392568813</v>
      </c>
      <c r="O64" s="103">
        <f t="shared" si="62"/>
        <v>-29.767660168900264</v>
      </c>
      <c r="P64" s="103">
        <f t="shared" si="62"/>
        <v>-35.769766788835526</v>
      </c>
      <c r="Q64" s="103">
        <f t="shared" si="62"/>
        <v>-42.250718996123368</v>
      </c>
      <c r="R64" s="103">
        <f t="shared" si="62"/>
        <v>-49.252451486455911</v>
      </c>
      <c r="S64" s="103">
        <f t="shared" si="62"/>
        <v>-56.821048020509835</v>
      </c>
    </row>
    <row r="65" spans="1:20" x14ac:dyDescent="0.25">
      <c r="A65" s="92" t="s">
        <v>4</v>
      </c>
      <c r="B65" s="105" t="s">
        <v>15</v>
      </c>
      <c r="C65" s="93" t="s">
        <v>153</v>
      </c>
      <c r="D65" s="94">
        <f>'Capacity By Company '!D34</f>
        <v>176</v>
      </c>
      <c r="E65" s="94">
        <f>'Capacity By Company '!E34</f>
        <v>176</v>
      </c>
      <c r="F65" s="94">
        <f>'Capacity By Company '!F34</f>
        <v>176</v>
      </c>
      <c r="G65" s="94">
        <f>'Capacity By Company '!G34</f>
        <v>176</v>
      </c>
      <c r="H65" s="94">
        <f>'Capacity By Company '!H34</f>
        <v>176</v>
      </c>
      <c r="I65" s="94">
        <f>'Capacity By Company '!I34</f>
        <v>180</v>
      </c>
      <c r="J65" s="94">
        <f>'Capacity By Company '!J34</f>
        <v>340</v>
      </c>
      <c r="K65" s="94">
        <f>'Capacity By Company '!K34</f>
        <v>340</v>
      </c>
      <c r="L65" s="94">
        <f>'Capacity By Company '!L34</f>
        <v>700</v>
      </c>
      <c r="M65" s="94">
        <f>'Capacity By Company '!M34</f>
        <v>710</v>
      </c>
      <c r="N65" s="94">
        <f>'Capacity By Company '!N34</f>
        <v>790</v>
      </c>
      <c r="O65" s="94">
        <f>'Capacity By Company '!O34</f>
        <v>790</v>
      </c>
      <c r="P65" s="94">
        <f>'Capacity By Company '!P34</f>
        <v>790</v>
      </c>
      <c r="Q65" s="94">
        <f>'Capacity By Company '!Q34</f>
        <v>790</v>
      </c>
      <c r="R65" s="94">
        <f>'Capacity By Company '!R34</f>
        <v>790</v>
      </c>
      <c r="S65" s="94">
        <f>'Capacity By Company '!S34</f>
        <v>790</v>
      </c>
    </row>
    <row r="66" spans="1:20" x14ac:dyDescent="0.25">
      <c r="A66" s="92" t="s">
        <v>4</v>
      </c>
      <c r="B66" s="105" t="s">
        <v>15</v>
      </c>
      <c r="C66" s="93" t="s">
        <v>154</v>
      </c>
      <c r="D66" s="104">
        <f>'Production By Company'!D33</f>
        <v>0</v>
      </c>
      <c r="E66" s="104">
        <f>'Production By Company'!E33</f>
        <v>0</v>
      </c>
      <c r="F66" s="104">
        <f>'Production By Company'!F33</f>
        <v>0</v>
      </c>
      <c r="G66" s="104">
        <f>'Production By Company'!G33</f>
        <v>0</v>
      </c>
      <c r="H66" s="104">
        <f>'Production By Company'!H33</f>
        <v>0</v>
      </c>
      <c r="I66" s="104">
        <f>'Production By Company'!I33</f>
        <v>0</v>
      </c>
      <c r="J66" s="104">
        <f>'Production By Company'!J33</f>
        <v>0</v>
      </c>
      <c r="K66" s="104">
        <f>'Production By Company'!K33</f>
        <v>0</v>
      </c>
      <c r="L66" s="104">
        <f>'Production By Company'!L33</f>
        <v>0</v>
      </c>
      <c r="M66" s="104">
        <f>'Production By Company'!M33</f>
        <v>0</v>
      </c>
      <c r="N66" s="104">
        <f>'Production By Company'!N33</f>
        <v>0</v>
      </c>
      <c r="O66" s="104">
        <f>'Production By Company'!O33</f>
        <v>0</v>
      </c>
      <c r="P66" s="104">
        <f>'Production By Company'!P33</f>
        <v>0</v>
      </c>
      <c r="Q66" s="104">
        <f>'Production By Company'!Q33</f>
        <v>0</v>
      </c>
      <c r="R66" s="104">
        <f>'Production By Company'!R33</f>
        <v>0</v>
      </c>
      <c r="S66" s="104">
        <f>'Production By Company'!S33</f>
        <v>0</v>
      </c>
    </row>
    <row r="67" spans="1:20" x14ac:dyDescent="0.25">
      <c r="A67" s="92" t="s">
        <v>4</v>
      </c>
      <c r="B67" s="105" t="s">
        <v>15</v>
      </c>
      <c r="C67" s="93" t="s">
        <v>155</v>
      </c>
      <c r="D67" s="95">
        <f t="shared" ref="D67:S67" si="63">(D66/D65)</f>
        <v>0</v>
      </c>
      <c r="E67" s="95">
        <f t="shared" si="63"/>
        <v>0</v>
      </c>
      <c r="F67" s="95">
        <f t="shared" si="63"/>
        <v>0</v>
      </c>
      <c r="G67" s="95">
        <f t="shared" si="63"/>
        <v>0</v>
      </c>
      <c r="H67" s="95">
        <f t="shared" si="63"/>
        <v>0</v>
      </c>
      <c r="I67" s="95">
        <f t="shared" si="63"/>
        <v>0</v>
      </c>
      <c r="J67" s="95">
        <f t="shared" si="63"/>
        <v>0</v>
      </c>
      <c r="K67" s="95">
        <f t="shared" si="63"/>
        <v>0</v>
      </c>
      <c r="L67" s="95">
        <f t="shared" si="63"/>
        <v>0</v>
      </c>
      <c r="M67" s="95">
        <f t="shared" si="63"/>
        <v>0</v>
      </c>
      <c r="N67" s="95">
        <f t="shared" si="63"/>
        <v>0</v>
      </c>
      <c r="O67" s="95">
        <f t="shared" si="63"/>
        <v>0</v>
      </c>
      <c r="P67" s="95">
        <f t="shared" si="63"/>
        <v>0</v>
      </c>
      <c r="Q67" s="95">
        <f t="shared" si="63"/>
        <v>0</v>
      </c>
      <c r="R67" s="95">
        <f t="shared" si="63"/>
        <v>0</v>
      </c>
      <c r="S67" s="95">
        <f t="shared" si="63"/>
        <v>0</v>
      </c>
    </row>
    <row r="68" spans="1:20" x14ac:dyDescent="0.25">
      <c r="A68" s="92" t="s">
        <v>4</v>
      </c>
      <c r="B68" s="105" t="s">
        <v>15</v>
      </c>
      <c r="C68" s="93" t="s">
        <v>156</v>
      </c>
      <c r="D68" s="96">
        <f>D5+D14+D23+D32+D41+D50+D59</f>
        <v>4318.4143190000004</v>
      </c>
      <c r="E68" s="96">
        <f t="shared" ref="E68:I71" si="64">E5+E14+E23+E32+E41+E50+E59</f>
        <v>3372.4909780000003</v>
      </c>
      <c r="F68" s="96">
        <f t="shared" si="64"/>
        <v>3708.6099309999995</v>
      </c>
      <c r="G68" s="96">
        <f t="shared" si="64"/>
        <v>3662.7331960000001</v>
      </c>
      <c r="H68" s="96">
        <f t="shared" si="64"/>
        <v>3765.8895782499999</v>
      </c>
      <c r="I68" s="55"/>
      <c r="J68" s="97"/>
      <c r="K68" s="97"/>
      <c r="L68" s="97"/>
      <c r="M68" s="97"/>
      <c r="N68" s="97"/>
      <c r="O68" s="97"/>
      <c r="P68" s="97"/>
      <c r="Q68" s="97"/>
      <c r="R68" s="97"/>
      <c r="S68" s="98"/>
    </row>
    <row r="69" spans="1:20" x14ac:dyDescent="0.25">
      <c r="A69" s="92" t="s">
        <v>4</v>
      </c>
      <c r="B69" s="105" t="s">
        <v>15</v>
      </c>
      <c r="C69" s="93" t="s">
        <v>157</v>
      </c>
      <c r="D69" s="96">
        <f>D6+D15+D24+D33+D42+D51+D60</f>
        <v>340.52435500000001</v>
      </c>
      <c r="E69" s="96">
        <f>E6+E15+E24+E33+E42+E51+E60</f>
        <v>367.91344599999996</v>
      </c>
      <c r="F69" s="96">
        <f>F6+F15+F24+F33+F42+F51+F60</f>
        <v>501.47278799999998</v>
      </c>
      <c r="G69" s="96">
        <f>G6+G15+G24+G33+G42+G51+G60</f>
        <v>456.69331299999999</v>
      </c>
      <c r="H69" s="96">
        <f>H6+H15+H24+H33+H42+H51+H60</f>
        <v>416.65097550000002</v>
      </c>
      <c r="I69" s="53"/>
      <c r="J69" s="97"/>
      <c r="K69" s="97"/>
      <c r="L69" s="97"/>
      <c r="M69" s="97"/>
      <c r="N69" s="97"/>
      <c r="O69" s="97"/>
      <c r="P69" s="97"/>
      <c r="Q69" s="97"/>
      <c r="R69" s="97"/>
      <c r="S69" s="98"/>
    </row>
    <row r="70" spans="1:20" x14ac:dyDescent="0.25">
      <c r="A70" s="92" t="s">
        <v>4</v>
      </c>
      <c r="B70" s="105" t="s">
        <v>15</v>
      </c>
      <c r="C70" s="93" t="s">
        <v>158</v>
      </c>
      <c r="D70" s="96">
        <f>D7+D16+D25+D34+D43+D52+D61</f>
        <v>129.95083266202056</v>
      </c>
      <c r="E70" s="96">
        <f t="shared" si="64"/>
        <v>154.39431898351583</v>
      </c>
      <c r="F70" s="96">
        <f t="shared" si="64"/>
        <v>154.92119425024751</v>
      </c>
      <c r="G70" s="96">
        <f t="shared" si="64"/>
        <v>159.92669795775231</v>
      </c>
      <c r="H70" s="96">
        <f t="shared" si="64"/>
        <v>160.08041119666669</v>
      </c>
      <c r="I70" s="94">
        <f t="shared" ref="I70:R70" si="65">0.02*I66</f>
        <v>0</v>
      </c>
      <c r="J70" s="94">
        <f t="shared" si="65"/>
        <v>0</v>
      </c>
      <c r="K70" s="94">
        <f t="shared" si="65"/>
        <v>0</v>
      </c>
      <c r="L70" s="94">
        <f t="shared" si="65"/>
        <v>0</v>
      </c>
      <c r="M70" s="94">
        <f t="shared" si="65"/>
        <v>0</v>
      </c>
      <c r="N70" s="94">
        <f t="shared" si="65"/>
        <v>0</v>
      </c>
      <c r="O70" s="94">
        <f t="shared" si="65"/>
        <v>0</v>
      </c>
      <c r="P70" s="94">
        <f t="shared" si="65"/>
        <v>0</v>
      </c>
      <c r="Q70" s="94">
        <f t="shared" si="65"/>
        <v>0</v>
      </c>
      <c r="R70" s="94">
        <f t="shared" si="65"/>
        <v>0</v>
      </c>
      <c r="S70" s="94">
        <f>0.02*S66</f>
        <v>0</v>
      </c>
    </row>
    <row r="71" spans="1:20" x14ac:dyDescent="0.25">
      <c r="A71" s="92" t="s">
        <v>4</v>
      </c>
      <c r="B71" s="105" t="s">
        <v>15</v>
      </c>
      <c r="C71" s="93" t="s">
        <v>159</v>
      </c>
      <c r="D71" s="99">
        <f>D8+D17+D26+D35+D44+D53+D62</f>
        <v>10291.466006121029</v>
      </c>
      <c r="E71" s="99">
        <f t="shared" si="64"/>
        <v>10549.419523341458</v>
      </c>
      <c r="F71" s="99">
        <f t="shared" si="64"/>
        <v>10785.355408325711</v>
      </c>
      <c r="G71" s="99">
        <f t="shared" si="64"/>
        <v>11041.364060177615</v>
      </c>
      <c r="H71" s="99">
        <f t="shared" si="64"/>
        <v>11214.197291171668</v>
      </c>
      <c r="I71" s="99">
        <f t="shared" si="64"/>
        <v>11802.496810857734</v>
      </c>
      <c r="J71" s="99">
        <f t="shared" ref="J71:S71" si="66">J8+J17+J26+J35+T44+J53+J62</f>
        <v>12320.63478146837</v>
      </c>
      <c r="K71" s="99">
        <f t="shared" si="66"/>
        <v>12996.115755385279</v>
      </c>
      <c r="L71" s="99">
        <f t="shared" si="66"/>
        <v>13723.910269460168</v>
      </c>
      <c r="M71" s="99">
        <f t="shared" si="66"/>
        <v>14508.669889000375</v>
      </c>
      <c r="N71" s="99">
        <f t="shared" si="66"/>
        <v>15355.110383107087</v>
      </c>
      <c r="O71" s="99">
        <f t="shared" si="66"/>
        <v>16268.530139823231</v>
      </c>
      <c r="P71" s="99">
        <f t="shared" si="66"/>
        <v>17254.872510776342</v>
      </c>
      <c r="Q71" s="99">
        <f t="shared" si="66"/>
        <v>18320.226990122868</v>
      </c>
      <c r="R71" s="99">
        <f t="shared" si="66"/>
        <v>19471.362401208833</v>
      </c>
      <c r="S71" s="99">
        <f t="shared" si="66"/>
        <v>20715.843924484423</v>
      </c>
      <c r="T71" s="351"/>
    </row>
    <row r="72" spans="1:20" x14ac:dyDescent="0.25">
      <c r="A72" s="92" t="s">
        <v>4</v>
      </c>
      <c r="B72" s="105" t="s">
        <v>15</v>
      </c>
      <c r="C72" s="100" t="s">
        <v>160</v>
      </c>
      <c r="D72" s="95"/>
      <c r="E72" s="95">
        <f>E71/D71-1</f>
        <v>2.5064798063464178E-2</v>
      </c>
      <c r="F72" s="95">
        <f>F71/E71-1</f>
        <v>2.2364821539443636E-2</v>
      </c>
      <c r="G72" s="95">
        <f>G71/F71-1</f>
        <v>2.3736691296633472E-2</v>
      </c>
      <c r="H72" s="95">
        <f>H71/G71-1</f>
        <v>1.5653249911159239E-2</v>
      </c>
      <c r="I72" s="95">
        <v>6.1210000000000001E-2</v>
      </c>
      <c r="J72" s="95">
        <v>6.13234E-2</v>
      </c>
      <c r="K72" s="95">
        <v>4.3310000000000001E-2</v>
      </c>
      <c r="L72" s="95">
        <v>4.5289999999999997E-2</v>
      </c>
      <c r="M72" s="95">
        <v>4.19E-2</v>
      </c>
      <c r="N72" s="95">
        <v>4.0710000000000003E-2</v>
      </c>
      <c r="O72" s="95">
        <v>3.9800000000000002E-2</v>
      </c>
      <c r="P72" s="95">
        <v>3.9100000000000003E-2</v>
      </c>
      <c r="Q72" s="95">
        <v>3.5799999999999998E-2</v>
      </c>
      <c r="R72" s="95">
        <v>3.1199999999999999E-2</v>
      </c>
      <c r="S72" s="101">
        <v>3.5299999999999998E-2</v>
      </c>
    </row>
    <row r="73" spans="1:20" ht="15.75" thickBot="1" x14ac:dyDescent="0.3">
      <c r="A73" s="92" t="s">
        <v>4</v>
      </c>
      <c r="B73" s="105" t="s">
        <v>15</v>
      </c>
      <c r="C73" s="102" t="s">
        <v>161</v>
      </c>
      <c r="D73" s="103">
        <v>0</v>
      </c>
      <c r="E73" s="103">
        <v>0</v>
      </c>
      <c r="F73" s="103">
        <v>0</v>
      </c>
      <c r="G73" s="103">
        <v>0</v>
      </c>
      <c r="H73" s="103">
        <v>0</v>
      </c>
      <c r="I73" s="103">
        <f t="shared" ref="I73:S73" si="67">I66-I71</f>
        <v>-11802.496810857734</v>
      </c>
      <c r="J73" s="103">
        <f t="shared" si="67"/>
        <v>-12320.63478146837</v>
      </c>
      <c r="K73" s="103">
        <f t="shared" si="67"/>
        <v>-12996.115755385279</v>
      </c>
      <c r="L73" s="103">
        <f t="shared" si="67"/>
        <v>-13723.910269460168</v>
      </c>
      <c r="M73" s="103">
        <f t="shared" si="67"/>
        <v>-14508.669889000375</v>
      </c>
      <c r="N73" s="103">
        <f t="shared" si="67"/>
        <v>-15355.110383107087</v>
      </c>
      <c r="O73" s="103">
        <f t="shared" si="67"/>
        <v>-16268.530139823231</v>
      </c>
      <c r="P73" s="103">
        <f t="shared" si="67"/>
        <v>-17254.872510776342</v>
      </c>
      <c r="Q73" s="103">
        <f t="shared" si="67"/>
        <v>-18320.226990122868</v>
      </c>
      <c r="R73" s="103">
        <f t="shared" si="67"/>
        <v>-19471.362401208833</v>
      </c>
      <c r="S73" s="103">
        <f t="shared" si="67"/>
        <v>-20715.843924484423</v>
      </c>
    </row>
    <row r="74" spans="1:20" x14ac:dyDescent="0.25">
      <c r="A74" s="92" t="s">
        <v>16</v>
      </c>
      <c r="B74" s="62" t="s">
        <v>17</v>
      </c>
      <c r="C74" s="93" t="s">
        <v>153</v>
      </c>
      <c r="D74" s="16">
        <v>230</v>
      </c>
      <c r="E74" s="16">
        <v>230</v>
      </c>
      <c r="F74" s="16">
        <v>230</v>
      </c>
      <c r="G74" s="16">
        <v>230</v>
      </c>
      <c r="H74" s="16">
        <v>230</v>
      </c>
      <c r="I74" s="16">
        <v>230</v>
      </c>
      <c r="J74" s="16">
        <v>230</v>
      </c>
      <c r="K74" s="16">
        <v>230</v>
      </c>
      <c r="L74" s="16">
        <v>230</v>
      </c>
      <c r="M74" s="16">
        <v>230</v>
      </c>
      <c r="N74" s="16">
        <v>230</v>
      </c>
      <c r="O74" s="16">
        <v>230</v>
      </c>
      <c r="P74" s="16">
        <v>230</v>
      </c>
      <c r="Q74" s="16">
        <v>230</v>
      </c>
      <c r="R74" s="16">
        <v>230</v>
      </c>
      <c r="S74" s="16">
        <v>230</v>
      </c>
    </row>
    <row r="75" spans="1:20" x14ac:dyDescent="0.25">
      <c r="A75" s="92" t="s">
        <v>16</v>
      </c>
      <c r="B75" s="62" t="s">
        <v>17</v>
      </c>
      <c r="C75" s="93" t="s">
        <v>154</v>
      </c>
      <c r="D75" s="115">
        <v>198.2467</v>
      </c>
      <c r="E75" s="115">
        <v>200.71815000000001</v>
      </c>
      <c r="F75" s="115">
        <v>203.18959999999998</v>
      </c>
      <c r="G75" s="115">
        <v>205.66104999999999</v>
      </c>
      <c r="H75" s="115">
        <v>208.13250000000002</v>
      </c>
      <c r="I75" s="115">
        <v>209.51370000000003</v>
      </c>
      <c r="J75" s="115">
        <v>210.89490000000001</v>
      </c>
      <c r="K75" s="115">
        <v>212.27610000000001</v>
      </c>
      <c r="L75" s="115">
        <v>213.65730000000002</v>
      </c>
      <c r="M75" s="115">
        <v>215.03850000000003</v>
      </c>
      <c r="N75" s="115">
        <v>216.41970000000003</v>
      </c>
      <c r="O75" s="115">
        <v>217.80090000000004</v>
      </c>
      <c r="P75" s="115">
        <v>219.18210000000002</v>
      </c>
      <c r="Q75" s="115">
        <v>220.56330000000003</v>
      </c>
      <c r="R75" s="115">
        <v>221.94450000000003</v>
      </c>
      <c r="S75" s="115">
        <v>223.32570000000004</v>
      </c>
    </row>
    <row r="76" spans="1:20" x14ac:dyDescent="0.25">
      <c r="A76" s="92" t="s">
        <v>16</v>
      </c>
      <c r="B76" s="62" t="s">
        <v>17</v>
      </c>
      <c r="C76" s="93" t="s">
        <v>155</v>
      </c>
      <c r="D76" s="95">
        <f>D75/D74</f>
        <v>0.86194217391304351</v>
      </c>
      <c r="E76" s="95">
        <f t="shared" ref="E76:S76" si="68">E75/E74</f>
        <v>0.87268760869565221</v>
      </c>
      <c r="F76" s="95">
        <f t="shared" si="68"/>
        <v>0.88343304347826079</v>
      </c>
      <c r="G76" s="95">
        <f t="shared" si="68"/>
        <v>0.89417847826086949</v>
      </c>
      <c r="H76" s="95">
        <f t="shared" si="68"/>
        <v>0.9049239130434783</v>
      </c>
      <c r="I76" s="95">
        <f t="shared" si="68"/>
        <v>0.91092913043478274</v>
      </c>
      <c r="J76" s="95">
        <f t="shared" si="68"/>
        <v>0.91693434782608696</v>
      </c>
      <c r="K76" s="95">
        <f t="shared" si="68"/>
        <v>0.9229395652173914</v>
      </c>
      <c r="L76" s="95">
        <f t="shared" si="68"/>
        <v>0.92894478260869573</v>
      </c>
      <c r="M76" s="95">
        <f t="shared" si="68"/>
        <v>0.93495000000000017</v>
      </c>
      <c r="N76" s="95">
        <f t="shared" si="68"/>
        <v>0.9409552173913045</v>
      </c>
      <c r="O76" s="95">
        <f t="shared" si="68"/>
        <v>0.94696043478260883</v>
      </c>
      <c r="P76" s="95">
        <f t="shared" si="68"/>
        <v>0.95296565217391316</v>
      </c>
      <c r="Q76" s="95">
        <f t="shared" si="68"/>
        <v>0.95897086956521749</v>
      </c>
      <c r="R76" s="95">
        <f t="shared" si="68"/>
        <v>0.96497608695652193</v>
      </c>
      <c r="S76" s="95">
        <f t="shared" si="68"/>
        <v>0.97098130434782626</v>
      </c>
    </row>
    <row r="77" spans="1:20" x14ac:dyDescent="0.25">
      <c r="A77" s="92" t="s">
        <v>16</v>
      </c>
      <c r="B77" s="62" t="s">
        <v>17</v>
      </c>
      <c r="C77" s="93" t="s">
        <v>156</v>
      </c>
      <c r="D77" s="96">
        <f>'Foreign Trade '!I8</f>
        <v>215.55364599999999</v>
      </c>
      <c r="E77" s="96">
        <f>'Foreign Trade '!J8</f>
        <v>504.83664099999999</v>
      </c>
      <c r="F77" s="96">
        <f>'Foreign Trade '!K8</f>
        <v>263.13064100000003</v>
      </c>
      <c r="G77" s="96">
        <f>'Foreign Trade '!L8</f>
        <v>234.12544800000001</v>
      </c>
      <c r="H77" s="96">
        <f>'Foreign Trade '!M8</f>
        <v>304.41159399999998</v>
      </c>
      <c r="I77" s="55"/>
      <c r="J77" s="97"/>
      <c r="K77" s="97"/>
      <c r="L77" s="97"/>
      <c r="M77" s="97"/>
      <c r="N77" s="97"/>
      <c r="O77" s="97"/>
      <c r="P77" s="97"/>
      <c r="Q77" s="97"/>
      <c r="R77" s="97"/>
      <c r="S77" s="98"/>
    </row>
    <row r="78" spans="1:20" x14ac:dyDescent="0.25">
      <c r="A78" s="92" t="s">
        <v>16</v>
      </c>
      <c r="B78" s="62" t="s">
        <v>17</v>
      </c>
      <c r="C78" s="93" t="s">
        <v>157</v>
      </c>
      <c r="D78" s="96">
        <f>'Foreign Trade '!AH8</f>
        <v>101.42007700000001</v>
      </c>
      <c r="E78" s="96">
        <f>'Foreign Trade '!AI8</f>
        <v>107.905023</v>
      </c>
      <c r="F78" s="96">
        <f>'Foreign Trade '!AJ8</f>
        <v>110.40852</v>
      </c>
      <c r="G78" s="96">
        <f>'Foreign Trade '!AK8</f>
        <v>102.63818499999999</v>
      </c>
      <c r="H78" s="96">
        <f>'Foreign Trade '!AL8</f>
        <v>105.59295125</v>
      </c>
      <c r="I78" s="53"/>
      <c r="J78" s="97"/>
      <c r="K78" s="97"/>
      <c r="L78" s="97"/>
      <c r="M78" s="97"/>
      <c r="N78" s="97"/>
      <c r="O78" s="97"/>
      <c r="P78" s="97"/>
      <c r="Q78" s="97"/>
      <c r="R78" s="97"/>
      <c r="S78" s="98"/>
    </row>
    <row r="79" spans="1:20" x14ac:dyDescent="0.25">
      <c r="A79" s="92" t="s">
        <v>16</v>
      </c>
      <c r="B79" s="62" t="s">
        <v>17</v>
      </c>
      <c r="C79" s="93" t="s">
        <v>158</v>
      </c>
      <c r="D79" s="94">
        <f>0.02*D75</f>
        <v>3.964934</v>
      </c>
      <c r="E79" s="94">
        <f t="shared" ref="E79:S79" si="69">0.02*E75</f>
        <v>4.0143630000000003</v>
      </c>
      <c r="F79" s="94">
        <f t="shared" si="69"/>
        <v>4.0637919999999994</v>
      </c>
      <c r="G79" s="94">
        <f t="shared" si="69"/>
        <v>4.1132210000000002</v>
      </c>
      <c r="H79" s="94">
        <f t="shared" si="69"/>
        <v>4.1626500000000002</v>
      </c>
      <c r="I79" s="94">
        <f t="shared" si="69"/>
        <v>4.1902740000000005</v>
      </c>
      <c r="J79" s="94">
        <f t="shared" si="69"/>
        <v>4.2178979999999999</v>
      </c>
      <c r="K79" s="94">
        <f t="shared" si="69"/>
        <v>4.2455220000000002</v>
      </c>
      <c r="L79" s="94">
        <f t="shared" si="69"/>
        <v>4.2731460000000006</v>
      </c>
      <c r="M79" s="94">
        <f t="shared" si="69"/>
        <v>4.3007700000000009</v>
      </c>
      <c r="N79" s="94">
        <f t="shared" si="69"/>
        <v>4.3283940000000012</v>
      </c>
      <c r="O79" s="94">
        <f t="shared" si="69"/>
        <v>4.3560180000000006</v>
      </c>
      <c r="P79" s="94">
        <f t="shared" si="69"/>
        <v>4.3836420000000009</v>
      </c>
      <c r="Q79" s="94">
        <f t="shared" si="69"/>
        <v>4.4112660000000004</v>
      </c>
      <c r="R79" s="94">
        <f t="shared" si="69"/>
        <v>4.4388900000000007</v>
      </c>
      <c r="S79" s="94">
        <f t="shared" si="69"/>
        <v>4.466514000000001</v>
      </c>
    </row>
    <row r="80" spans="1:20" x14ac:dyDescent="0.25">
      <c r="A80" s="92" t="s">
        <v>16</v>
      </c>
      <c r="B80" s="62" t="s">
        <v>17</v>
      </c>
      <c r="C80" s="93" t="s">
        <v>159</v>
      </c>
      <c r="D80" s="99">
        <f t="shared" ref="D80:G80" si="70">D75+D77-D78</f>
        <v>312.380269</v>
      </c>
      <c r="E80" s="99">
        <f t="shared" si="70"/>
        <v>597.64976799999999</v>
      </c>
      <c r="F80" s="99">
        <f t="shared" si="70"/>
        <v>355.911721</v>
      </c>
      <c r="G80" s="99">
        <f t="shared" si="70"/>
        <v>337.14831300000003</v>
      </c>
      <c r="H80" s="99">
        <f>H75+H77-H78</f>
        <v>406.95114274999997</v>
      </c>
      <c r="I80" s="99">
        <f>H80*(I81+1)</f>
        <v>432.75184520034992</v>
      </c>
      <c r="J80" s="99">
        <f t="shared" ref="J80:R80" si="71">I80*(J81+1)</f>
        <v>460.38144933456505</v>
      </c>
      <c r="K80" s="99">
        <f t="shared" si="71"/>
        <v>489.98056970405247</v>
      </c>
      <c r="L80" s="99">
        <f t="shared" si="71"/>
        <v>521.70137280806614</v>
      </c>
      <c r="M80" s="99">
        <f t="shared" si="71"/>
        <v>555.7085811348345</v>
      </c>
      <c r="N80" s="99">
        <f t="shared" si="71"/>
        <v>592.18056887758542</v>
      </c>
      <c r="O80" s="99">
        <f t="shared" si="71"/>
        <v>631.31055807176472</v>
      </c>
      <c r="P80" s="99">
        <f t="shared" si="71"/>
        <v>673.30792476798661</v>
      </c>
      <c r="Q80" s="99">
        <f t="shared" si="71"/>
        <v>718.39962581286852</v>
      </c>
      <c r="R80" s="99">
        <f t="shared" si="71"/>
        <v>766.83175786640697</v>
      </c>
      <c r="S80" s="99">
        <v>312.380269</v>
      </c>
    </row>
    <row r="81" spans="1:20" x14ac:dyDescent="0.25">
      <c r="A81" s="92" t="s">
        <v>16</v>
      </c>
      <c r="B81" s="62" t="s">
        <v>17</v>
      </c>
      <c r="C81" s="100" t="s">
        <v>160</v>
      </c>
      <c r="D81" s="95"/>
      <c r="E81" s="95">
        <f>E80/D80-1</f>
        <v>0.9132122842240078</v>
      </c>
      <c r="F81" s="95">
        <f t="shared" ref="F81:H81" si="72">F80/E80-1</f>
        <v>-0.40448111911590334</v>
      </c>
      <c r="G81" s="95">
        <f t="shared" si="72"/>
        <v>-5.2719275294673351E-2</v>
      </c>
      <c r="H81" s="95">
        <f t="shared" si="72"/>
        <v>0.20703894119737121</v>
      </c>
      <c r="I81" s="95">
        <v>6.3399999999999998E-2</v>
      </c>
      <c r="J81" s="95">
        <v>6.3846300000000009E-2</v>
      </c>
      <c r="K81" s="95">
        <v>6.4292600000000005E-2</v>
      </c>
      <c r="L81" s="95">
        <v>6.4738900000000002E-2</v>
      </c>
      <c r="M81" s="95">
        <v>6.5185199999999999E-2</v>
      </c>
      <c r="N81" s="95">
        <v>6.5631500000000009E-2</v>
      </c>
      <c r="O81" s="95">
        <v>6.6077800000000006E-2</v>
      </c>
      <c r="P81" s="95">
        <v>6.6524100000000003E-2</v>
      </c>
      <c r="Q81" s="95">
        <v>6.6970400000000013E-2</v>
      </c>
      <c r="R81" s="95">
        <v>6.741670000000001E-2</v>
      </c>
      <c r="S81" s="95">
        <v>6.7863000000000007E-2</v>
      </c>
    </row>
    <row r="82" spans="1:20" ht="15.75" thickBot="1" x14ac:dyDescent="0.3">
      <c r="A82" s="92" t="s">
        <v>16</v>
      </c>
      <c r="B82" s="62" t="s">
        <v>17</v>
      </c>
      <c r="C82" s="102" t="s">
        <v>161</v>
      </c>
      <c r="D82" s="103">
        <v>0</v>
      </c>
      <c r="E82" s="103">
        <v>0</v>
      </c>
      <c r="F82" s="103">
        <v>0</v>
      </c>
      <c r="G82" s="103">
        <v>0</v>
      </c>
      <c r="H82" s="103">
        <v>0</v>
      </c>
      <c r="I82" s="103">
        <f>I75-I80</f>
        <v>-223.23814520034989</v>
      </c>
      <c r="J82" s="103">
        <f t="shared" ref="J82:S82" si="73">J75-J80</f>
        <v>-249.48654933456504</v>
      </c>
      <c r="K82" s="103">
        <f t="shared" si="73"/>
        <v>-277.70446970405249</v>
      </c>
      <c r="L82" s="103">
        <f t="shared" si="73"/>
        <v>-308.04407280806612</v>
      </c>
      <c r="M82" s="103">
        <f t="shared" si="73"/>
        <v>-340.6700811348345</v>
      </c>
      <c r="N82" s="103">
        <f t="shared" si="73"/>
        <v>-375.76086887758538</v>
      </c>
      <c r="O82" s="103">
        <f t="shared" si="73"/>
        <v>-413.50965807176465</v>
      </c>
      <c r="P82" s="103">
        <f t="shared" si="73"/>
        <v>-454.12582476798661</v>
      </c>
      <c r="Q82" s="103">
        <f t="shared" si="73"/>
        <v>-497.83632581286849</v>
      </c>
      <c r="R82" s="103">
        <f t="shared" si="73"/>
        <v>-544.88725786640691</v>
      </c>
      <c r="S82" s="103">
        <f t="shared" si="73"/>
        <v>-89.054568999999958</v>
      </c>
    </row>
    <row r="83" spans="1:20" x14ac:dyDescent="0.25">
      <c r="A83" s="92" t="s">
        <v>16</v>
      </c>
      <c r="B83" s="62" t="s">
        <v>18</v>
      </c>
      <c r="C83" s="93" t="s">
        <v>153</v>
      </c>
      <c r="D83" s="116">
        <f>'Capacity By Company '!D38</f>
        <v>150</v>
      </c>
      <c r="E83" s="116">
        <f>'Capacity By Company '!E38</f>
        <v>150</v>
      </c>
      <c r="F83" s="116">
        <f>'Capacity By Company '!F38</f>
        <v>150</v>
      </c>
      <c r="G83" s="116">
        <f>'Capacity By Company '!G38</f>
        <v>150</v>
      </c>
      <c r="H83" s="116">
        <f>'Capacity By Company '!H38</f>
        <v>150</v>
      </c>
      <c r="I83" s="116">
        <f>'Capacity By Company '!I38</f>
        <v>150</v>
      </c>
      <c r="J83" s="116">
        <f>'Capacity By Company '!J38</f>
        <v>150</v>
      </c>
      <c r="K83" s="116">
        <f>'Capacity By Company '!K38</f>
        <v>150</v>
      </c>
      <c r="L83" s="116">
        <f>'Capacity By Company '!L38</f>
        <v>150</v>
      </c>
      <c r="M83" s="116">
        <f>'Capacity By Company '!M38</f>
        <v>150</v>
      </c>
      <c r="N83" s="116">
        <f>'Capacity By Company '!N38</f>
        <v>150</v>
      </c>
      <c r="O83" s="116">
        <f>'Capacity By Company '!O38</f>
        <v>150</v>
      </c>
      <c r="P83" s="116">
        <f>'Capacity By Company '!P38</f>
        <v>150</v>
      </c>
      <c r="Q83" s="116">
        <f>'Capacity By Company '!Q38</f>
        <v>150</v>
      </c>
      <c r="R83" s="116">
        <f>'Capacity By Company '!R38</f>
        <v>150</v>
      </c>
      <c r="S83" s="116">
        <f>'Capacity By Company '!S38</f>
        <v>150</v>
      </c>
    </row>
    <row r="84" spans="1:20" x14ac:dyDescent="0.25">
      <c r="A84" s="92" t="s">
        <v>16</v>
      </c>
      <c r="B84" s="62" t="s">
        <v>18</v>
      </c>
      <c r="C84" s="93" t="s">
        <v>154</v>
      </c>
      <c r="D84" s="115">
        <v>42.578600000000002</v>
      </c>
      <c r="E84" s="115">
        <v>42.915999999999997</v>
      </c>
      <c r="F84" s="115">
        <v>43.253399999999999</v>
      </c>
      <c r="G84" s="115">
        <v>43.590800000000002</v>
      </c>
      <c r="H84" s="115">
        <v>68.39</v>
      </c>
      <c r="I84" s="115">
        <v>68.565945454545457</v>
      </c>
      <c r="J84" s="115">
        <v>68.741890909090912</v>
      </c>
      <c r="K84" s="115">
        <v>68.917836363636368</v>
      </c>
      <c r="L84" s="115">
        <v>69.093781818181824</v>
      </c>
      <c r="M84" s="115">
        <v>69.269727272727266</v>
      </c>
      <c r="N84" s="115">
        <v>69.445672727272722</v>
      </c>
      <c r="O84" s="115">
        <v>69.621618181818178</v>
      </c>
      <c r="P84" s="115">
        <v>69.797563636363634</v>
      </c>
      <c r="Q84" s="115">
        <v>69.97350909090909</v>
      </c>
      <c r="R84" s="115">
        <v>70.149454545454546</v>
      </c>
      <c r="S84" s="115">
        <v>70.325400000000002</v>
      </c>
    </row>
    <row r="85" spans="1:20" x14ac:dyDescent="0.25">
      <c r="A85" s="92" t="s">
        <v>16</v>
      </c>
      <c r="B85" s="62" t="s">
        <v>18</v>
      </c>
      <c r="C85" s="93" t="s">
        <v>155</v>
      </c>
      <c r="D85" s="95">
        <f t="shared" ref="D85:F85" si="74">D84/D83</f>
        <v>0.28385733333333335</v>
      </c>
      <c r="E85" s="95">
        <f t="shared" si="74"/>
        <v>0.28610666666666662</v>
      </c>
      <c r="F85" s="95">
        <f t="shared" si="74"/>
        <v>0.288356</v>
      </c>
      <c r="G85" s="95">
        <f>G84/G83</f>
        <v>0.29060533333333333</v>
      </c>
      <c r="H85" s="95">
        <f>H84/H83</f>
        <v>0.45593333333333336</v>
      </c>
      <c r="I85" s="95">
        <f t="shared" ref="I85:S85" si="75">I84/I83</f>
        <v>0.45710630303030303</v>
      </c>
      <c r="J85" s="95">
        <f t="shared" si="75"/>
        <v>0.45827927272727276</v>
      </c>
      <c r="K85" s="95">
        <f t="shared" si="75"/>
        <v>0.45945224242424243</v>
      </c>
      <c r="L85" s="95">
        <f t="shared" si="75"/>
        <v>0.46062521212121216</v>
      </c>
      <c r="M85" s="95">
        <f t="shared" si="75"/>
        <v>0.46179818181818177</v>
      </c>
      <c r="N85" s="95">
        <f t="shared" si="75"/>
        <v>0.4629711515151515</v>
      </c>
      <c r="O85" s="95">
        <f t="shared" si="75"/>
        <v>0.46414412121212117</v>
      </c>
      <c r="P85" s="95">
        <f t="shared" si="75"/>
        <v>0.4653170909090909</v>
      </c>
      <c r="Q85" s="95">
        <f t="shared" si="75"/>
        <v>0.46649006060606057</v>
      </c>
      <c r="R85" s="95">
        <f t="shared" si="75"/>
        <v>0.4676630303030303</v>
      </c>
      <c r="S85" s="95">
        <f t="shared" si="75"/>
        <v>0.46883600000000003</v>
      </c>
    </row>
    <row r="86" spans="1:20" x14ac:dyDescent="0.25">
      <c r="A86" s="92" t="s">
        <v>16</v>
      </c>
      <c r="B86" s="62" t="s">
        <v>18</v>
      </c>
      <c r="C86" s="93" t="s">
        <v>156</v>
      </c>
      <c r="D86" s="96">
        <f>'Foreign Trade '!I9</f>
        <v>130.22212500000001</v>
      </c>
      <c r="E86" s="96">
        <f>'Foreign Trade '!J9</f>
        <v>142.67907500000001</v>
      </c>
      <c r="F86" s="96">
        <f>'Foreign Trade '!K9</f>
        <v>135.23998800000001</v>
      </c>
      <c r="G86" s="96">
        <f>'Foreign Trade '!L9</f>
        <v>38.7742</v>
      </c>
      <c r="H86" s="96">
        <f>'Foreign Trade '!M9</f>
        <v>111.72884700000002</v>
      </c>
      <c r="I86" s="55"/>
      <c r="J86" s="97"/>
      <c r="K86" s="97"/>
      <c r="L86" s="97"/>
      <c r="M86" s="97"/>
      <c r="N86" s="97"/>
      <c r="O86" s="97"/>
      <c r="P86" s="97"/>
      <c r="Q86" s="97"/>
      <c r="R86" s="97"/>
      <c r="S86" s="98"/>
    </row>
    <row r="87" spans="1:20" x14ac:dyDescent="0.25">
      <c r="A87" s="92" t="s">
        <v>16</v>
      </c>
      <c r="B87" s="62" t="s">
        <v>18</v>
      </c>
      <c r="C87" s="93" t="s">
        <v>157</v>
      </c>
      <c r="D87" s="96">
        <f>'Foreign Trade '!AH9</f>
        <v>60.882178000000003</v>
      </c>
      <c r="E87" s="96">
        <f>'Foreign Trade '!AI9</f>
        <v>65.002618999999996</v>
      </c>
      <c r="F87" s="96">
        <f>'Foreign Trade '!AJ9</f>
        <v>61.633054999999999</v>
      </c>
      <c r="G87" s="96">
        <f>'Foreign Trade '!AK9</f>
        <v>58.861466999999998</v>
      </c>
      <c r="H87" s="96">
        <f>'Foreign Trade '!AL9</f>
        <v>61.594829750000002</v>
      </c>
      <c r="I87" s="53"/>
      <c r="J87" s="97"/>
      <c r="K87" s="97"/>
      <c r="L87" s="97"/>
      <c r="M87" s="97"/>
      <c r="N87" s="97"/>
      <c r="O87" s="97"/>
      <c r="P87" s="97"/>
      <c r="Q87" s="97"/>
      <c r="R87" s="97"/>
      <c r="S87" s="98"/>
    </row>
    <row r="88" spans="1:20" x14ac:dyDescent="0.25">
      <c r="A88" s="92" t="s">
        <v>16</v>
      </c>
      <c r="B88" s="62" t="s">
        <v>18</v>
      </c>
      <c r="C88" s="93" t="s">
        <v>158</v>
      </c>
      <c r="D88" s="94">
        <f>0.02*D84</f>
        <v>0.851572</v>
      </c>
      <c r="E88" s="94">
        <f t="shared" ref="E88:S88" si="76">0.02*E84</f>
        <v>0.85831999999999997</v>
      </c>
      <c r="F88" s="94">
        <f t="shared" si="76"/>
        <v>0.86506799999999995</v>
      </c>
      <c r="G88" s="94">
        <f t="shared" si="76"/>
        <v>0.87181600000000004</v>
      </c>
      <c r="H88" s="94">
        <f t="shared" si="76"/>
        <v>1.3678000000000001</v>
      </c>
      <c r="I88" s="94">
        <f t="shared" si="76"/>
        <v>1.3713189090909093</v>
      </c>
      <c r="J88" s="94">
        <f t="shared" si="76"/>
        <v>1.3748378181818184</v>
      </c>
      <c r="K88" s="94">
        <f t="shared" si="76"/>
        <v>1.3783567272727273</v>
      </c>
      <c r="L88" s="94">
        <f t="shared" si="76"/>
        <v>1.3818756363636364</v>
      </c>
      <c r="M88" s="94">
        <f t="shared" si="76"/>
        <v>1.3853945454545453</v>
      </c>
      <c r="N88" s="94">
        <f t="shared" si="76"/>
        <v>1.3889134545454545</v>
      </c>
      <c r="O88" s="94">
        <f t="shared" si="76"/>
        <v>1.3924323636363636</v>
      </c>
      <c r="P88" s="94">
        <f t="shared" si="76"/>
        <v>1.3959512727272727</v>
      </c>
      <c r="Q88" s="94">
        <f t="shared" si="76"/>
        <v>1.3994701818181818</v>
      </c>
      <c r="R88" s="94">
        <f t="shared" si="76"/>
        <v>1.402989090909091</v>
      </c>
      <c r="S88" s="94">
        <f t="shared" si="76"/>
        <v>1.4065080000000001</v>
      </c>
    </row>
    <row r="89" spans="1:20" x14ac:dyDescent="0.25">
      <c r="A89" s="92" t="s">
        <v>16</v>
      </c>
      <c r="B89" s="62" t="s">
        <v>18</v>
      </c>
      <c r="C89" s="93" t="s">
        <v>159</v>
      </c>
      <c r="D89" s="99">
        <f>D84+D86-D87-D88</f>
        <v>111.06697499999999</v>
      </c>
      <c r="E89" s="99">
        <f t="shared" ref="E89:H89" si="77">E84+E86-E87-E88</f>
        <v>119.73413600000001</v>
      </c>
      <c r="F89" s="99">
        <f t="shared" si="77"/>
        <v>115.99526500000002</v>
      </c>
      <c r="G89" s="99">
        <f t="shared" si="77"/>
        <v>22.631717000000013</v>
      </c>
      <c r="H89" s="99">
        <f t="shared" si="77"/>
        <v>117.15621725000001</v>
      </c>
      <c r="I89" s="99">
        <f>H89*(I90+1)</f>
        <v>125.09940877955002</v>
      </c>
      <c r="J89" s="99">
        <f t="shared" ref="J89:S89" si="78">I89*(J90+1)</f>
        <v>133.60491758247161</v>
      </c>
      <c r="K89" s="99">
        <f t="shared" si="78"/>
        <v>142.71410086324451</v>
      </c>
      <c r="L89" s="99">
        <f t="shared" si="78"/>
        <v>152.47146393926454</v>
      </c>
      <c r="M89" s="99">
        <f t="shared" si="78"/>
        <v>162.92490750694051</v>
      </c>
      <c r="N89" s="99">
        <f t="shared" si="78"/>
        <v>174.12599489804268</v>
      </c>
      <c r="O89" s="99">
        <f t="shared" si="78"/>
        <v>186.13024098631374</v>
      </c>
      <c r="P89" s="99">
        <f t="shared" si="78"/>
        <v>198.99742454569758</v>
      </c>
      <c r="Q89" s="99">
        <f t="shared" si="78"/>
        <v>212.79192601520535</v>
      </c>
      <c r="R89" s="99">
        <f t="shared" si="78"/>
        <v>227.58309279252225</v>
      </c>
      <c r="S89" s="99">
        <f t="shared" si="78"/>
        <v>243.44563436016108</v>
      </c>
      <c r="T89" s="351"/>
    </row>
    <row r="90" spans="1:20" x14ac:dyDescent="0.25">
      <c r="A90" s="92" t="s">
        <v>16</v>
      </c>
      <c r="B90" s="62" t="s">
        <v>18</v>
      </c>
      <c r="C90" s="100" t="s">
        <v>160</v>
      </c>
      <c r="D90" s="95"/>
      <c r="E90" s="95">
        <f>E89/D89-1</f>
        <v>7.8035446630287941E-2</v>
      </c>
      <c r="F90" s="95">
        <f t="shared" ref="F90:H90" si="79">F89/E89-1</f>
        <v>-3.1226441555480822E-2</v>
      </c>
      <c r="G90" s="95">
        <f t="shared" si="79"/>
        <v>-0.80489102723287875</v>
      </c>
      <c r="H90" s="95">
        <f t="shared" si="79"/>
        <v>4.1766384870401101</v>
      </c>
      <c r="I90" s="95">
        <v>6.7799999999999999E-2</v>
      </c>
      <c r="J90" s="95">
        <v>6.7990000000000009E-2</v>
      </c>
      <c r="K90" s="95">
        <v>6.8180000000000004E-2</v>
      </c>
      <c r="L90" s="95">
        <v>6.837E-2</v>
      </c>
      <c r="M90" s="95">
        <v>6.8559999999999996E-2</v>
      </c>
      <c r="N90" s="95">
        <v>6.8750000000000006E-2</v>
      </c>
      <c r="O90" s="95">
        <v>6.8940000000000001E-2</v>
      </c>
      <c r="P90" s="95">
        <v>6.9129999999999997E-2</v>
      </c>
      <c r="Q90" s="95">
        <v>6.9320000000000007E-2</v>
      </c>
      <c r="R90" s="95">
        <v>6.9510000000000002E-2</v>
      </c>
      <c r="S90" s="95">
        <v>6.9699999999999998E-2</v>
      </c>
    </row>
    <row r="91" spans="1:20" ht="15.75" thickBot="1" x14ac:dyDescent="0.3">
      <c r="A91" s="92" t="s">
        <v>16</v>
      </c>
      <c r="B91" s="62" t="s">
        <v>18</v>
      </c>
      <c r="C91" s="102" t="s">
        <v>161</v>
      </c>
      <c r="D91" s="103">
        <v>0</v>
      </c>
      <c r="E91" s="103">
        <v>0</v>
      </c>
      <c r="F91" s="103">
        <v>0</v>
      </c>
      <c r="G91" s="103">
        <v>0</v>
      </c>
      <c r="H91" s="103">
        <v>0</v>
      </c>
      <c r="I91" s="103">
        <f>I84-I89</f>
        <v>-56.533463325004561</v>
      </c>
      <c r="J91" s="103">
        <f t="shared" ref="J91:S91" si="80">J84-J89</f>
        <v>-64.863026673380702</v>
      </c>
      <c r="K91" s="103">
        <f t="shared" si="80"/>
        <v>-73.796264499608142</v>
      </c>
      <c r="L91" s="103">
        <f t="shared" si="80"/>
        <v>-83.377682121082714</v>
      </c>
      <c r="M91" s="103">
        <f t="shared" si="80"/>
        <v>-93.655180234213248</v>
      </c>
      <c r="N91" s="103">
        <f t="shared" si="80"/>
        <v>-104.68032217076995</v>
      </c>
      <c r="O91" s="103">
        <f t="shared" si="80"/>
        <v>-116.50862280449556</v>
      </c>
      <c r="P91" s="103">
        <f t="shared" si="80"/>
        <v>-129.19986090933395</v>
      </c>
      <c r="Q91" s="103">
        <f t="shared" si="80"/>
        <v>-142.81841692429626</v>
      </c>
      <c r="R91" s="103">
        <f t="shared" si="80"/>
        <v>-157.43363824706771</v>
      </c>
      <c r="S91" s="103">
        <f t="shared" si="80"/>
        <v>-173.12023436016108</v>
      </c>
    </row>
    <row r="92" spans="1:20" x14ac:dyDescent="0.25">
      <c r="A92" s="92" t="s">
        <v>16</v>
      </c>
      <c r="B92" s="62" t="s">
        <v>19</v>
      </c>
      <c r="C92" s="93" t="s">
        <v>153</v>
      </c>
      <c r="D92" s="27">
        <f>'Capacity By Company '!D44</f>
        <v>0</v>
      </c>
      <c r="E92" s="27">
        <f>'Capacity By Company '!E44</f>
        <v>0</v>
      </c>
      <c r="F92" s="27">
        <f>'Capacity By Company '!F44</f>
        <v>0</v>
      </c>
      <c r="G92" s="27">
        <f>'Capacity By Company '!G44</f>
        <v>0</v>
      </c>
      <c r="H92" s="27">
        <f>'Capacity By Company '!H44</f>
        <v>0</v>
      </c>
      <c r="I92" s="27">
        <f>'Capacity By Company '!I44</f>
        <v>0</v>
      </c>
      <c r="J92" s="27">
        <f>'Capacity By Company '!J44</f>
        <v>0</v>
      </c>
      <c r="K92" s="27">
        <f>'Capacity By Company '!K44</f>
        <v>5</v>
      </c>
      <c r="L92" s="27">
        <f>'Capacity By Company '!L44</f>
        <v>5</v>
      </c>
      <c r="M92" s="27">
        <f>'Capacity By Company '!M44</f>
        <v>5</v>
      </c>
      <c r="N92" s="27">
        <f>'Capacity By Company '!N44</f>
        <v>5</v>
      </c>
      <c r="O92" s="27">
        <f>'Capacity By Company '!O44</f>
        <v>5</v>
      </c>
      <c r="P92" s="27">
        <f>'Capacity By Company '!P44</f>
        <v>5</v>
      </c>
      <c r="Q92" s="27">
        <f>'Capacity By Company '!Q44</f>
        <v>5</v>
      </c>
      <c r="R92" s="27">
        <f>'Capacity By Company '!R44</f>
        <v>5</v>
      </c>
      <c r="S92" s="27">
        <f>'Capacity By Company '!S44</f>
        <v>5</v>
      </c>
    </row>
    <row r="93" spans="1:20" x14ac:dyDescent="0.25">
      <c r="A93" s="92" t="s">
        <v>16</v>
      </c>
      <c r="B93" s="62" t="s">
        <v>19</v>
      </c>
      <c r="C93" s="93" t="s">
        <v>154</v>
      </c>
      <c r="D93" s="115">
        <v>148.38276572350003</v>
      </c>
      <c r="E93" s="115">
        <v>149.42862429262502</v>
      </c>
      <c r="F93" s="115">
        <v>150.47448286175</v>
      </c>
      <c r="G93" s="115">
        <v>151.52034143087502</v>
      </c>
      <c r="H93" s="115">
        <v>152.56620000000004</v>
      </c>
      <c r="I93" s="115">
        <v>153.57450909090915</v>
      </c>
      <c r="J93" s="115">
        <v>154.58281818181823</v>
      </c>
      <c r="K93" s="115">
        <v>155.59112727272731</v>
      </c>
      <c r="L93" s="115">
        <v>156.59943636363639</v>
      </c>
      <c r="M93" s="115">
        <v>157.60774545454549</v>
      </c>
      <c r="N93" s="115">
        <v>158.61605454545457</v>
      </c>
      <c r="O93" s="115">
        <v>159.62436363636365</v>
      </c>
      <c r="P93" s="115">
        <v>160.63267272727273</v>
      </c>
      <c r="Q93" s="115">
        <v>161.64098181818184</v>
      </c>
      <c r="R93" s="115">
        <v>162.64929090909092</v>
      </c>
      <c r="S93" s="115">
        <v>163.6576</v>
      </c>
    </row>
    <row r="94" spans="1:20" x14ac:dyDescent="0.25">
      <c r="A94" s="92" t="s">
        <v>16</v>
      </c>
      <c r="B94" s="62" t="s">
        <v>19</v>
      </c>
      <c r="C94" s="93" t="s">
        <v>155</v>
      </c>
      <c r="D94" s="95" t="e">
        <f t="shared" ref="D94:G94" si="81">D93/D92</f>
        <v>#DIV/0!</v>
      </c>
      <c r="E94" s="95" t="e">
        <f t="shared" si="81"/>
        <v>#DIV/0!</v>
      </c>
      <c r="F94" s="95" t="e">
        <f t="shared" si="81"/>
        <v>#DIV/0!</v>
      </c>
      <c r="G94" s="95" t="e">
        <f t="shared" si="81"/>
        <v>#DIV/0!</v>
      </c>
      <c r="H94" s="95" t="e">
        <f>H93/H92</f>
        <v>#DIV/0!</v>
      </c>
      <c r="I94" s="95" t="e">
        <f t="shared" ref="I94:S94" si="82">I93/I92</f>
        <v>#DIV/0!</v>
      </c>
      <c r="J94" s="95" t="e">
        <f t="shared" si="82"/>
        <v>#DIV/0!</v>
      </c>
      <c r="K94" s="95">
        <f t="shared" si="82"/>
        <v>31.11822545454546</v>
      </c>
      <c r="L94" s="95">
        <f t="shared" si="82"/>
        <v>31.319887272727279</v>
      </c>
      <c r="M94" s="95">
        <f t="shared" si="82"/>
        <v>31.521549090909097</v>
      </c>
      <c r="N94" s="95">
        <f t="shared" si="82"/>
        <v>31.723210909090916</v>
      </c>
      <c r="O94" s="95">
        <f t="shared" si="82"/>
        <v>31.924872727272732</v>
      </c>
      <c r="P94" s="95">
        <f t="shared" si="82"/>
        <v>32.126534545454547</v>
      </c>
      <c r="Q94" s="95">
        <f t="shared" si="82"/>
        <v>32.328196363636366</v>
      </c>
      <c r="R94" s="95">
        <f t="shared" si="82"/>
        <v>32.529858181818184</v>
      </c>
      <c r="S94" s="95">
        <f t="shared" si="82"/>
        <v>32.731520000000003</v>
      </c>
    </row>
    <row r="95" spans="1:20" x14ac:dyDescent="0.25">
      <c r="A95" s="92" t="s">
        <v>16</v>
      </c>
      <c r="B95" s="62" t="s">
        <v>19</v>
      </c>
      <c r="C95" s="93" t="s">
        <v>156</v>
      </c>
      <c r="D95" s="96">
        <f>'Foreign Trade '!I10</f>
        <v>36.116500000000002</v>
      </c>
      <c r="E95" s="96">
        <f>'Foreign Trade '!J10</f>
        <v>42.332540000000002</v>
      </c>
      <c r="F95" s="96">
        <f>'Foreign Trade '!K10</f>
        <v>63.001444999999997</v>
      </c>
      <c r="G95" s="96">
        <f>'Foreign Trade '!L10</f>
        <v>75.827370999999999</v>
      </c>
      <c r="H95" s="96">
        <f>'Foreign Trade '!M10</f>
        <v>54.319463999999996</v>
      </c>
      <c r="I95" s="55"/>
      <c r="J95" s="97"/>
      <c r="K95" s="97"/>
      <c r="L95" s="97"/>
      <c r="M95" s="97"/>
      <c r="N95" s="97"/>
      <c r="O95" s="97"/>
      <c r="P95" s="97"/>
      <c r="Q95" s="97"/>
      <c r="R95" s="97"/>
      <c r="S95" s="98"/>
    </row>
    <row r="96" spans="1:20" x14ac:dyDescent="0.25">
      <c r="A96" s="92" t="s">
        <v>16</v>
      </c>
      <c r="B96" s="62" t="s">
        <v>19</v>
      </c>
      <c r="C96" s="93" t="s">
        <v>157</v>
      </c>
      <c r="D96" s="96">
        <f>'Foreign Trade '!AH10</f>
        <v>78.733349000000004</v>
      </c>
      <c r="E96" s="96">
        <f>'Foreign Trade '!AI10</f>
        <v>92.115190999999996</v>
      </c>
      <c r="F96" s="96">
        <f>'Foreign Trade '!AJ10</f>
        <v>92.154268000000002</v>
      </c>
      <c r="G96" s="96">
        <f>'Foreign Trade '!AK10</f>
        <v>99.526345000000006</v>
      </c>
      <c r="H96" s="96">
        <f>'Foreign Trade '!AL10</f>
        <v>90.632288250000002</v>
      </c>
      <c r="I96" s="53"/>
      <c r="J96" s="97"/>
      <c r="K96" s="97"/>
      <c r="L96" s="97"/>
      <c r="M96" s="97"/>
      <c r="N96" s="97"/>
      <c r="O96" s="97"/>
      <c r="P96" s="97"/>
      <c r="Q96" s="97"/>
      <c r="R96" s="97"/>
      <c r="S96" s="98"/>
    </row>
    <row r="97" spans="1:20" x14ac:dyDescent="0.25">
      <c r="A97" s="92" t="s">
        <v>16</v>
      </c>
      <c r="B97" s="62" t="s">
        <v>19</v>
      </c>
      <c r="C97" s="93" t="s">
        <v>158</v>
      </c>
      <c r="D97" s="94">
        <f t="shared" ref="D97:G97" si="83">0.02*D93</f>
        <v>2.9676553144700004</v>
      </c>
      <c r="E97" s="94">
        <f t="shared" si="83"/>
        <v>2.9885724858525005</v>
      </c>
      <c r="F97" s="94">
        <f t="shared" si="83"/>
        <v>3.0094896572350001</v>
      </c>
      <c r="G97" s="94">
        <f t="shared" si="83"/>
        <v>3.0304068286175005</v>
      </c>
      <c r="H97" s="94">
        <f>0.02*H93</f>
        <v>3.051324000000001</v>
      </c>
      <c r="I97" s="94">
        <f t="shared" ref="I97:S97" si="84">0.02*I93</f>
        <v>3.071490181818183</v>
      </c>
      <c r="J97" s="94">
        <f t="shared" si="84"/>
        <v>3.0916563636363645</v>
      </c>
      <c r="K97" s="94">
        <f t="shared" si="84"/>
        <v>3.1118225454545461</v>
      </c>
      <c r="L97" s="94">
        <f t="shared" si="84"/>
        <v>3.1319887272727276</v>
      </c>
      <c r="M97" s="94">
        <f t="shared" si="84"/>
        <v>3.15215490909091</v>
      </c>
      <c r="N97" s="94">
        <f t="shared" si="84"/>
        <v>3.1723210909090915</v>
      </c>
      <c r="O97" s="94">
        <f t="shared" si="84"/>
        <v>3.1924872727272731</v>
      </c>
      <c r="P97" s="94">
        <f t="shared" si="84"/>
        <v>3.2126534545454546</v>
      </c>
      <c r="Q97" s="94">
        <f t="shared" si="84"/>
        <v>3.232819636363637</v>
      </c>
      <c r="R97" s="94">
        <f t="shared" si="84"/>
        <v>3.2529858181818185</v>
      </c>
      <c r="S97" s="94">
        <f t="shared" si="84"/>
        <v>3.2731520000000001</v>
      </c>
    </row>
    <row r="98" spans="1:20" x14ac:dyDescent="0.25">
      <c r="A98" s="92" t="s">
        <v>16</v>
      </c>
      <c r="B98" s="62" t="s">
        <v>19</v>
      </c>
      <c r="C98" s="93" t="s">
        <v>159</v>
      </c>
      <c r="D98" s="99">
        <f t="shared" ref="D98:G98" si="85">D93+D95-D96-D97</f>
        <v>102.79826140903003</v>
      </c>
      <c r="E98" s="99">
        <f t="shared" si="85"/>
        <v>96.657400806772515</v>
      </c>
      <c r="F98" s="99">
        <f t="shared" si="85"/>
        <v>118.312170204515</v>
      </c>
      <c r="G98" s="99">
        <f t="shared" si="85"/>
        <v>124.79096060225751</v>
      </c>
      <c r="H98" s="99">
        <f>H93+H95-H96-H97</f>
        <v>113.20205175000001</v>
      </c>
      <c r="I98" s="99">
        <f>H98*(I99+1)</f>
        <v>118.90500131408737</v>
      </c>
      <c r="J98" s="99">
        <f t="shared" ref="J98:S98" si="86">I98*(J99+1)</f>
        <v>124.98180787324566</v>
      </c>
      <c r="K98" s="99">
        <f t="shared" si="86"/>
        <v>131.46015239708981</v>
      </c>
      <c r="L98" s="99">
        <f t="shared" si="86"/>
        <v>138.36998721941612</v>
      </c>
      <c r="M98" s="99">
        <f t="shared" si="86"/>
        <v>145.74373767533751</v>
      </c>
      <c r="N98" s="99">
        <f t="shared" si="86"/>
        <v>153.61652289708388</v>
      </c>
      <c r="O98" s="99">
        <f t="shared" si="86"/>
        <v>162.02639769795533</v>
      </c>
      <c r="P98" s="99">
        <f t="shared" si="86"/>
        <v>171.01461767857217</v>
      </c>
      <c r="Q98" s="99">
        <f t="shared" si="86"/>
        <v>180.62592991695797</v>
      </c>
      <c r="R98" s="99">
        <f t="shared" si="86"/>
        <v>190.9088918567584</v>
      </c>
      <c r="S98" s="99">
        <f t="shared" si="86"/>
        <v>201.91622128898942</v>
      </c>
      <c r="T98" s="351"/>
    </row>
    <row r="99" spans="1:20" x14ac:dyDescent="0.25">
      <c r="A99" s="92" t="s">
        <v>16</v>
      </c>
      <c r="B99" s="62" t="s">
        <v>19</v>
      </c>
      <c r="C99" s="100" t="s">
        <v>160</v>
      </c>
      <c r="D99" s="95"/>
      <c r="E99" s="95">
        <f>E98/D98-1</f>
        <v>-5.9737008370436273E-2</v>
      </c>
      <c r="F99" s="95">
        <f t="shared" ref="F99:G99" si="87">F98/E98-1</f>
        <v>0.22403633055509586</v>
      </c>
      <c r="G99" s="95">
        <f t="shared" si="87"/>
        <v>5.4760134874909605E-2</v>
      </c>
      <c r="H99" s="95">
        <f>H98/G98-1</f>
        <v>-9.2866572997979291E-2</v>
      </c>
      <c r="I99" s="95">
        <v>5.0378499999999993E-2</v>
      </c>
      <c r="J99" s="95">
        <v>5.1106399999999996E-2</v>
      </c>
      <c r="K99" s="95">
        <v>5.1834299999999993E-2</v>
      </c>
      <c r="L99" s="95">
        <v>5.2562199999999996E-2</v>
      </c>
      <c r="M99" s="95">
        <v>5.3290099999999993E-2</v>
      </c>
      <c r="N99" s="95">
        <v>5.4017999999999997E-2</v>
      </c>
      <c r="O99" s="95">
        <v>5.4745899999999993E-2</v>
      </c>
      <c r="P99" s="95">
        <v>5.5473799999999997E-2</v>
      </c>
      <c r="Q99" s="95">
        <v>5.6201699999999993E-2</v>
      </c>
      <c r="R99" s="95">
        <v>5.6929599999999997E-2</v>
      </c>
      <c r="S99" s="95">
        <v>5.7657499999999993E-2</v>
      </c>
    </row>
    <row r="100" spans="1:20" ht="15.75" thickBot="1" x14ac:dyDescent="0.3">
      <c r="A100" s="92" t="s">
        <v>16</v>
      </c>
      <c r="B100" s="62" t="s">
        <v>19</v>
      </c>
      <c r="C100" s="102" t="s">
        <v>161</v>
      </c>
      <c r="D100" s="103">
        <v>0</v>
      </c>
      <c r="E100" s="103">
        <v>0</v>
      </c>
      <c r="F100" s="103">
        <v>0</v>
      </c>
      <c r="G100" s="103">
        <v>0</v>
      </c>
      <c r="H100" s="103">
        <v>0</v>
      </c>
      <c r="I100" s="103">
        <f>I93-I98</f>
        <v>34.669507776821774</v>
      </c>
      <c r="J100" s="103">
        <f t="shared" ref="J100:S100" si="88">J93-J98</f>
        <v>29.601010308572569</v>
      </c>
      <c r="K100" s="103">
        <f t="shared" si="88"/>
        <v>24.130974875637492</v>
      </c>
      <c r="L100" s="103">
        <f t="shared" si="88"/>
        <v>18.229449144220268</v>
      </c>
      <c r="M100" s="103">
        <f t="shared" si="88"/>
        <v>11.864007779207981</v>
      </c>
      <c r="N100" s="103">
        <f t="shared" si="88"/>
        <v>4.9995316483706915</v>
      </c>
      <c r="O100" s="103">
        <f t="shared" si="88"/>
        <v>-2.402034061591678</v>
      </c>
      <c r="P100" s="103">
        <f t="shared" si="88"/>
        <v>-10.381944951299431</v>
      </c>
      <c r="Q100" s="103">
        <f t="shared" si="88"/>
        <v>-18.98494809877613</v>
      </c>
      <c r="R100" s="103">
        <f t="shared" si="88"/>
        <v>-28.259600947667479</v>
      </c>
      <c r="S100" s="103">
        <f t="shared" si="88"/>
        <v>-38.258621288989417</v>
      </c>
    </row>
    <row r="101" spans="1:20" x14ac:dyDescent="0.25">
      <c r="A101" s="92" t="s">
        <v>16</v>
      </c>
      <c r="B101" s="62" t="s">
        <v>20</v>
      </c>
      <c r="C101" s="93" t="s">
        <v>153</v>
      </c>
      <c r="D101" s="94">
        <f>'Capacity By Company '!D47</f>
        <v>0</v>
      </c>
      <c r="E101" s="94">
        <f>'Capacity By Company '!E47</f>
        <v>0</v>
      </c>
      <c r="F101" s="94">
        <f>'Capacity By Company '!F47</f>
        <v>0</v>
      </c>
      <c r="G101" s="94">
        <f>'Capacity By Company '!G47</f>
        <v>0</v>
      </c>
      <c r="H101" s="94">
        <f>'Capacity By Company '!H47</f>
        <v>0</v>
      </c>
      <c r="I101" s="94">
        <f>'Capacity By Company '!I47</f>
        <v>0</v>
      </c>
      <c r="J101" s="94">
        <f>'Capacity By Company '!J47</f>
        <v>0</v>
      </c>
      <c r="K101" s="94">
        <f>'Capacity By Company '!K47</f>
        <v>0</v>
      </c>
      <c r="L101" s="94">
        <f>'Capacity By Company '!L47</f>
        <v>0</v>
      </c>
      <c r="M101" s="94">
        <f>'Capacity By Company '!M47</f>
        <v>100</v>
      </c>
      <c r="N101" s="94">
        <f>'Capacity By Company '!N47</f>
        <v>100</v>
      </c>
      <c r="O101" s="94">
        <f>'Capacity By Company '!O47</f>
        <v>100</v>
      </c>
      <c r="P101" s="94">
        <f>'Capacity By Company '!P47</f>
        <v>100</v>
      </c>
      <c r="Q101" s="94">
        <f>'Capacity By Company '!Q47</f>
        <v>100</v>
      </c>
      <c r="R101" s="94">
        <f>'Capacity By Company '!R47</f>
        <v>100</v>
      </c>
      <c r="S101" s="94">
        <f>'Capacity By Company '!S47</f>
        <v>100</v>
      </c>
    </row>
    <row r="102" spans="1:20" x14ac:dyDescent="0.25">
      <c r="A102" s="92" t="s">
        <v>16</v>
      </c>
      <c r="B102" s="62" t="s">
        <v>20</v>
      </c>
      <c r="C102" s="93" t="s">
        <v>154</v>
      </c>
      <c r="D102" s="115">
        <v>87.577500000000001</v>
      </c>
      <c r="E102" s="115">
        <v>87.805286249999995</v>
      </c>
      <c r="F102" s="115">
        <v>88.033072500000003</v>
      </c>
      <c r="G102" s="115">
        <v>88.260858749999997</v>
      </c>
      <c r="H102" s="115">
        <v>88.488645000000005</v>
      </c>
      <c r="I102" s="115">
        <v>134.031755</v>
      </c>
      <c r="J102" s="115">
        <v>134.25534350000001</v>
      </c>
      <c r="K102" s="115">
        <v>134.47893199999999</v>
      </c>
      <c r="L102" s="115">
        <v>134.70252049999999</v>
      </c>
      <c r="M102" s="115">
        <v>134.926109</v>
      </c>
      <c r="N102" s="115">
        <v>135.1496975</v>
      </c>
      <c r="O102" s="115">
        <v>135.37328600000001</v>
      </c>
      <c r="P102" s="115">
        <v>135.59687449999998</v>
      </c>
      <c r="Q102" s="115">
        <v>135.82046299999999</v>
      </c>
      <c r="R102" s="115">
        <v>136.04405149999999</v>
      </c>
      <c r="S102" s="115">
        <v>136.26764</v>
      </c>
    </row>
    <row r="103" spans="1:20" x14ac:dyDescent="0.25">
      <c r="A103" s="92" t="s">
        <v>16</v>
      </c>
      <c r="B103" s="62" t="s">
        <v>20</v>
      </c>
      <c r="C103" s="93" t="s">
        <v>155</v>
      </c>
      <c r="D103" s="95" t="e">
        <f t="shared" ref="D103:G103" si="89">D102/D101</f>
        <v>#DIV/0!</v>
      </c>
      <c r="E103" s="95" t="e">
        <f t="shared" si="89"/>
        <v>#DIV/0!</v>
      </c>
      <c r="F103" s="95" t="e">
        <f t="shared" si="89"/>
        <v>#DIV/0!</v>
      </c>
      <c r="G103" s="95" t="e">
        <f t="shared" si="89"/>
        <v>#DIV/0!</v>
      </c>
      <c r="H103" s="95" t="e">
        <f>H102/H101</f>
        <v>#DIV/0!</v>
      </c>
      <c r="I103" s="95" t="e">
        <f t="shared" ref="I103:S103" si="90">I102/I101</f>
        <v>#DIV/0!</v>
      </c>
      <c r="J103" s="95" t="e">
        <f t="shared" si="90"/>
        <v>#DIV/0!</v>
      </c>
      <c r="K103" s="95" t="e">
        <f t="shared" si="90"/>
        <v>#DIV/0!</v>
      </c>
      <c r="L103" s="95" t="e">
        <f t="shared" si="90"/>
        <v>#DIV/0!</v>
      </c>
      <c r="M103" s="95">
        <f t="shared" si="90"/>
        <v>1.3492610899999999</v>
      </c>
      <c r="N103" s="95">
        <f t="shared" si="90"/>
        <v>1.3514969750000001</v>
      </c>
      <c r="O103" s="95">
        <f t="shared" si="90"/>
        <v>1.35373286</v>
      </c>
      <c r="P103" s="95">
        <f t="shared" si="90"/>
        <v>1.3559687449999998</v>
      </c>
      <c r="Q103" s="95">
        <f t="shared" si="90"/>
        <v>1.3582046299999999</v>
      </c>
      <c r="R103" s="95">
        <f t="shared" si="90"/>
        <v>1.3604405149999999</v>
      </c>
      <c r="S103" s="95">
        <f t="shared" si="90"/>
        <v>1.3626764</v>
      </c>
    </row>
    <row r="104" spans="1:20" x14ac:dyDescent="0.25">
      <c r="A104" s="92" t="s">
        <v>16</v>
      </c>
      <c r="B104" s="62" t="s">
        <v>20</v>
      </c>
      <c r="C104" s="93" t="s">
        <v>156</v>
      </c>
      <c r="D104" s="96">
        <f>'Foreign Trade '!I11</f>
        <v>36.008152000000003</v>
      </c>
      <c r="E104" s="96">
        <f>'Foreign Trade '!J11</f>
        <v>37.964739000000002</v>
      </c>
      <c r="F104" s="96">
        <f>'Foreign Trade '!K11</f>
        <v>39.380147999999998</v>
      </c>
      <c r="G104" s="96">
        <f>'Foreign Trade '!L11</f>
        <v>30.522654362411071</v>
      </c>
      <c r="H104" s="96">
        <f>'Foreign Trade '!M11</f>
        <v>35.968923340602764</v>
      </c>
      <c r="I104" s="55"/>
      <c r="J104" s="97"/>
      <c r="K104" s="97"/>
      <c r="L104" s="97"/>
      <c r="M104" s="97"/>
      <c r="N104" s="97"/>
      <c r="O104" s="97"/>
      <c r="P104" s="97"/>
      <c r="Q104" s="97"/>
      <c r="R104" s="97"/>
      <c r="S104" s="98"/>
    </row>
    <row r="105" spans="1:20" x14ac:dyDescent="0.25">
      <c r="A105" s="92" t="s">
        <v>16</v>
      </c>
      <c r="B105" s="62" t="s">
        <v>20</v>
      </c>
      <c r="C105" s="93" t="s">
        <v>157</v>
      </c>
      <c r="D105" s="96">
        <f>'Foreign Trade '!AH11</f>
        <v>5.1677929999999996</v>
      </c>
      <c r="E105" s="96">
        <f>'Foreign Trade '!AI11</f>
        <v>4.683217</v>
      </c>
      <c r="F105" s="96">
        <f>'Foreign Trade '!AJ11</f>
        <v>4.5598789999999996</v>
      </c>
      <c r="G105" s="96">
        <f>'Foreign Trade '!AK11</f>
        <v>4.1008019999999998</v>
      </c>
      <c r="H105" s="96">
        <f>'Foreign Trade '!AL11</f>
        <v>4.6279227499999998</v>
      </c>
      <c r="I105" s="53"/>
      <c r="J105" s="97"/>
      <c r="K105" s="97"/>
      <c r="L105" s="97"/>
      <c r="M105" s="97"/>
      <c r="N105" s="97"/>
      <c r="O105" s="97"/>
      <c r="P105" s="97"/>
      <c r="Q105" s="97"/>
      <c r="R105" s="97"/>
      <c r="S105" s="98"/>
    </row>
    <row r="106" spans="1:20" x14ac:dyDescent="0.25">
      <c r="A106" s="92" t="s">
        <v>16</v>
      </c>
      <c r="B106" s="62" t="s">
        <v>20</v>
      </c>
      <c r="C106" s="93" t="s">
        <v>158</v>
      </c>
      <c r="D106" s="94">
        <f>0.02*D102</f>
        <v>1.7515499999999999</v>
      </c>
      <c r="E106" s="94">
        <f t="shared" ref="E106:S106" si="91">0.02*E102</f>
        <v>1.7561057249999998</v>
      </c>
      <c r="F106" s="94">
        <f t="shared" si="91"/>
        <v>1.7606614500000002</v>
      </c>
      <c r="G106" s="94">
        <f t="shared" si="91"/>
        <v>1.7652171750000001</v>
      </c>
      <c r="H106" s="94">
        <f t="shared" si="91"/>
        <v>1.7697729000000002</v>
      </c>
      <c r="I106" s="94">
        <f t="shared" si="91"/>
        <v>2.6806350999999999</v>
      </c>
      <c r="J106" s="94">
        <f t="shared" si="91"/>
        <v>2.6851068700000003</v>
      </c>
      <c r="K106" s="94">
        <f t="shared" si="91"/>
        <v>2.6895786399999997</v>
      </c>
      <c r="L106" s="94">
        <f t="shared" si="91"/>
        <v>2.69405041</v>
      </c>
      <c r="M106" s="94">
        <f t="shared" si="91"/>
        <v>2.6985221799999999</v>
      </c>
      <c r="N106" s="94">
        <f t="shared" si="91"/>
        <v>2.7029939500000002</v>
      </c>
      <c r="O106" s="94">
        <f t="shared" si="91"/>
        <v>2.7074657200000001</v>
      </c>
      <c r="P106" s="94">
        <f t="shared" si="91"/>
        <v>2.71193749</v>
      </c>
      <c r="Q106" s="94">
        <f t="shared" si="91"/>
        <v>2.7164092599999998</v>
      </c>
      <c r="R106" s="94">
        <f t="shared" si="91"/>
        <v>2.7208810300000001</v>
      </c>
      <c r="S106" s="94">
        <f t="shared" si="91"/>
        <v>2.7253528</v>
      </c>
    </row>
    <row r="107" spans="1:20" x14ac:dyDescent="0.25">
      <c r="A107" s="92" t="s">
        <v>16</v>
      </c>
      <c r="B107" s="62" t="s">
        <v>20</v>
      </c>
      <c r="C107" s="93" t="s">
        <v>159</v>
      </c>
      <c r="D107" s="99">
        <f>D102+D104-D105-D106</f>
        <v>116.66630900000001</v>
      </c>
      <c r="E107" s="99">
        <f t="shared" ref="E107:H107" si="92">E102+E104-E105-E106</f>
        <v>119.33070252500001</v>
      </c>
      <c r="F107" s="99">
        <f t="shared" si="92"/>
        <v>121.09268005</v>
      </c>
      <c r="G107" s="99">
        <f t="shared" si="92"/>
        <v>112.91749393741107</v>
      </c>
      <c r="H107" s="99">
        <f t="shared" si="92"/>
        <v>118.05987269060276</v>
      </c>
      <c r="I107" s="99">
        <f>H107*(I108+1)</f>
        <v>124.46792646050331</v>
      </c>
      <c r="J107" s="99">
        <f t="shared" ref="J107:S107" si="93">I107*(J108+1)</f>
        <v>131.33565589843656</v>
      </c>
      <c r="K107" s="99">
        <f t="shared" si="93"/>
        <v>138.70035533720375</v>
      </c>
      <c r="L107" s="99">
        <f t="shared" si="93"/>
        <v>146.60268325222111</v>
      </c>
      <c r="M107" s="99">
        <f t="shared" si="93"/>
        <v>155.08699101954025</v>
      </c>
      <c r="N107" s="99">
        <f t="shared" si="93"/>
        <v>164.20168611224514</v>
      </c>
      <c r="O107" s="99">
        <f t="shared" si="93"/>
        <v>173.99963356290004</v>
      </c>
      <c r="P107" s="99">
        <f t="shared" si="93"/>
        <v>184.53859996820799</v>
      </c>
      <c r="Q107" s="99">
        <f t="shared" si="93"/>
        <v>195.88174481561381</v>
      </c>
      <c r="R107" s="99">
        <f t="shared" si="93"/>
        <v>208.09816447730785</v>
      </c>
      <c r="S107" s="99">
        <f t="shared" si="93"/>
        <v>221.2634948529647</v>
      </c>
      <c r="T107" s="351"/>
    </row>
    <row r="108" spans="1:20" x14ac:dyDescent="0.25">
      <c r="A108" s="92" t="s">
        <v>16</v>
      </c>
      <c r="B108" s="62" t="s">
        <v>20</v>
      </c>
      <c r="C108" s="100" t="s">
        <v>160</v>
      </c>
      <c r="D108" s="95"/>
      <c r="E108" s="95">
        <f>E107/D107-1</f>
        <v>2.2837728799665724E-2</v>
      </c>
      <c r="F108" s="95">
        <f t="shared" ref="F108:H108" si="94">F107/E107-1</f>
        <v>1.4765500308949076E-2</v>
      </c>
      <c r="G108" s="95">
        <f t="shared" si="94"/>
        <v>-6.7511810864317678E-2</v>
      </c>
      <c r="H108" s="95">
        <f t="shared" si="94"/>
        <v>4.5541028000869899E-2</v>
      </c>
      <c r="I108" s="95">
        <v>5.4278000000000007E-2</v>
      </c>
      <c r="J108" s="95">
        <v>5.5176700000000002E-2</v>
      </c>
      <c r="K108" s="95">
        <v>5.6075400000000004E-2</v>
      </c>
      <c r="L108" s="95">
        <v>5.6974100000000007E-2</v>
      </c>
      <c r="M108" s="95">
        <v>5.7872800000000002E-2</v>
      </c>
      <c r="N108" s="95">
        <v>5.8771500000000004E-2</v>
      </c>
      <c r="O108" s="95">
        <v>5.9670200000000007E-2</v>
      </c>
      <c r="P108" s="95">
        <v>6.0568900000000009E-2</v>
      </c>
      <c r="Q108" s="95">
        <v>6.1467600000000004E-2</v>
      </c>
      <c r="R108" s="95">
        <v>6.2366300000000006E-2</v>
      </c>
      <c r="S108" s="95">
        <v>6.3265000000000002E-2</v>
      </c>
    </row>
    <row r="109" spans="1:20" ht="15.75" thickBot="1" x14ac:dyDescent="0.3">
      <c r="A109" s="92" t="s">
        <v>16</v>
      </c>
      <c r="B109" s="62" t="s">
        <v>20</v>
      </c>
      <c r="C109" s="102" t="s">
        <v>161</v>
      </c>
      <c r="D109" s="103"/>
      <c r="E109" s="103"/>
      <c r="F109" s="103"/>
      <c r="G109" s="103"/>
      <c r="H109" s="103"/>
      <c r="I109" s="103">
        <f>I102-I107</f>
        <v>9.5638285394966971</v>
      </c>
      <c r="J109" s="103">
        <f t="shared" ref="J109:S109" si="95">J102-J107</f>
        <v>2.919687601563453</v>
      </c>
      <c r="K109" s="103">
        <f t="shared" si="95"/>
        <v>-4.2214233372037597</v>
      </c>
      <c r="L109" s="103">
        <f t="shared" si="95"/>
        <v>-11.900162752221121</v>
      </c>
      <c r="M109" s="103">
        <f t="shared" si="95"/>
        <v>-20.160882019540253</v>
      </c>
      <c r="N109" s="103">
        <f t="shared" si="95"/>
        <v>-29.05198861224514</v>
      </c>
      <c r="O109" s="103">
        <f t="shared" si="95"/>
        <v>-38.626347562900037</v>
      </c>
      <c r="P109" s="103">
        <f t="shared" si="95"/>
        <v>-48.941725468208006</v>
      </c>
      <c r="Q109" s="103">
        <f t="shared" si="95"/>
        <v>-60.061281815613825</v>
      </c>
      <c r="R109" s="103">
        <f t="shared" si="95"/>
        <v>-72.054112977307852</v>
      </c>
      <c r="S109" s="103">
        <f t="shared" si="95"/>
        <v>-84.995854852964698</v>
      </c>
    </row>
    <row r="110" spans="1:20" x14ac:dyDescent="0.25">
      <c r="A110" s="92" t="s">
        <v>16</v>
      </c>
      <c r="B110" s="62" t="s">
        <v>21</v>
      </c>
      <c r="C110" s="93" t="s">
        <v>153</v>
      </c>
      <c r="D110" s="94">
        <f>'Capacity By Company '!D51</f>
        <v>50</v>
      </c>
      <c r="E110" s="94">
        <f>'Capacity By Company '!E51</f>
        <v>50</v>
      </c>
      <c r="F110" s="94">
        <f>'Capacity By Company '!F51</f>
        <v>50</v>
      </c>
      <c r="G110" s="94">
        <f>'Capacity By Company '!G51</f>
        <v>50</v>
      </c>
      <c r="H110" s="94">
        <f>'Capacity By Company '!H51</f>
        <v>50</v>
      </c>
      <c r="I110" s="94">
        <f>'Capacity By Company '!I51</f>
        <v>50</v>
      </c>
      <c r="J110" s="94">
        <f>'Capacity By Company '!J51</f>
        <v>50</v>
      </c>
      <c r="K110" s="94">
        <f>'Capacity By Company '!K51</f>
        <v>50</v>
      </c>
      <c r="L110" s="94">
        <f>'Capacity By Company '!L51</f>
        <v>50</v>
      </c>
      <c r="M110" s="94">
        <f>'Capacity By Company '!M51</f>
        <v>50</v>
      </c>
      <c r="N110" s="94">
        <f>'Capacity By Company '!N51</f>
        <v>50</v>
      </c>
      <c r="O110" s="94">
        <f>'Capacity By Company '!O51</f>
        <v>50</v>
      </c>
      <c r="P110" s="94">
        <f>'Capacity By Company '!P51</f>
        <v>50</v>
      </c>
      <c r="Q110" s="94">
        <f>'Capacity By Company '!Q51</f>
        <v>50</v>
      </c>
      <c r="R110" s="94">
        <f>'Capacity By Company '!R51</f>
        <v>50</v>
      </c>
      <c r="S110" s="94">
        <f>'Capacity By Company '!S51</f>
        <v>50</v>
      </c>
    </row>
    <row r="111" spans="1:20" x14ac:dyDescent="0.25">
      <c r="A111" s="92" t="s">
        <v>16</v>
      </c>
      <c r="B111" s="62" t="s">
        <v>21</v>
      </c>
      <c r="C111" s="93" t="s">
        <v>154</v>
      </c>
      <c r="D111" s="115">
        <v>171.43499999999997</v>
      </c>
      <c r="E111" s="115">
        <v>172.05154999999999</v>
      </c>
      <c r="F111" s="115">
        <v>172.66809999999998</v>
      </c>
      <c r="G111" s="115">
        <v>173.28464999999997</v>
      </c>
      <c r="H111" s="115">
        <v>173.90119999999996</v>
      </c>
      <c r="I111" s="115">
        <v>174.40687636363634</v>
      </c>
      <c r="J111" s="115">
        <v>174.9125527272727</v>
      </c>
      <c r="K111" s="115">
        <v>175.41822909090908</v>
      </c>
      <c r="L111" s="115">
        <v>175.92390545454543</v>
      </c>
      <c r="M111" s="115">
        <v>176.42958181818182</v>
      </c>
      <c r="N111" s="115">
        <v>176.93525818181817</v>
      </c>
      <c r="O111" s="115">
        <v>177.44093454545455</v>
      </c>
      <c r="P111" s="115">
        <v>177.94661090909091</v>
      </c>
      <c r="Q111" s="115">
        <v>178.45228727272729</v>
      </c>
      <c r="R111" s="115">
        <v>178.95796363636364</v>
      </c>
      <c r="S111" s="115">
        <v>179.46364</v>
      </c>
    </row>
    <row r="112" spans="1:20" x14ac:dyDescent="0.25">
      <c r="A112" s="92" t="s">
        <v>16</v>
      </c>
      <c r="B112" s="62" t="s">
        <v>21</v>
      </c>
      <c r="C112" s="93" t="s">
        <v>155</v>
      </c>
      <c r="D112" s="95">
        <f t="shared" ref="D112:G112" si="96">D111/D110</f>
        <v>3.4286999999999996</v>
      </c>
      <c r="E112" s="95">
        <f t="shared" si="96"/>
        <v>3.4410309999999997</v>
      </c>
      <c r="F112" s="95">
        <f t="shared" si="96"/>
        <v>3.4533619999999998</v>
      </c>
      <c r="G112" s="95">
        <f t="shared" si="96"/>
        <v>3.4656929999999995</v>
      </c>
      <c r="H112" s="95">
        <f>H111/H110</f>
        <v>3.4780239999999991</v>
      </c>
      <c r="I112" s="95">
        <f t="shared" ref="I112:S112" si="97">I111/I110</f>
        <v>3.4881375272727269</v>
      </c>
      <c r="J112" s="95">
        <f t="shared" si="97"/>
        <v>3.4982510545454542</v>
      </c>
      <c r="K112" s="95">
        <f t="shared" si="97"/>
        <v>3.5083645818181814</v>
      </c>
      <c r="L112" s="95">
        <f t="shared" si="97"/>
        <v>3.5184781090909087</v>
      </c>
      <c r="M112" s="95">
        <f t="shared" si="97"/>
        <v>3.5285916363636365</v>
      </c>
      <c r="N112" s="95">
        <f t="shared" si="97"/>
        <v>3.5387051636363633</v>
      </c>
      <c r="O112" s="95">
        <f t="shared" si="97"/>
        <v>3.5488186909090911</v>
      </c>
      <c r="P112" s="95">
        <f t="shared" si="97"/>
        <v>3.5589322181818179</v>
      </c>
      <c r="Q112" s="95">
        <f t="shared" si="97"/>
        <v>3.5690457454545457</v>
      </c>
      <c r="R112" s="95">
        <f t="shared" si="97"/>
        <v>3.579159272727273</v>
      </c>
      <c r="S112" s="95">
        <f t="shared" si="97"/>
        <v>3.5892727999999998</v>
      </c>
    </row>
    <row r="113" spans="1:20" x14ac:dyDescent="0.25">
      <c r="A113" s="92" t="s">
        <v>16</v>
      </c>
      <c r="B113" s="62" t="s">
        <v>21</v>
      </c>
      <c r="C113" s="93" t="s">
        <v>156</v>
      </c>
      <c r="D113" s="96">
        <f>'Foreign Trade '!I12</f>
        <v>34.590994999999999</v>
      </c>
      <c r="E113" s="96">
        <f>'Foreign Trade '!J12</f>
        <v>41.820186999999997</v>
      </c>
      <c r="F113" s="96">
        <f>'Foreign Trade '!K12</f>
        <v>73.533338999999998</v>
      </c>
      <c r="G113" s="96">
        <f>'Foreign Trade '!L12</f>
        <v>41.130650000000003</v>
      </c>
      <c r="H113" s="96">
        <f>'Foreign Trade '!M12</f>
        <v>47.768792750000003</v>
      </c>
      <c r="I113" s="55"/>
      <c r="J113" s="97"/>
      <c r="K113" s="97"/>
      <c r="L113" s="97"/>
      <c r="M113" s="97"/>
      <c r="N113" s="97"/>
      <c r="O113" s="97"/>
      <c r="P113" s="97"/>
      <c r="Q113" s="97"/>
      <c r="R113" s="97"/>
      <c r="S113" s="98"/>
    </row>
    <row r="114" spans="1:20" x14ac:dyDescent="0.25">
      <c r="A114" s="92" t="s">
        <v>16</v>
      </c>
      <c r="B114" s="62" t="s">
        <v>21</v>
      </c>
      <c r="C114" s="93" t="s">
        <v>157</v>
      </c>
      <c r="D114" s="96">
        <f>'Foreign Trade '!AH12</f>
        <v>292.51459199999999</v>
      </c>
      <c r="E114" s="96">
        <f>'Foreign Trade '!AI12</f>
        <v>302.94442600000002</v>
      </c>
      <c r="F114" s="96">
        <f>'Foreign Trade '!AJ12</f>
        <v>312.60925400000002</v>
      </c>
      <c r="G114" s="96">
        <f>'Foreign Trade '!AK12</f>
        <v>290.459971</v>
      </c>
      <c r="H114" s="96">
        <f>'Foreign Trade '!AL12</f>
        <v>299.63206074999999</v>
      </c>
      <c r="I114" s="53"/>
      <c r="J114" s="97"/>
      <c r="K114" s="97"/>
      <c r="L114" s="97"/>
      <c r="M114" s="97"/>
      <c r="N114" s="97"/>
      <c r="O114" s="97"/>
      <c r="P114" s="97"/>
      <c r="Q114" s="97"/>
      <c r="R114" s="97"/>
      <c r="S114" s="98"/>
    </row>
    <row r="115" spans="1:20" x14ac:dyDescent="0.25">
      <c r="A115" s="92" t="s">
        <v>16</v>
      </c>
      <c r="B115" s="62" t="s">
        <v>21</v>
      </c>
      <c r="C115" s="93" t="s">
        <v>158</v>
      </c>
      <c r="D115" s="94">
        <f>0.02*D111</f>
        <v>3.4286999999999996</v>
      </c>
      <c r="E115" s="94">
        <f t="shared" ref="E115:S115" si="98">0.02*E111</f>
        <v>3.4410309999999997</v>
      </c>
      <c r="F115" s="94">
        <f t="shared" si="98"/>
        <v>3.4533619999999998</v>
      </c>
      <c r="G115" s="94">
        <f t="shared" si="98"/>
        <v>3.4656929999999995</v>
      </c>
      <c r="H115" s="94">
        <f t="shared" si="98"/>
        <v>3.4780239999999991</v>
      </c>
      <c r="I115" s="94">
        <f t="shared" si="98"/>
        <v>3.4881375272727269</v>
      </c>
      <c r="J115" s="94">
        <f t="shared" si="98"/>
        <v>3.4982510545454542</v>
      </c>
      <c r="K115" s="94">
        <f t="shared" si="98"/>
        <v>3.5083645818181814</v>
      </c>
      <c r="L115" s="94">
        <f t="shared" si="98"/>
        <v>3.5184781090909087</v>
      </c>
      <c r="M115" s="94">
        <f t="shared" si="98"/>
        <v>3.5285916363636365</v>
      </c>
      <c r="N115" s="94">
        <f t="shared" si="98"/>
        <v>3.5387051636363633</v>
      </c>
      <c r="O115" s="94">
        <f t="shared" si="98"/>
        <v>3.5488186909090911</v>
      </c>
      <c r="P115" s="94">
        <f t="shared" si="98"/>
        <v>3.5589322181818184</v>
      </c>
      <c r="Q115" s="94">
        <f t="shared" si="98"/>
        <v>3.5690457454545457</v>
      </c>
      <c r="R115" s="94">
        <f t="shared" si="98"/>
        <v>3.579159272727273</v>
      </c>
      <c r="S115" s="94">
        <f t="shared" si="98"/>
        <v>3.5892727999999998</v>
      </c>
    </row>
    <row r="116" spans="1:20" x14ac:dyDescent="0.25">
      <c r="A116" s="92" t="s">
        <v>16</v>
      </c>
      <c r="B116" s="62" t="s">
        <v>21</v>
      </c>
      <c r="C116" s="93" t="s">
        <v>159</v>
      </c>
      <c r="D116" s="99">
        <f>ABS(D111+D113-D114-D115)</f>
        <v>89.917297000000033</v>
      </c>
      <c r="E116" s="99">
        <f t="shared" ref="E116:H116" si="99">ABS(E111+E113-E114-E115)</f>
        <v>92.513720000000021</v>
      </c>
      <c r="F116" s="99">
        <f t="shared" si="99"/>
        <v>69.861177000000026</v>
      </c>
      <c r="G116" s="99">
        <f t="shared" si="99"/>
        <v>79.510364000000024</v>
      </c>
      <c r="H116" s="99">
        <f t="shared" si="99"/>
        <v>81.44009200000005</v>
      </c>
      <c r="I116" s="99">
        <f>H116*(I117+1)</f>
        <v>86.354187151280058</v>
      </c>
      <c r="J116" s="99">
        <f t="shared" ref="J116:S116" si="100">I116*(J117+1)</f>
        <v>91.60124027096613</v>
      </c>
      <c r="K116" s="99">
        <f t="shared" si="100"/>
        <v>97.205770555704916</v>
      </c>
      <c r="L116" s="99">
        <f t="shared" si="100"/>
        <v>103.19422925655968</v>
      </c>
      <c r="M116" s="99">
        <f t="shared" si="100"/>
        <v>109.59516090888556</v>
      </c>
      <c r="N116" s="99">
        <f t="shared" si="100"/>
        <v>116.43937870764547</v>
      </c>
      <c r="O116" s="99">
        <f t="shared" si="100"/>
        <v>123.76015532575256</v>
      </c>
      <c r="P116" s="99">
        <f t="shared" si="100"/>
        <v>131.59343059694075</v>
      </c>
      <c r="Q116" s="99">
        <f t="shared" si="100"/>
        <v>139.97803762085545</v>
      </c>
      <c r="R116" s="99">
        <f t="shared" si="100"/>
        <v>148.95594899778189</v>
      </c>
      <c r="S116" s="99">
        <f t="shared" si="100"/>
        <v>158.57254506507869</v>
      </c>
      <c r="T116" s="351">
        <f>(S116/J116)^(1/9)-1</f>
        <v>6.2871441500265801E-2</v>
      </c>
    </row>
    <row r="117" spans="1:20" x14ac:dyDescent="0.25">
      <c r="A117" s="92" t="s">
        <v>16</v>
      </c>
      <c r="B117" s="62" t="s">
        <v>21</v>
      </c>
      <c r="C117" s="100" t="s">
        <v>160</v>
      </c>
      <c r="D117" s="95"/>
      <c r="E117" s="95">
        <f>E116/D116-1</f>
        <v>2.8875678947510863E-2</v>
      </c>
      <c r="F117" s="95">
        <f t="shared" ref="F117:H117" si="101">F116/E116-1</f>
        <v>-0.24485603865026706</v>
      </c>
      <c r="G117" s="95">
        <f t="shared" si="101"/>
        <v>0.13811944508177976</v>
      </c>
      <c r="H117" s="95">
        <f t="shared" si="101"/>
        <v>2.4270144204094235E-2</v>
      </c>
      <c r="I117" s="95">
        <v>6.0339999999999998E-2</v>
      </c>
      <c r="J117" s="95">
        <v>6.0762000000000004E-2</v>
      </c>
      <c r="K117" s="95">
        <v>6.1184000000000002E-2</v>
      </c>
      <c r="L117" s="95">
        <v>6.1606000000000001E-2</v>
      </c>
      <c r="M117" s="95">
        <v>6.2028E-2</v>
      </c>
      <c r="N117" s="95">
        <v>6.2450000000000006E-2</v>
      </c>
      <c r="O117" s="95">
        <v>6.2871999999999997E-2</v>
      </c>
      <c r="P117" s="95">
        <v>6.3294000000000003E-2</v>
      </c>
      <c r="Q117" s="95">
        <v>6.3716000000000009E-2</v>
      </c>
      <c r="R117" s="95">
        <v>6.4138000000000001E-2</v>
      </c>
      <c r="S117" s="95">
        <v>6.4560000000000006E-2</v>
      </c>
    </row>
    <row r="118" spans="1:20" ht="15.75" thickBot="1" x14ac:dyDescent="0.3">
      <c r="A118" s="92" t="s">
        <v>16</v>
      </c>
      <c r="B118" s="62" t="s">
        <v>21</v>
      </c>
      <c r="C118" s="102" t="s">
        <v>161</v>
      </c>
      <c r="D118" s="103">
        <v>0</v>
      </c>
      <c r="E118" s="103">
        <v>0</v>
      </c>
      <c r="F118" s="103">
        <v>0</v>
      </c>
      <c r="G118" s="103">
        <v>0</v>
      </c>
      <c r="H118" s="103">
        <v>0</v>
      </c>
      <c r="I118" s="103">
        <f>I111-I116</f>
        <v>88.052689212356285</v>
      </c>
      <c r="J118" s="103">
        <f t="shared" ref="J118:S118" si="102">J111-J116</f>
        <v>83.311312456306567</v>
      </c>
      <c r="K118" s="103">
        <f t="shared" si="102"/>
        <v>78.212458535204163</v>
      </c>
      <c r="L118" s="103">
        <f t="shared" si="102"/>
        <v>72.729676197985754</v>
      </c>
      <c r="M118" s="103">
        <f t="shared" si="102"/>
        <v>66.834420909296256</v>
      </c>
      <c r="N118" s="103">
        <f t="shared" si="102"/>
        <v>60.495879474172696</v>
      </c>
      <c r="O118" s="103">
        <f t="shared" si="102"/>
        <v>53.680779219701989</v>
      </c>
      <c r="P118" s="103">
        <f t="shared" si="102"/>
        <v>46.353180312150158</v>
      </c>
      <c r="Q118" s="103">
        <f t="shared" si="102"/>
        <v>38.474249651871844</v>
      </c>
      <c r="R118" s="103">
        <f t="shared" si="102"/>
        <v>30.002014638581755</v>
      </c>
      <c r="S118" s="103">
        <f t="shared" si="102"/>
        <v>20.891094934921313</v>
      </c>
    </row>
    <row r="119" spans="1:20" x14ac:dyDescent="0.25">
      <c r="A119" s="92" t="s">
        <v>16</v>
      </c>
      <c r="B119" s="55" t="s">
        <v>46</v>
      </c>
      <c r="C119" s="93" t="s">
        <v>153</v>
      </c>
      <c r="D119" s="94">
        <f>'Capacity By Company '!D54</f>
        <v>20</v>
      </c>
      <c r="E119" s="94">
        <f>'Capacity By Company '!E54</f>
        <v>20</v>
      </c>
      <c r="F119" s="94">
        <f>'Capacity By Company '!F54</f>
        <v>20</v>
      </c>
      <c r="G119" s="94">
        <f>'Capacity By Company '!G54</f>
        <v>20</v>
      </c>
      <c r="H119" s="94">
        <f>'Capacity By Company '!H54</f>
        <v>20</v>
      </c>
      <c r="I119" s="94">
        <f>'Capacity By Company '!I54</f>
        <v>20</v>
      </c>
      <c r="J119" s="94">
        <f>'Capacity By Company '!J54</f>
        <v>20</v>
      </c>
      <c r="K119" s="94">
        <f>'Capacity By Company '!K54</f>
        <v>20</v>
      </c>
      <c r="L119" s="94">
        <f>'Capacity By Company '!L54</f>
        <v>20</v>
      </c>
      <c r="M119" s="94">
        <f>'Capacity By Company '!M54</f>
        <v>20</v>
      </c>
      <c r="N119" s="94">
        <f>'Capacity By Company '!N54</f>
        <v>20</v>
      </c>
      <c r="O119" s="94">
        <f>'Capacity By Company '!O54</f>
        <v>20</v>
      </c>
      <c r="P119" s="94">
        <f>'Capacity By Company '!P54</f>
        <v>20</v>
      </c>
      <c r="Q119" s="94">
        <f>'Capacity By Company '!Q54</f>
        <v>20</v>
      </c>
      <c r="R119" s="94">
        <f>'Capacity By Company '!R54</f>
        <v>20</v>
      </c>
      <c r="S119" s="94">
        <f>'Capacity By Company '!S54</f>
        <v>20</v>
      </c>
    </row>
    <row r="120" spans="1:20" x14ac:dyDescent="0.25">
      <c r="A120" s="92" t="s">
        <v>16</v>
      </c>
      <c r="B120" s="55" t="s">
        <v>46</v>
      </c>
      <c r="C120" s="93" t="s">
        <v>154</v>
      </c>
      <c r="D120" s="115">
        <v>297.524</v>
      </c>
      <c r="E120" s="115">
        <v>297.67257599999999</v>
      </c>
      <c r="F120" s="115">
        <v>297.82115199999998</v>
      </c>
      <c r="G120" s="115">
        <v>297.96972800000003</v>
      </c>
      <c r="H120" s="115">
        <v>298.11830400000002</v>
      </c>
      <c r="I120" s="115">
        <v>298.26688000000001</v>
      </c>
      <c r="J120" s="115">
        <v>298.41545600000001</v>
      </c>
      <c r="K120" s="115">
        <v>298.564032</v>
      </c>
      <c r="L120" s="115">
        <v>298.71260799999999</v>
      </c>
      <c r="M120" s="115">
        <v>298.86118399999998</v>
      </c>
      <c r="N120" s="115">
        <v>299.00975999999997</v>
      </c>
      <c r="O120" s="115">
        <v>299.15833600000002</v>
      </c>
      <c r="P120" s="115">
        <v>299.30691200000001</v>
      </c>
      <c r="Q120" s="115">
        <v>299.455488</v>
      </c>
      <c r="R120" s="115">
        <v>299.60406399999999</v>
      </c>
      <c r="S120" s="115">
        <v>299.75263999999999</v>
      </c>
    </row>
    <row r="121" spans="1:20" x14ac:dyDescent="0.25">
      <c r="A121" s="92" t="s">
        <v>16</v>
      </c>
      <c r="B121" s="55" t="s">
        <v>46</v>
      </c>
      <c r="C121" s="93" t="s">
        <v>155</v>
      </c>
      <c r="D121" s="95">
        <f t="shared" ref="D121:H121" si="103">D120/D119</f>
        <v>14.876200000000001</v>
      </c>
      <c r="E121" s="95">
        <f t="shared" si="103"/>
        <v>14.8836288</v>
      </c>
      <c r="F121" s="95">
        <f t="shared" si="103"/>
        <v>14.8910576</v>
      </c>
      <c r="G121" s="95">
        <f t="shared" si="103"/>
        <v>14.898486400000001</v>
      </c>
      <c r="H121" s="95">
        <f t="shared" si="103"/>
        <v>14.905915200000001</v>
      </c>
      <c r="I121" s="95">
        <f t="shared" ref="I121" si="104">I120/I119</f>
        <v>14.913344</v>
      </c>
      <c r="J121" s="95">
        <f t="shared" ref="J121" si="105">J120/J119</f>
        <v>14.9207728</v>
      </c>
      <c r="K121" s="95">
        <f t="shared" ref="K121" si="106">K120/K119</f>
        <v>14.9282016</v>
      </c>
      <c r="L121" s="95">
        <f t="shared" ref="L121" si="107">L120/L119</f>
        <v>14.935630399999999</v>
      </c>
      <c r="M121" s="95">
        <f t="shared" ref="M121" si="108">M120/M119</f>
        <v>14.943059199999999</v>
      </c>
      <c r="N121" s="95">
        <f t="shared" ref="N121" si="109">N120/N119</f>
        <v>14.950487999999998</v>
      </c>
      <c r="O121" s="95">
        <f t="shared" ref="O121" si="110">O120/O119</f>
        <v>14.957916800000001</v>
      </c>
      <c r="P121" s="95">
        <f t="shared" ref="P121" si="111">P120/P119</f>
        <v>14.965345600000001</v>
      </c>
      <c r="Q121" s="95">
        <f t="shared" ref="Q121" si="112">Q120/Q119</f>
        <v>14.9727744</v>
      </c>
      <c r="R121" s="95">
        <f t="shared" ref="R121" si="113">R120/R119</f>
        <v>14.9802032</v>
      </c>
      <c r="S121" s="95">
        <f t="shared" ref="S121" si="114">S120/S119</f>
        <v>14.987632</v>
      </c>
    </row>
    <row r="122" spans="1:20" x14ac:dyDescent="0.25">
      <c r="A122" s="92" t="s">
        <v>16</v>
      </c>
      <c r="B122" s="55" t="s">
        <v>46</v>
      </c>
      <c r="C122" s="93" t="s">
        <v>156</v>
      </c>
      <c r="D122" s="96">
        <f>'Foreign Trade '!I13</f>
        <v>27.410655999999999</v>
      </c>
      <c r="E122" s="96">
        <f>'Foreign Trade '!J13</f>
        <v>22.94295</v>
      </c>
      <c r="F122" s="96">
        <f>'Foreign Trade '!K13</f>
        <v>28.885691000000001</v>
      </c>
      <c r="G122" s="96">
        <f>'Foreign Trade '!L13</f>
        <v>11.936461</v>
      </c>
      <c r="H122" s="96">
        <f>'Foreign Trade '!M13</f>
        <v>22.793939499999997</v>
      </c>
      <c r="I122" s="55"/>
      <c r="J122" s="97"/>
      <c r="K122" s="97"/>
      <c r="L122" s="97"/>
      <c r="M122" s="97"/>
      <c r="N122" s="97"/>
      <c r="O122" s="97"/>
      <c r="P122" s="97"/>
      <c r="Q122" s="97"/>
      <c r="R122" s="97"/>
      <c r="S122" s="98"/>
    </row>
    <row r="123" spans="1:20" x14ac:dyDescent="0.25">
      <c r="A123" s="92" t="s">
        <v>16</v>
      </c>
      <c r="B123" s="55" t="s">
        <v>46</v>
      </c>
      <c r="C123" s="93" t="s">
        <v>157</v>
      </c>
      <c r="D123" s="96">
        <f>'Foreign Trade '!AH12</f>
        <v>292.51459199999999</v>
      </c>
      <c r="E123" s="96">
        <f>'Foreign Trade '!AI12</f>
        <v>302.94442600000002</v>
      </c>
      <c r="F123" s="96">
        <f>'Foreign Trade '!AJ12</f>
        <v>312.60925400000002</v>
      </c>
      <c r="G123" s="96">
        <f>'Foreign Trade '!AK12</f>
        <v>290.459971</v>
      </c>
      <c r="H123" s="96">
        <f>'Foreign Trade '!AL12</f>
        <v>299.63206074999999</v>
      </c>
      <c r="I123" s="53"/>
      <c r="J123" s="97"/>
      <c r="K123" s="97"/>
      <c r="L123" s="97"/>
      <c r="M123" s="97"/>
      <c r="N123" s="97"/>
      <c r="O123" s="97"/>
      <c r="P123" s="97"/>
      <c r="Q123" s="97"/>
      <c r="R123" s="97"/>
      <c r="S123" s="98"/>
    </row>
    <row r="124" spans="1:20" x14ac:dyDescent="0.25">
      <c r="A124" s="92" t="s">
        <v>16</v>
      </c>
      <c r="B124" s="55" t="s">
        <v>46</v>
      </c>
      <c r="C124" s="93" t="s">
        <v>158</v>
      </c>
      <c r="D124" s="94">
        <f>0.02*D120</f>
        <v>5.9504799999999998</v>
      </c>
      <c r="E124" s="94">
        <f t="shared" ref="E124:S124" si="115">0.02*E120</f>
        <v>5.9534515199999998</v>
      </c>
      <c r="F124" s="94">
        <f t="shared" si="115"/>
        <v>5.9564230399999998</v>
      </c>
      <c r="G124" s="94">
        <f t="shared" si="115"/>
        <v>5.9593945600000007</v>
      </c>
      <c r="H124" s="94">
        <f t="shared" si="115"/>
        <v>5.9623660800000007</v>
      </c>
      <c r="I124" s="94">
        <f t="shared" si="115"/>
        <v>5.9653376000000007</v>
      </c>
      <c r="J124" s="94">
        <f t="shared" si="115"/>
        <v>5.9683091200000007</v>
      </c>
      <c r="K124" s="94">
        <f t="shared" si="115"/>
        <v>5.9712806399999998</v>
      </c>
      <c r="L124" s="94">
        <f t="shared" si="115"/>
        <v>5.9742521599999998</v>
      </c>
      <c r="M124" s="94">
        <f t="shared" si="115"/>
        <v>5.9772236799999998</v>
      </c>
      <c r="N124" s="94">
        <f t="shared" si="115"/>
        <v>5.9801951999999998</v>
      </c>
      <c r="O124" s="94">
        <f t="shared" si="115"/>
        <v>5.9831667200000007</v>
      </c>
      <c r="P124" s="94">
        <f t="shared" si="115"/>
        <v>5.9861382400000007</v>
      </c>
      <c r="Q124" s="94">
        <f t="shared" si="115"/>
        <v>5.9891097599999998</v>
      </c>
      <c r="R124" s="94">
        <f t="shared" si="115"/>
        <v>5.9920812799999998</v>
      </c>
      <c r="S124" s="94">
        <f t="shared" si="115"/>
        <v>5.9950527999999998</v>
      </c>
    </row>
    <row r="125" spans="1:20" x14ac:dyDescent="0.25">
      <c r="A125" s="92" t="s">
        <v>16</v>
      </c>
      <c r="B125" s="55" t="s">
        <v>46</v>
      </c>
      <c r="C125" s="93" t="s">
        <v>159</v>
      </c>
      <c r="D125" s="99">
        <f>D120+D122-D123-D124</f>
        <v>26.469584000000026</v>
      </c>
      <c r="E125" s="99">
        <f t="shared" ref="E125:H125" si="116">E120+E122-E123-E124</f>
        <v>11.717648479999967</v>
      </c>
      <c r="F125" s="99">
        <f t="shared" si="116"/>
        <v>8.1411659599999702</v>
      </c>
      <c r="G125" s="99">
        <f t="shared" si="116"/>
        <v>13.486823440000045</v>
      </c>
      <c r="H125" s="99">
        <f t="shared" si="116"/>
        <v>15.317816670000051</v>
      </c>
      <c r="I125" s="99">
        <f>H125*(I126+1)</f>
        <v>16.350697048058155</v>
      </c>
      <c r="J125" s="99">
        <f t="shared" ref="J125:S125" si="117">I125*(J126+1)</f>
        <v>17.456919807541578</v>
      </c>
      <c r="K125" s="99">
        <f t="shared" si="117"/>
        <v>18.641930437917114</v>
      </c>
      <c r="L125" s="99">
        <f t="shared" si="117"/>
        <v>19.911595036182774</v>
      </c>
      <c r="M125" s="99">
        <f t="shared" si="117"/>
        <v>21.27223397138529</v>
      </c>
      <c r="N125" s="99">
        <f t="shared" si="117"/>
        <v>22.730658332463467</v>
      </c>
      <c r="O125" s="99">
        <f t="shared" si="117"/>
        <v>24.294209396520298</v>
      </c>
      <c r="P125" s="99">
        <f t="shared" si="117"/>
        <v>25.970801375392959</v>
      </c>
      <c r="Q125" s="99">
        <f t="shared" si="117"/>
        <v>27.768967721022413</v>
      </c>
      <c r="R125" s="99">
        <f t="shared" si="117"/>
        <v>29.697911294795514</v>
      </c>
      <c r="S125" s="99">
        <f t="shared" si="117"/>
        <v>31.767558732929814</v>
      </c>
      <c r="T125" s="351"/>
    </row>
    <row r="126" spans="1:20" x14ac:dyDescent="0.25">
      <c r="A126" s="92" t="s">
        <v>16</v>
      </c>
      <c r="B126" s="55" t="s">
        <v>46</v>
      </c>
      <c r="C126" s="100" t="s">
        <v>160</v>
      </c>
      <c r="D126" s="95"/>
      <c r="E126" s="95">
        <f>E125/D125-1</f>
        <v>-0.55731648521563626</v>
      </c>
      <c r="F126" s="95">
        <f t="shared" ref="F126:H126" si="118">F125/E125-1</f>
        <v>-0.30522186478835278</v>
      </c>
      <c r="G126" s="95">
        <f t="shared" si="118"/>
        <v>0.6566206248914368</v>
      </c>
      <c r="H126" s="95">
        <f t="shared" si="118"/>
        <v>0.13576163713758826</v>
      </c>
      <c r="I126" s="95">
        <v>6.7430000000000018E-2</v>
      </c>
      <c r="J126" s="95">
        <v>6.7656000000000008E-2</v>
      </c>
      <c r="K126" s="95">
        <v>6.7882000000000012E-2</v>
      </c>
      <c r="L126" s="95">
        <v>6.8108000000000016E-2</v>
      </c>
      <c r="M126" s="95">
        <v>6.8334000000000006E-2</v>
      </c>
      <c r="N126" s="95">
        <v>6.856000000000001E-2</v>
      </c>
      <c r="O126" s="95">
        <v>6.8786000000000014E-2</v>
      </c>
      <c r="P126" s="95">
        <v>6.9012000000000018E-2</v>
      </c>
      <c r="Q126" s="95">
        <v>6.9238000000000008E-2</v>
      </c>
      <c r="R126" s="95">
        <v>6.9464000000000012E-2</v>
      </c>
      <c r="S126" s="95">
        <v>6.9690000000000016E-2</v>
      </c>
    </row>
    <row r="127" spans="1:20" ht="15.75" thickBot="1" x14ac:dyDescent="0.3">
      <c r="A127" s="92" t="s">
        <v>16</v>
      </c>
      <c r="B127" s="55" t="s">
        <v>46</v>
      </c>
      <c r="C127" s="102" t="s">
        <v>161</v>
      </c>
      <c r="D127" s="103">
        <v>0</v>
      </c>
      <c r="E127" s="103">
        <v>0</v>
      </c>
      <c r="F127" s="103">
        <v>0</v>
      </c>
      <c r="G127" s="103">
        <v>0</v>
      </c>
      <c r="H127" s="103">
        <v>0</v>
      </c>
      <c r="I127" s="103">
        <f>I120-I125</f>
        <v>281.91618295194183</v>
      </c>
      <c r="J127" s="103">
        <f t="shared" ref="J127:S127" si="119">J120-J125</f>
        <v>280.95853619245844</v>
      </c>
      <c r="K127" s="103">
        <f t="shared" si="119"/>
        <v>279.9221015620829</v>
      </c>
      <c r="L127" s="103">
        <f t="shared" si="119"/>
        <v>278.80101296381724</v>
      </c>
      <c r="M127" s="103">
        <f t="shared" si="119"/>
        <v>277.5889500286147</v>
      </c>
      <c r="N127" s="103">
        <f t="shared" si="119"/>
        <v>276.27910166753651</v>
      </c>
      <c r="O127" s="103">
        <f t="shared" si="119"/>
        <v>274.86412660347975</v>
      </c>
      <c r="P127" s="103">
        <f t="shared" si="119"/>
        <v>273.33611062460704</v>
      </c>
      <c r="Q127" s="103">
        <f t="shared" si="119"/>
        <v>271.68652027897758</v>
      </c>
      <c r="R127" s="103">
        <f t="shared" si="119"/>
        <v>269.90615270520448</v>
      </c>
      <c r="S127" s="103">
        <f t="shared" si="119"/>
        <v>267.9850812670702</v>
      </c>
    </row>
    <row r="128" spans="1:20" x14ac:dyDescent="0.25">
      <c r="A128" s="92" t="s">
        <v>16</v>
      </c>
      <c r="B128" s="62" t="s">
        <v>22</v>
      </c>
      <c r="C128" s="93" t="s">
        <v>153</v>
      </c>
      <c r="D128" s="94">
        <f>'Capacity By Company '!D57</f>
        <v>0</v>
      </c>
      <c r="E128" s="94">
        <f>'Capacity By Company '!E57</f>
        <v>0</v>
      </c>
      <c r="F128" s="94">
        <f>'Capacity By Company '!F57</f>
        <v>0</v>
      </c>
      <c r="G128" s="94">
        <f>'Capacity By Company '!G57</f>
        <v>0</v>
      </c>
      <c r="H128" s="94">
        <f>'Capacity By Company '!H57</f>
        <v>0</v>
      </c>
      <c r="I128" s="94">
        <f>'Capacity By Company '!I57</f>
        <v>0</v>
      </c>
      <c r="J128" s="94">
        <f>'Capacity By Company '!J57</f>
        <v>0</v>
      </c>
      <c r="K128" s="94">
        <f>'Capacity By Company '!K57</f>
        <v>0</v>
      </c>
      <c r="L128" s="94">
        <f>'Capacity By Company '!L57</f>
        <v>0</v>
      </c>
      <c r="M128" s="94">
        <f>'Capacity By Company '!M57</f>
        <v>0</v>
      </c>
      <c r="N128" s="94">
        <f>'Capacity By Company '!N57</f>
        <v>0</v>
      </c>
      <c r="O128" s="94">
        <f>'Capacity By Company '!O57</f>
        <v>0</v>
      </c>
      <c r="P128" s="94">
        <f>'Capacity By Company '!P57</f>
        <v>0</v>
      </c>
      <c r="Q128" s="94">
        <f>'Capacity By Company '!Q57</f>
        <v>0</v>
      </c>
      <c r="R128" s="94">
        <f>'Capacity By Company '!R57</f>
        <v>0</v>
      </c>
      <c r="S128" s="94">
        <f>'Capacity By Company '!S57</f>
        <v>0</v>
      </c>
    </row>
    <row r="129" spans="1:20" x14ac:dyDescent="0.25">
      <c r="A129" s="92" t="s">
        <v>16</v>
      </c>
      <c r="B129" s="62" t="s">
        <v>22</v>
      </c>
      <c r="C129" s="93" t="s">
        <v>154</v>
      </c>
      <c r="D129" s="115">
        <v>49.427799999999998</v>
      </c>
      <c r="E129" s="115">
        <v>49.640129999999999</v>
      </c>
      <c r="F129" s="115">
        <v>49.852459999999994</v>
      </c>
      <c r="G129" s="115">
        <v>50.064789999999995</v>
      </c>
      <c r="H129" s="115">
        <v>50.277119999999996</v>
      </c>
      <c r="I129" s="115">
        <v>50.475200000000001</v>
      </c>
      <c r="J129" s="115">
        <v>50.673279999999998</v>
      </c>
      <c r="K129" s="115">
        <v>50.871360000000003</v>
      </c>
      <c r="L129" s="115">
        <v>51.06944</v>
      </c>
      <c r="M129" s="115">
        <v>51.267520000000005</v>
      </c>
      <c r="N129" s="115">
        <v>51.465600000000002</v>
      </c>
      <c r="O129" s="115">
        <v>51.663680000000006</v>
      </c>
      <c r="P129" s="115">
        <v>51.861760000000004</v>
      </c>
      <c r="Q129" s="115">
        <v>52.059840000000008</v>
      </c>
      <c r="R129" s="115">
        <v>52.257920000000006</v>
      </c>
      <c r="S129" s="115">
        <v>52.456000000000003</v>
      </c>
    </row>
    <row r="130" spans="1:20" x14ac:dyDescent="0.25">
      <c r="A130" s="92" t="s">
        <v>16</v>
      </c>
      <c r="B130" s="62" t="s">
        <v>22</v>
      </c>
      <c r="C130" s="93" t="s">
        <v>155</v>
      </c>
      <c r="D130" s="95" t="e">
        <f>D129/D128</f>
        <v>#DIV/0!</v>
      </c>
      <c r="E130" s="95" t="e">
        <f t="shared" ref="E130:H130" si="120">E129/E128</f>
        <v>#DIV/0!</v>
      </c>
      <c r="F130" s="95" t="e">
        <f t="shared" si="120"/>
        <v>#DIV/0!</v>
      </c>
      <c r="G130" s="95" t="e">
        <f t="shared" si="120"/>
        <v>#DIV/0!</v>
      </c>
      <c r="H130" s="95" t="e">
        <f t="shared" si="120"/>
        <v>#DIV/0!</v>
      </c>
      <c r="I130" s="95" t="e">
        <f t="shared" ref="I130" si="121">I129/I128</f>
        <v>#DIV/0!</v>
      </c>
      <c r="J130" s="95" t="e">
        <f t="shared" ref="J130" si="122">J129/J128</f>
        <v>#DIV/0!</v>
      </c>
      <c r="K130" s="95" t="e">
        <f t="shared" ref="K130" si="123">K129/K128</f>
        <v>#DIV/0!</v>
      </c>
      <c r="L130" s="95" t="e">
        <f t="shared" ref="L130" si="124">L129/L128</f>
        <v>#DIV/0!</v>
      </c>
      <c r="M130" s="95" t="e">
        <f t="shared" ref="M130" si="125">M129/M128</f>
        <v>#DIV/0!</v>
      </c>
      <c r="N130" s="95" t="e">
        <f t="shared" ref="N130" si="126">N129/N128</f>
        <v>#DIV/0!</v>
      </c>
      <c r="O130" s="95" t="e">
        <f t="shared" ref="O130" si="127">O129/O128</f>
        <v>#DIV/0!</v>
      </c>
      <c r="P130" s="95" t="e">
        <f t="shared" ref="P130" si="128">P129/P128</f>
        <v>#DIV/0!</v>
      </c>
      <c r="Q130" s="95" t="e">
        <f t="shared" ref="Q130" si="129">Q129/Q128</f>
        <v>#DIV/0!</v>
      </c>
      <c r="R130" s="95" t="e">
        <f t="shared" ref="R130" si="130">R129/R128</f>
        <v>#DIV/0!</v>
      </c>
      <c r="S130" s="95" t="e">
        <f t="shared" ref="S130" si="131">S129/S128</f>
        <v>#DIV/0!</v>
      </c>
    </row>
    <row r="131" spans="1:20" x14ac:dyDescent="0.25">
      <c r="A131" s="92" t="s">
        <v>16</v>
      </c>
      <c r="B131" s="62" t="s">
        <v>22</v>
      </c>
      <c r="C131" s="93" t="s">
        <v>156</v>
      </c>
      <c r="D131" s="96">
        <f>'Foreign Trade '!I14</f>
        <v>47.690736999999999</v>
      </c>
      <c r="E131" s="96">
        <f>'Foreign Trade '!J14</f>
        <v>53.247883999999999</v>
      </c>
      <c r="F131" s="96">
        <f>'Foreign Trade '!K14</f>
        <v>49.929243999999997</v>
      </c>
      <c r="G131" s="96">
        <f>'Foreign Trade '!L14</f>
        <v>47.487124000000001</v>
      </c>
      <c r="H131" s="96">
        <f>'Foreign Trade '!M14</f>
        <v>49.588747249999997</v>
      </c>
      <c r="I131" s="96"/>
      <c r="J131" s="97"/>
      <c r="K131" s="97"/>
      <c r="L131" s="97"/>
      <c r="M131" s="97"/>
      <c r="N131" s="97"/>
      <c r="O131" s="97"/>
      <c r="P131" s="97"/>
      <c r="Q131" s="97"/>
      <c r="R131" s="97"/>
      <c r="S131" s="98"/>
    </row>
    <row r="132" spans="1:20" x14ac:dyDescent="0.25">
      <c r="A132" s="92" t="s">
        <v>16</v>
      </c>
      <c r="B132" s="62" t="s">
        <v>22</v>
      </c>
      <c r="C132" s="93" t="s">
        <v>157</v>
      </c>
      <c r="D132" s="96">
        <f>'Foreign Trade '!AH14</f>
        <v>14.111969</v>
      </c>
      <c r="E132" s="96">
        <f>'Foreign Trade '!AI14</f>
        <v>10.536808000000001</v>
      </c>
      <c r="F132" s="96">
        <f>'Foreign Trade '!AJ14</f>
        <v>11.60342</v>
      </c>
      <c r="G132" s="96">
        <f>'Foreign Trade '!AK14</f>
        <v>11.958634</v>
      </c>
      <c r="H132" s="96">
        <f>'Foreign Trade '!AL14</f>
        <v>12.05270775</v>
      </c>
      <c r="I132" s="53"/>
      <c r="J132" s="97"/>
      <c r="K132" s="97"/>
      <c r="L132" s="97"/>
      <c r="M132" s="97"/>
      <c r="N132" s="97"/>
      <c r="O132" s="97"/>
      <c r="P132" s="97"/>
      <c r="Q132" s="97"/>
      <c r="R132" s="97"/>
      <c r="S132" s="98"/>
    </row>
    <row r="133" spans="1:20" x14ac:dyDescent="0.25">
      <c r="A133" s="92" t="s">
        <v>16</v>
      </c>
      <c r="B133" s="62" t="s">
        <v>22</v>
      </c>
      <c r="C133" s="93" t="s">
        <v>158</v>
      </c>
      <c r="D133" s="94">
        <f>0.02*D129</f>
        <v>0.98855599999999999</v>
      </c>
      <c r="E133" s="94">
        <f t="shared" ref="E133:S133" si="132">0.02*E129</f>
        <v>0.99280259999999998</v>
      </c>
      <c r="F133" s="94">
        <f t="shared" si="132"/>
        <v>0.99704919999999986</v>
      </c>
      <c r="G133" s="94">
        <f t="shared" si="132"/>
        <v>1.0012957999999998</v>
      </c>
      <c r="H133" s="94">
        <f t="shared" si="132"/>
        <v>1.0055423999999999</v>
      </c>
      <c r="I133" s="94">
        <f t="shared" si="132"/>
        <v>1.009504</v>
      </c>
      <c r="J133" s="94">
        <f t="shared" si="132"/>
        <v>1.0134656</v>
      </c>
      <c r="K133" s="94">
        <f t="shared" si="132"/>
        <v>1.0174272</v>
      </c>
      <c r="L133" s="94">
        <f t="shared" si="132"/>
        <v>1.0213888</v>
      </c>
      <c r="M133" s="94">
        <f t="shared" si="132"/>
        <v>1.0253504000000002</v>
      </c>
      <c r="N133" s="94">
        <f t="shared" si="132"/>
        <v>1.029312</v>
      </c>
      <c r="O133" s="94">
        <f t="shared" si="132"/>
        <v>1.0332736000000002</v>
      </c>
      <c r="P133" s="94">
        <f t="shared" si="132"/>
        <v>1.0372352</v>
      </c>
      <c r="Q133" s="94">
        <f t="shared" si="132"/>
        <v>1.0411968000000003</v>
      </c>
      <c r="R133" s="94">
        <f t="shared" si="132"/>
        <v>1.0451584</v>
      </c>
      <c r="S133" s="94">
        <f t="shared" si="132"/>
        <v>1.0491200000000001</v>
      </c>
    </row>
    <row r="134" spans="1:20" x14ac:dyDescent="0.25">
      <c r="A134" s="92" t="s">
        <v>16</v>
      </c>
      <c r="B134" s="62" t="s">
        <v>22</v>
      </c>
      <c r="C134" s="93" t="s">
        <v>159</v>
      </c>
      <c r="D134" s="99">
        <f>D129+D131-D132-D133</f>
        <v>82.018011999999999</v>
      </c>
      <c r="E134" s="99">
        <f t="shared" ref="E134:H134" si="133">E129+E131-E132-E133</f>
        <v>91.358403399999986</v>
      </c>
      <c r="F134" s="99">
        <f t="shared" si="133"/>
        <v>87.181234799999984</v>
      </c>
      <c r="G134" s="99">
        <f t="shared" si="133"/>
        <v>84.591984199999999</v>
      </c>
      <c r="H134" s="99">
        <f t="shared" si="133"/>
        <v>86.807617100000002</v>
      </c>
      <c r="I134" s="99">
        <f>H134*(I135+1)</f>
        <v>91.988816534230594</v>
      </c>
      <c r="J134" s="99">
        <f t="shared" ref="J134:S134" si="134">I134*(J135+1)</f>
        <v>97.540529545223592</v>
      </c>
      <c r="K134" s="99">
        <f t="shared" si="134"/>
        <v>103.49226596549958</v>
      </c>
      <c r="L134" s="99">
        <f t="shared" si="134"/>
        <v>109.87609624981778</v>
      </c>
      <c r="M134" s="99">
        <f t="shared" si="134"/>
        <v>116.72688974968246</v>
      </c>
      <c r="N134" s="99">
        <f t="shared" si="134"/>
        <v>124.08257653042975</v>
      </c>
      <c r="O134" s="99">
        <f t="shared" si="134"/>
        <v>131.98443518234532</v>
      </c>
      <c r="P134" s="99">
        <f t="shared" si="134"/>
        <v>140.47740934477386</v>
      </c>
      <c r="Q134" s="99">
        <f t="shared" si="134"/>
        <v>149.61045596014381</v>
      </c>
      <c r="R134" s="99">
        <f t="shared" si="134"/>
        <v>159.43692860685252</v>
      </c>
      <c r="S134" s="99">
        <f t="shared" si="134"/>
        <v>170.01499963008206</v>
      </c>
      <c r="T134" s="351"/>
    </row>
    <row r="135" spans="1:20" x14ac:dyDescent="0.25">
      <c r="A135" s="92" t="s">
        <v>16</v>
      </c>
      <c r="B135" s="62" t="s">
        <v>22</v>
      </c>
      <c r="C135" s="100" t="s">
        <v>160</v>
      </c>
      <c r="D135" s="95"/>
      <c r="E135" s="95">
        <f>E134/D134-1</f>
        <v>0.11388219699838609</v>
      </c>
      <c r="F135" s="95">
        <f t="shared" ref="F135:H135" si="135">F134/E134-1</f>
        <v>-4.5722872166568562E-2</v>
      </c>
      <c r="G135" s="95">
        <f t="shared" si="135"/>
        <v>-2.9699632104774776E-2</v>
      </c>
      <c r="H135" s="95">
        <f t="shared" si="135"/>
        <v>2.6191995860525008E-2</v>
      </c>
      <c r="I135" s="95">
        <v>5.9686000000000003E-2</v>
      </c>
      <c r="J135" s="95">
        <v>6.0352043000000001E-2</v>
      </c>
      <c r="K135" s="95">
        <v>6.1018086000000006E-2</v>
      </c>
      <c r="L135" s="95">
        <v>6.1684129000000004E-2</v>
      </c>
      <c r="M135" s="95">
        <v>6.2350172000000002E-2</v>
      </c>
      <c r="N135" s="95">
        <v>6.3016215E-2</v>
      </c>
      <c r="O135" s="95">
        <v>6.3682258000000005E-2</v>
      </c>
      <c r="P135" s="95">
        <v>6.4348300999999997E-2</v>
      </c>
      <c r="Q135" s="95">
        <v>6.5014344000000002E-2</v>
      </c>
      <c r="R135" s="95">
        <v>6.5680386999999993E-2</v>
      </c>
      <c r="S135" s="95">
        <v>6.6346429999999998E-2</v>
      </c>
    </row>
    <row r="136" spans="1:20" ht="15.75" thickBot="1" x14ac:dyDescent="0.3">
      <c r="A136" s="92" t="s">
        <v>16</v>
      </c>
      <c r="B136" s="62" t="s">
        <v>22</v>
      </c>
      <c r="C136" s="102" t="s">
        <v>161</v>
      </c>
      <c r="D136" s="103">
        <v>0</v>
      </c>
      <c r="E136" s="103">
        <v>0</v>
      </c>
      <c r="F136" s="103">
        <v>0</v>
      </c>
      <c r="G136" s="103">
        <v>0</v>
      </c>
      <c r="H136" s="103">
        <v>0</v>
      </c>
      <c r="I136" s="103">
        <f>I129-I134</f>
        <v>-41.513616534230593</v>
      </c>
      <c r="J136" s="103">
        <f t="shared" ref="J136:S136" si="136">J129-J134</f>
        <v>-46.867249545223594</v>
      </c>
      <c r="K136" s="103">
        <f t="shared" si="136"/>
        <v>-52.620905965499581</v>
      </c>
      <c r="L136" s="103">
        <f t="shared" si="136"/>
        <v>-58.806656249817777</v>
      </c>
      <c r="M136" s="103">
        <f t="shared" si="136"/>
        <v>-65.459369749682452</v>
      </c>
      <c r="N136" s="103">
        <f t="shared" si="136"/>
        <v>-72.616976530429753</v>
      </c>
      <c r="O136" s="103">
        <f t="shared" si="136"/>
        <v>-80.320755182345323</v>
      </c>
      <c r="P136" s="103">
        <f t="shared" si="136"/>
        <v>-88.615649344773857</v>
      </c>
      <c r="Q136" s="103">
        <f t="shared" si="136"/>
        <v>-97.550615960143801</v>
      </c>
      <c r="R136" s="103">
        <f t="shared" si="136"/>
        <v>-107.17900860685251</v>
      </c>
      <c r="S136" s="103">
        <f t="shared" si="136"/>
        <v>-117.55899963008206</v>
      </c>
    </row>
    <row r="137" spans="1:20" x14ac:dyDescent="0.25">
      <c r="A137" s="92" t="s">
        <v>16</v>
      </c>
      <c r="B137" s="62" t="s">
        <v>23</v>
      </c>
      <c r="C137" s="93" t="s">
        <v>153</v>
      </c>
      <c r="D137" s="94">
        <f>'Capacity By Company '!D60</f>
        <v>0</v>
      </c>
      <c r="E137" s="94">
        <f>'Capacity By Company '!E60</f>
        <v>0</v>
      </c>
      <c r="F137" s="94">
        <f>'Capacity By Company '!F60</f>
        <v>0</v>
      </c>
      <c r="G137" s="94">
        <f>'Capacity By Company '!G60</f>
        <v>0</v>
      </c>
      <c r="H137" s="94">
        <f>'Capacity By Company '!H60</f>
        <v>0</v>
      </c>
      <c r="I137" s="94">
        <f>'Capacity By Company '!I60</f>
        <v>0</v>
      </c>
      <c r="J137" s="94">
        <f>'Capacity By Company '!J60</f>
        <v>0</v>
      </c>
      <c r="K137" s="94">
        <f>'Capacity By Company '!K60</f>
        <v>0</v>
      </c>
      <c r="L137" s="94">
        <f>'Capacity By Company '!L60</f>
        <v>0</v>
      </c>
      <c r="M137" s="94">
        <f>'Capacity By Company '!M60</f>
        <v>0</v>
      </c>
      <c r="N137" s="94">
        <f>'Capacity By Company '!N60</f>
        <v>0</v>
      </c>
      <c r="O137" s="94">
        <f>'Capacity By Company '!O60</f>
        <v>0</v>
      </c>
      <c r="P137" s="94">
        <f>'Capacity By Company '!P60</f>
        <v>0</v>
      </c>
      <c r="Q137" s="94">
        <f>'Capacity By Company '!Q60</f>
        <v>0</v>
      </c>
      <c r="R137" s="94">
        <f>'Capacity By Company '!R60</f>
        <v>0</v>
      </c>
      <c r="S137" s="94">
        <f>'Capacity By Company '!S60</f>
        <v>0</v>
      </c>
    </row>
    <row r="138" spans="1:20" x14ac:dyDescent="0.25">
      <c r="A138" s="92" t="s">
        <v>16</v>
      </c>
      <c r="B138" s="62" t="s">
        <v>23</v>
      </c>
      <c r="C138" s="93" t="s">
        <v>154</v>
      </c>
      <c r="D138" s="115">
        <v>16.986000000000001</v>
      </c>
      <c r="E138" s="115">
        <v>17.048649999999999</v>
      </c>
      <c r="F138" s="115">
        <v>17.1113</v>
      </c>
      <c r="G138" s="115">
        <v>17.173949999999998</v>
      </c>
      <c r="H138" s="115">
        <v>17.236599999999999</v>
      </c>
      <c r="I138" s="115">
        <v>17.349818181818179</v>
      </c>
      <c r="J138" s="115">
        <v>17.463036363636363</v>
      </c>
      <c r="K138" s="115">
        <v>17.576254545454542</v>
      </c>
      <c r="L138" s="115">
        <v>17.689472727272726</v>
      </c>
      <c r="M138" s="115">
        <v>17.802690909090906</v>
      </c>
      <c r="N138" s="115">
        <v>17.915909090909089</v>
      </c>
      <c r="O138" s="115">
        <v>18.029127272727269</v>
      </c>
      <c r="P138" s="115">
        <v>18.142345454545453</v>
      </c>
      <c r="Q138" s="115">
        <v>18.255563636363636</v>
      </c>
      <c r="R138" s="115">
        <v>18.368781818181816</v>
      </c>
      <c r="S138" s="115">
        <v>18.481999999999999</v>
      </c>
    </row>
    <row r="139" spans="1:20" x14ac:dyDescent="0.25">
      <c r="A139" s="92" t="s">
        <v>16</v>
      </c>
      <c r="B139" s="62" t="s">
        <v>23</v>
      </c>
      <c r="C139" s="93" t="s">
        <v>155</v>
      </c>
      <c r="D139" s="95" t="e">
        <f t="shared" ref="D139:G139" si="137">D138/D137</f>
        <v>#DIV/0!</v>
      </c>
      <c r="E139" s="95" t="e">
        <f t="shared" si="137"/>
        <v>#DIV/0!</v>
      </c>
      <c r="F139" s="95" t="e">
        <f t="shared" si="137"/>
        <v>#DIV/0!</v>
      </c>
      <c r="G139" s="95" t="e">
        <f t="shared" si="137"/>
        <v>#DIV/0!</v>
      </c>
      <c r="H139" s="95" t="e">
        <f>H138/H137</f>
        <v>#DIV/0!</v>
      </c>
      <c r="I139" s="95" t="e">
        <f t="shared" ref="I139:S139" si="138">I138/I137</f>
        <v>#DIV/0!</v>
      </c>
      <c r="J139" s="95" t="e">
        <f t="shared" si="138"/>
        <v>#DIV/0!</v>
      </c>
      <c r="K139" s="95" t="e">
        <f t="shared" si="138"/>
        <v>#DIV/0!</v>
      </c>
      <c r="L139" s="95" t="e">
        <f t="shared" si="138"/>
        <v>#DIV/0!</v>
      </c>
      <c r="M139" s="95" t="e">
        <f t="shared" si="138"/>
        <v>#DIV/0!</v>
      </c>
      <c r="N139" s="95" t="e">
        <f t="shared" si="138"/>
        <v>#DIV/0!</v>
      </c>
      <c r="O139" s="95" t="e">
        <f t="shared" si="138"/>
        <v>#DIV/0!</v>
      </c>
      <c r="P139" s="95" t="e">
        <f t="shared" si="138"/>
        <v>#DIV/0!</v>
      </c>
      <c r="Q139" s="95" t="e">
        <f t="shared" si="138"/>
        <v>#DIV/0!</v>
      </c>
      <c r="R139" s="95" t="e">
        <f t="shared" si="138"/>
        <v>#DIV/0!</v>
      </c>
      <c r="S139" s="95" t="e">
        <f t="shared" si="138"/>
        <v>#DIV/0!</v>
      </c>
    </row>
    <row r="140" spans="1:20" x14ac:dyDescent="0.25">
      <c r="A140" s="92" t="s">
        <v>16</v>
      </c>
      <c r="B140" s="62" t="s">
        <v>23</v>
      </c>
      <c r="C140" s="93" t="s">
        <v>156</v>
      </c>
      <c r="D140" s="96">
        <f>'Foreign Trade '!I15</f>
        <v>31.868660999999999</v>
      </c>
      <c r="E140" s="96">
        <f>'Foreign Trade '!J15</f>
        <v>32.060116000000001</v>
      </c>
      <c r="F140" s="96">
        <f>'Foreign Trade '!K15</f>
        <v>35.985968999999997</v>
      </c>
      <c r="G140" s="96">
        <f>'Foreign Trade '!L15</f>
        <v>36.918619</v>
      </c>
      <c r="H140" s="96">
        <f>'Foreign Trade '!M15</f>
        <v>34.208341249999997</v>
      </c>
      <c r="I140" s="55"/>
      <c r="J140" s="97"/>
      <c r="K140" s="97"/>
      <c r="L140" s="97"/>
      <c r="M140" s="97"/>
      <c r="N140" s="97"/>
      <c r="O140" s="97"/>
      <c r="P140" s="97"/>
      <c r="Q140" s="97"/>
      <c r="R140" s="97"/>
      <c r="S140" s="98"/>
    </row>
    <row r="141" spans="1:20" x14ac:dyDescent="0.25">
      <c r="A141" s="92" t="s">
        <v>16</v>
      </c>
      <c r="B141" s="62" t="s">
        <v>23</v>
      </c>
      <c r="C141" s="93" t="s">
        <v>157</v>
      </c>
      <c r="D141" s="96">
        <f>'Foreign Trade '!AH15</f>
        <v>2.539012</v>
      </c>
      <c r="E141" s="96">
        <f>'Foreign Trade '!AI15</f>
        <v>2.7125880000000002</v>
      </c>
      <c r="F141" s="96">
        <f>'Foreign Trade '!AJ15</f>
        <v>3.4829539999999999</v>
      </c>
      <c r="G141" s="96">
        <f>'Foreign Trade '!AK15</f>
        <v>2.654976</v>
      </c>
      <c r="H141" s="96">
        <f>'Foreign Trade '!AL15</f>
        <v>2.8473824999999997</v>
      </c>
      <c r="I141" s="53"/>
      <c r="J141" s="97"/>
      <c r="K141" s="97"/>
      <c r="L141" s="97"/>
      <c r="M141" s="97"/>
      <c r="N141" s="97"/>
      <c r="O141" s="97"/>
      <c r="P141" s="97"/>
      <c r="Q141" s="97"/>
      <c r="R141" s="97"/>
      <c r="S141" s="98"/>
    </row>
    <row r="142" spans="1:20" x14ac:dyDescent="0.25">
      <c r="A142" s="92" t="s">
        <v>16</v>
      </c>
      <c r="B142" s="62" t="s">
        <v>23</v>
      </c>
      <c r="C142" s="93" t="s">
        <v>158</v>
      </c>
      <c r="D142" s="94">
        <f>0.02*D138</f>
        <v>0.33972000000000002</v>
      </c>
      <c r="E142" s="94">
        <f t="shared" ref="E142:S142" si="139">0.02*E138</f>
        <v>0.34097299999999997</v>
      </c>
      <c r="F142" s="94">
        <f t="shared" si="139"/>
        <v>0.34222600000000003</v>
      </c>
      <c r="G142" s="94">
        <f t="shared" si="139"/>
        <v>0.34347899999999998</v>
      </c>
      <c r="H142" s="94">
        <f t="shared" si="139"/>
        <v>0.34473199999999998</v>
      </c>
      <c r="I142" s="94">
        <f t="shared" si="139"/>
        <v>0.3469963636363636</v>
      </c>
      <c r="J142" s="94">
        <f t="shared" si="139"/>
        <v>0.34926072727272728</v>
      </c>
      <c r="K142" s="94">
        <f t="shared" si="139"/>
        <v>0.35152509090909084</v>
      </c>
      <c r="L142" s="94">
        <f t="shared" si="139"/>
        <v>0.35378945454545452</v>
      </c>
      <c r="M142" s="94">
        <f t="shared" si="139"/>
        <v>0.35605381818181814</v>
      </c>
      <c r="N142" s="94">
        <f t="shared" si="139"/>
        <v>0.35831818181818181</v>
      </c>
      <c r="O142" s="94">
        <f t="shared" si="139"/>
        <v>0.36058254545454538</v>
      </c>
      <c r="P142" s="94">
        <f t="shared" si="139"/>
        <v>0.36284690909090905</v>
      </c>
      <c r="Q142" s="94">
        <f t="shared" si="139"/>
        <v>0.36511127272727273</v>
      </c>
      <c r="R142" s="94">
        <f t="shared" si="139"/>
        <v>0.36737563636363635</v>
      </c>
      <c r="S142" s="94">
        <f t="shared" si="139"/>
        <v>0.36963999999999997</v>
      </c>
      <c r="T142" s="94"/>
    </row>
    <row r="143" spans="1:20" x14ac:dyDescent="0.25">
      <c r="A143" s="92" t="s">
        <v>16</v>
      </c>
      <c r="B143" s="62" t="s">
        <v>23</v>
      </c>
      <c r="C143" s="93" t="s">
        <v>159</v>
      </c>
      <c r="D143" s="99">
        <f>D138+D140-D141-D142</f>
        <v>45.975929000000001</v>
      </c>
      <c r="E143" s="99">
        <f t="shared" ref="E143:H143" si="140">E138+E140-E141-E142</f>
        <v>46.055205000000008</v>
      </c>
      <c r="F143" s="99">
        <f t="shared" si="140"/>
        <v>49.272089000000001</v>
      </c>
      <c r="G143" s="99">
        <f t="shared" si="140"/>
        <v>51.094113999999998</v>
      </c>
      <c r="H143" s="99">
        <f t="shared" si="140"/>
        <v>48.252826749999997</v>
      </c>
      <c r="I143" s="99">
        <f>H143*(I144+1)</f>
        <v>51.100934224653443</v>
      </c>
      <c r="J143" s="99">
        <f t="shared" ref="J143:S143" si="141">I143*(J144+1)</f>
        <v>54.13426567830119</v>
      </c>
      <c r="K143" s="99">
        <f t="shared" si="141"/>
        <v>57.365785818174068</v>
      </c>
      <c r="L143" s="99">
        <f t="shared" si="141"/>
        <v>60.809423728574295</v>
      </c>
      <c r="M143" s="99">
        <f t="shared" si="141"/>
        <v>64.480148454125342</v>
      </c>
      <c r="N143" s="99">
        <f t="shared" si="141"/>
        <v>68.394050785880495</v>
      </c>
      <c r="O143" s="99">
        <f t="shared" si="141"/>
        <v>72.568431780768776</v>
      </c>
      <c r="P143" s="99">
        <f t="shared" si="141"/>
        <v>77.021898591954837</v>
      </c>
      <c r="Q143" s="99">
        <f t="shared" si="141"/>
        <v>81.774468239114384</v>
      </c>
      <c r="R143" s="99">
        <f t="shared" si="141"/>
        <v>86.847680003790344</v>
      </c>
      <c r="S143" s="99">
        <f t="shared" si="141"/>
        <v>92.264717196346751</v>
      </c>
      <c r="T143" s="351"/>
    </row>
    <row r="144" spans="1:20" x14ac:dyDescent="0.25">
      <c r="A144" s="92" t="s">
        <v>16</v>
      </c>
      <c r="B144" s="62" t="s">
        <v>23</v>
      </c>
      <c r="C144" s="100" t="s">
        <v>160</v>
      </c>
      <c r="D144" s="95"/>
      <c r="E144" s="95">
        <f>E143/D143-1</f>
        <v>1.724293597199722E-3</v>
      </c>
      <c r="F144" s="95">
        <f t="shared" ref="F144:H144" si="142">F143/E143-1</f>
        <v>6.9848435155157595E-2</v>
      </c>
      <c r="G144" s="95">
        <f t="shared" si="142"/>
        <v>3.6978846178005398E-2</v>
      </c>
      <c r="H144" s="95">
        <f t="shared" si="142"/>
        <v>-5.5608895576504169E-2</v>
      </c>
      <c r="I144" s="95">
        <v>5.9024676200000001E-2</v>
      </c>
      <c r="J144" s="95">
        <v>5.9359608580000001E-2</v>
      </c>
      <c r="K144" s="95">
        <v>5.969454096E-2</v>
      </c>
      <c r="L144" s="95">
        <v>6.002947334E-2</v>
      </c>
      <c r="M144" s="95">
        <v>6.036440572E-2</v>
      </c>
      <c r="N144" s="95">
        <v>6.06993381E-2</v>
      </c>
      <c r="O144" s="95">
        <v>6.103427048E-2</v>
      </c>
      <c r="P144" s="95">
        <v>6.1369202859999999E-2</v>
      </c>
      <c r="Q144" s="95">
        <v>6.1704135239999999E-2</v>
      </c>
      <c r="R144" s="95">
        <v>6.2039067619999999E-2</v>
      </c>
      <c r="S144" s="95">
        <v>6.2373999999999999E-2</v>
      </c>
    </row>
    <row r="145" spans="1:19" ht="15.75" thickBot="1" x14ac:dyDescent="0.3">
      <c r="A145" s="92" t="s">
        <v>16</v>
      </c>
      <c r="B145" s="62" t="s">
        <v>23</v>
      </c>
      <c r="C145" s="102" t="s">
        <v>161</v>
      </c>
      <c r="D145" s="103">
        <v>0</v>
      </c>
      <c r="E145" s="103">
        <v>0</v>
      </c>
      <c r="F145" s="103">
        <v>0</v>
      </c>
      <c r="G145" s="103">
        <v>0</v>
      </c>
      <c r="H145" s="103">
        <v>0</v>
      </c>
      <c r="I145" s="103">
        <f>I138-I143</f>
        <v>-33.751116042835264</v>
      </c>
      <c r="J145" s="103">
        <f t="shared" ref="J145:R145" si="143">J138-J143</f>
        <v>-36.671229314664828</v>
      </c>
      <c r="K145" s="103">
        <f t="shared" si="143"/>
        <v>-39.789531272719529</v>
      </c>
      <c r="L145" s="103">
        <f t="shared" si="143"/>
        <v>-43.119951001301573</v>
      </c>
      <c r="M145" s="103">
        <f t="shared" si="143"/>
        <v>-46.677457545034436</v>
      </c>
      <c r="N145" s="103">
        <f t="shared" si="143"/>
        <v>-50.478141694971406</v>
      </c>
      <c r="O145" s="103">
        <f t="shared" si="143"/>
        <v>-54.539304508041511</v>
      </c>
      <c r="P145" s="103">
        <f t="shared" si="143"/>
        <v>-58.879553137409388</v>
      </c>
      <c r="Q145" s="103">
        <f t="shared" si="143"/>
        <v>-63.518904602750752</v>
      </c>
      <c r="R145" s="103">
        <f t="shared" si="143"/>
        <v>-68.478898185608529</v>
      </c>
      <c r="S145" s="103">
        <f>S138-S143</f>
        <v>-73.782717196346752</v>
      </c>
    </row>
    <row r="146" spans="1:19" x14ac:dyDescent="0.25">
      <c r="A146" s="92" t="s">
        <v>16</v>
      </c>
      <c r="B146" s="62" t="s">
        <v>24</v>
      </c>
      <c r="C146" s="93" t="s">
        <v>153</v>
      </c>
      <c r="D146" s="94">
        <f>'Capacity By Company '!D61</f>
        <v>0</v>
      </c>
      <c r="E146" s="94">
        <f>'Capacity By Company '!E61</f>
        <v>0</v>
      </c>
      <c r="F146" s="94">
        <f>'Capacity By Company '!F61</f>
        <v>0</v>
      </c>
      <c r="G146" s="94">
        <f>'Capacity By Company '!G61</f>
        <v>0</v>
      </c>
      <c r="H146" s="94">
        <f>'Capacity By Company '!H61</f>
        <v>0</v>
      </c>
      <c r="I146" s="94">
        <f>'Capacity By Company '!I61</f>
        <v>0</v>
      </c>
      <c r="J146" s="94">
        <f>'Capacity By Company '!J61</f>
        <v>0</v>
      </c>
      <c r="K146" s="94">
        <f>'Capacity By Company '!K61</f>
        <v>0</v>
      </c>
      <c r="L146" s="94">
        <f>'Capacity By Company '!L61</f>
        <v>0</v>
      </c>
      <c r="M146" s="94">
        <f>'Capacity By Company '!M61</f>
        <v>0</v>
      </c>
      <c r="N146" s="94">
        <f>'Capacity By Company '!N61</f>
        <v>0</v>
      </c>
      <c r="O146" s="94">
        <f>'Capacity By Company '!O61</f>
        <v>0</v>
      </c>
      <c r="P146" s="94">
        <f>'Capacity By Company '!P61</f>
        <v>0</v>
      </c>
      <c r="Q146" s="94">
        <f>'Capacity By Company '!Q61</f>
        <v>0</v>
      </c>
      <c r="R146" s="94">
        <f>'Capacity By Company '!R61</f>
        <v>0</v>
      </c>
      <c r="S146" s="94">
        <f>'Capacity By Company '!S61</f>
        <v>0</v>
      </c>
    </row>
    <row r="147" spans="1:19" x14ac:dyDescent="0.25">
      <c r="A147" s="92" t="s">
        <v>16</v>
      </c>
      <c r="B147" s="62" t="s">
        <v>24</v>
      </c>
      <c r="C147" s="93" t="s">
        <v>154</v>
      </c>
      <c r="D147" s="115">
        <v>86.824670000000012</v>
      </c>
      <c r="E147" s="115">
        <v>86.986535000000003</v>
      </c>
      <c r="F147" s="115">
        <v>87.148400000000009</v>
      </c>
      <c r="G147" s="115">
        <v>87.310265000000015</v>
      </c>
      <c r="H147" s="115">
        <v>87.472130000000021</v>
      </c>
      <c r="I147" s="115">
        <v>87.54979090909093</v>
      </c>
      <c r="J147" s="115">
        <v>87.627451818181839</v>
      </c>
      <c r="K147" s="115">
        <v>87.705112727272748</v>
      </c>
      <c r="L147" s="115">
        <v>87.782773636363657</v>
      </c>
      <c r="M147" s="115">
        <v>87.860434545454552</v>
      </c>
      <c r="N147" s="115">
        <v>87.938095454545461</v>
      </c>
      <c r="O147" s="115">
        <v>88.01575636363637</v>
      </c>
      <c r="P147" s="115">
        <v>88.09341727272728</v>
      </c>
      <c r="Q147" s="115">
        <v>88.171078181818189</v>
      </c>
      <c r="R147" s="115">
        <v>88.248739090909098</v>
      </c>
      <c r="S147" s="115">
        <v>88.326400000000007</v>
      </c>
    </row>
    <row r="148" spans="1:19" x14ac:dyDescent="0.25">
      <c r="A148" s="92" t="s">
        <v>16</v>
      </c>
      <c r="B148" s="62" t="s">
        <v>24</v>
      </c>
      <c r="C148" s="93" t="s">
        <v>155</v>
      </c>
      <c r="D148" s="95" t="e">
        <f>D147/D146</f>
        <v>#DIV/0!</v>
      </c>
      <c r="E148" s="95" t="e">
        <f t="shared" ref="E148:S148" si="144">E147/E146</f>
        <v>#DIV/0!</v>
      </c>
      <c r="F148" s="95" t="e">
        <f t="shared" si="144"/>
        <v>#DIV/0!</v>
      </c>
      <c r="G148" s="95" t="e">
        <f t="shared" si="144"/>
        <v>#DIV/0!</v>
      </c>
      <c r="H148" s="95" t="e">
        <f t="shared" si="144"/>
        <v>#DIV/0!</v>
      </c>
      <c r="I148" s="95" t="e">
        <f t="shared" si="144"/>
        <v>#DIV/0!</v>
      </c>
      <c r="J148" s="95" t="e">
        <f t="shared" si="144"/>
        <v>#DIV/0!</v>
      </c>
      <c r="K148" s="95" t="e">
        <f t="shared" si="144"/>
        <v>#DIV/0!</v>
      </c>
      <c r="L148" s="95" t="e">
        <f t="shared" si="144"/>
        <v>#DIV/0!</v>
      </c>
      <c r="M148" s="95" t="e">
        <f t="shared" si="144"/>
        <v>#DIV/0!</v>
      </c>
      <c r="N148" s="95" t="e">
        <f t="shared" si="144"/>
        <v>#DIV/0!</v>
      </c>
      <c r="O148" s="95" t="e">
        <f t="shared" si="144"/>
        <v>#DIV/0!</v>
      </c>
      <c r="P148" s="95" t="e">
        <f t="shared" si="144"/>
        <v>#DIV/0!</v>
      </c>
      <c r="Q148" s="95" t="e">
        <f t="shared" si="144"/>
        <v>#DIV/0!</v>
      </c>
      <c r="R148" s="95" t="e">
        <f t="shared" si="144"/>
        <v>#DIV/0!</v>
      </c>
      <c r="S148" s="95" t="e">
        <f t="shared" si="144"/>
        <v>#DIV/0!</v>
      </c>
    </row>
    <row r="149" spans="1:19" x14ac:dyDescent="0.25">
      <c r="A149" s="92" t="s">
        <v>16</v>
      </c>
      <c r="B149" s="62" t="s">
        <v>24</v>
      </c>
      <c r="C149" s="93" t="s">
        <v>156</v>
      </c>
      <c r="D149" s="96">
        <v>0</v>
      </c>
      <c r="E149" s="96">
        <v>0</v>
      </c>
      <c r="F149" s="96">
        <v>0</v>
      </c>
      <c r="G149" s="96">
        <v>0</v>
      </c>
      <c r="H149" s="96">
        <v>0</v>
      </c>
      <c r="I149" s="55"/>
      <c r="J149" s="97"/>
      <c r="K149" s="97"/>
      <c r="L149" s="97"/>
      <c r="M149" s="97"/>
      <c r="N149" s="97"/>
      <c r="O149" s="97"/>
      <c r="P149" s="97"/>
      <c r="Q149" s="97"/>
      <c r="R149" s="97"/>
      <c r="S149" s="98"/>
    </row>
    <row r="150" spans="1:19" x14ac:dyDescent="0.25">
      <c r="A150" s="92" t="s">
        <v>16</v>
      </c>
      <c r="B150" s="62" t="s">
        <v>24</v>
      </c>
      <c r="C150" s="93" t="s">
        <v>157</v>
      </c>
      <c r="D150" s="96">
        <v>0</v>
      </c>
      <c r="E150" s="96">
        <v>0</v>
      </c>
      <c r="F150" s="96">
        <v>0</v>
      </c>
      <c r="G150" s="96">
        <v>0</v>
      </c>
      <c r="H150" s="96">
        <v>0</v>
      </c>
      <c r="I150" s="53"/>
      <c r="J150" s="97"/>
      <c r="K150" s="97"/>
      <c r="L150" s="97"/>
      <c r="M150" s="97"/>
      <c r="N150" s="97"/>
      <c r="O150" s="97"/>
      <c r="P150" s="97"/>
      <c r="Q150" s="97"/>
      <c r="R150" s="97"/>
      <c r="S150" s="98"/>
    </row>
    <row r="151" spans="1:19" x14ac:dyDescent="0.25">
      <c r="A151" s="92" t="s">
        <v>16</v>
      </c>
      <c r="B151" s="62" t="s">
        <v>24</v>
      </c>
      <c r="C151" s="93" t="s">
        <v>158</v>
      </c>
      <c r="D151" s="94">
        <f>0.02*D147</f>
        <v>1.7364934000000003</v>
      </c>
      <c r="E151" s="94">
        <f t="shared" ref="E151:S151" si="145">0.02*E147</f>
        <v>1.7397307000000002</v>
      </c>
      <c r="F151" s="94">
        <f t="shared" si="145"/>
        <v>1.7429680000000003</v>
      </c>
      <c r="G151" s="94">
        <f t="shared" si="145"/>
        <v>1.7462053000000004</v>
      </c>
      <c r="H151" s="94">
        <f t="shared" si="145"/>
        <v>1.7494426000000005</v>
      </c>
      <c r="I151" s="94">
        <f t="shared" si="145"/>
        <v>1.7509958181818186</v>
      </c>
      <c r="J151" s="94">
        <f t="shared" si="145"/>
        <v>1.7525490363636369</v>
      </c>
      <c r="K151" s="94">
        <f t="shared" si="145"/>
        <v>1.754102254545455</v>
      </c>
      <c r="L151" s="94">
        <f t="shared" si="145"/>
        <v>1.7556554727272733</v>
      </c>
      <c r="M151" s="94">
        <f t="shared" si="145"/>
        <v>1.7572086909090912</v>
      </c>
      <c r="N151" s="94">
        <f t="shared" si="145"/>
        <v>1.7587619090909092</v>
      </c>
      <c r="O151" s="94">
        <f t="shared" si="145"/>
        <v>1.7603151272727275</v>
      </c>
      <c r="P151" s="94">
        <f t="shared" si="145"/>
        <v>1.7618683454545456</v>
      </c>
      <c r="Q151" s="94">
        <f t="shared" si="145"/>
        <v>1.7634215636363637</v>
      </c>
      <c r="R151" s="94">
        <f t="shared" si="145"/>
        <v>1.764974781818182</v>
      </c>
      <c r="S151" s="94">
        <f t="shared" si="145"/>
        <v>1.7665280000000001</v>
      </c>
    </row>
    <row r="152" spans="1:19" x14ac:dyDescent="0.25">
      <c r="A152" s="92" t="s">
        <v>16</v>
      </c>
      <c r="B152" s="62" t="s">
        <v>24</v>
      </c>
      <c r="C152" s="93" t="s">
        <v>159</v>
      </c>
      <c r="D152" s="99">
        <f>D147+D149-D150-D151</f>
        <v>85.088176600000011</v>
      </c>
      <c r="E152" s="99">
        <f t="shared" ref="E152:H152" si="146">E147+E149-E150-E151</f>
        <v>85.246804300000008</v>
      </c>
      <c r="F152" s="99">
        <f t="shared" si="146"/>
        <v>85.405432000000005</v>
      </c>
      <c r="G152" s="99">
        <f t="shared" si="146"/>
        <v>85.564059700000016</v>
      </c>
      <c r="H152" s="99">
        <f t="shared" si="146"/>
        <v>85.722687400000027</v>
      </c>
      <c r="I152" s="99">
        <f>H152*(I153+1)</f>
        <v>90.775294034849651</v>
      </c>
      <c r="J152" s="99">
        <f t="shared" ref="J152:S152" si="147">I152*(J153+1)</f>
        <v>96.202074404758648</v>
      </c>
      <c r="K152" s="99">
        <f t="shared" si="147"/>
        <v>102.03421357114084</v>
      </c>
      <c r="L152" s="99">
        <f t="shared" si="147"/>
        <v>108.30575773205452</v>
      </c>
      <c r="M152" s="99">
        <f t="shared" si="147"/>
        <v>115.05389742949585</v>
      </c>
      <c r="N152" s="99">
        <f t="shared" si="147"/>
        <v>122.31928067550953</v>
      </c>
      <c r="O152" s="99">
        <f t="shared" si="147"/>
        <v>130.14635934111223</v>
      </c>
      <c r="P152" s="99">
        <f t="shared" si="147"/>
        <v>138.58377254500479</v>
      </c>
      <c r="Q152" s="99">
        <f t="shared" si="147"/>
        <v>147.68477122034315</v>
      </c>
      <c r="R152" s="99">
        <f t="shared" si="147"/>
        <v>157.5076885336336</v>
      </c>
      <c r="S152" s="99">
        <f t="shared" si="147"/>
        <v>168.11646138712794</v>
      </c>
    </row>
    <row r="153" spans="1:19" x14ac:dyDescent="0.25">
      <c r="A153" s="92" t="s">
        <v>16</v>
      </c>
      <c r="B153" s="62" t="s">
        <v>24</v>
      </c>
      <c r="C153" s="100" t="s">
        <v>160</v>
      </c>
      <c r="D153" s="95"/>
      <c r="E153" s="95">
        <f>E152/D152-1</f>
        <v>1.8642742897840847E-3</v>
      </c>
      <c r="F153" s="95">
        <f t="shared" ref="F153:H153" si="148">F152/E152-1</f>
        <v>1.8608052384199159E-3</v>
      </c>
      <c r="G153" s="95">
        <f t="shared" si="148"/>
        <v>1.8573490735345199E-3</v>
      </c>
      <c r="H153" s="95">
        <f t="shared" si="148"/>
        <v>1.8539057234565615E-3</v>
      </c>
      <c r="I153" s="95">
        <v>5.8941300000000002E-2</v>
      </c>
      <c r="J153" s="95">
        <v>5.978257E-2</v>
      </c>
      <c r="K153" s="95">
        <v>6.0623840000000005E-2</v>
      </c>
      <c r="L153" s="95">
        <v>6.1465110000000003E-2</v>
      </c>
      <c r="M153" s="95">
        <v>6.2306380000000001E-2</v>
      </c>
      <c r="N153" s="95">
        <v>6.314765E-2</v>
      </c>
      <c r="O153" s="95">
        <v>6.3988920000000005E-2</v>
      </c>
      <c r="P153" s="95">
        <v>6.4830189999999996E-2</v>
      </c>
      <c r="Q153" s="95">
        <v>6.5671460000000001E-2</v>
      </c>
      <c r="R153" s="95">
        <v>6.6512729999999992E-2</v>
      </c>
      <c r="S153" s="95">
        <v>6.7353999999999997E-2</v>
      </c>
    </row>
    <row r="154" spans="1:19" ht="15.75" thickBot="1" x14ac:dyDescent="0.3">
      <c r="A154" s="92" t="s">
        <v>16</v>
      </c>
      <c r="B154" s="62" t="s">
        <v>24</v>
      </c>
      <c r="C154" s="102" t="s">
        <v>161</v>
      </c>
      <c r="D154" s="103">
        <v>0</v>
      </c>
      <c r="E154" s="103">
        <v>0</v>
      </c>
      <c r="F154" s="103">
        <v>0</v>
      </c>
      <c r="G154" s="103">
        <v>0</v>
      </c>
      <c r="H154" s="103">
        <v>0</v>
      </c>
      <c r="I154" s="103">
        <f>I147-I152</f>
        <v>-3.2255031257587206</v>
      </c>
      <c r="J154" s="103">
        <f t="shared" ref="J154:S154" si="149">J147-J152</f>
        <v>-8.5746225865768082</v>
      </c>
      <c r="K154" s="103">
        <f t="shared" si="149"/>
        <v>-14.32910084386809</v>
      </c>
      <c r="L154" s="103">
        <f t="shared" si="149"/>
        <v>-20.522984095690859</v>
      </c>
      <c r="M154" s="103">
        <f t="shared" si="149"/>
        <v>-27.193462884041296</v>
      </c>
      <c r="N154" s="103">
        <f t="shared" si="149"/>
        <v>-34.38118522096407</v>
      </c>
      <c r="O154" s="103">
        <f t="shared" si="149"/>
        <v>-42.13060297747586</v>
      </c>
      <c r="P154" s="103">
        <f t="shared" si="149"/>
        <v>-50.490355272277512</v>
      </c>
      <c r="Q154" s="103">
        <f t="shared" si="149"/>
        <v>-59.513693038524963</v>
      </c>
      <c r="R154" s="103">
        <f t="shared" si="149"/>
        <v>-69.2589494427245</v>
      </c>
      <c r="S154" s="103">
        <f t="shared" si="149"/>
        <v>-79.790061387127935</v>
      </c>
    </row>
    <row r="155" spans="1:19" x14ac:dyDescent="0.25">
      <c r="A155" s="92" t="s">
        <v>16</v>
      </c>
      <c r="B155" s="105" t="s">
        <v>15</v>
      </c>
      <c r="C155" s="93" t="s">
        <v>153</v>
      </c>
      <c r="D155" s="94">
        <f>'Capacity By Company '!D62</f>
        <v>294</v>
      </c>
      <c r="E155" s="94">
        <f>'Capacity By Company '!E62</f>
        <v>294</v>
      </c>
      <c r="F155" s="94">
        <f>'Capacity By Company '!F62</f>
        <v>294</v>
      </c>
      <c r="G155" s="94">
        <f>'Capacity By Company '!G62</f>
        <v>295</v>
      </c>
      <c r="H155" s="94">
        <f>'Capacity By Company '!H62</f>
        <v>296</v>
      </c>
      <c r="I155" s="94">
        <f>'Capacity By Company '!I62</f>
        <v>304</v>
      </c>
      <c r="J155" s="94">
        <f>'Capacity By Company '!J62</f>
        <v>304</v>
      </c>
      <c r="K155" s="94">
        <f>'Capacity By Company '!K62</f>
        <v>309</v>
      </c>
      <c r="L155" s="94">
        <f>'Capacity By Company '!L62</f>
        <v>309</v>
      </c>
      <c r="M155" s="94">
        <f>'Capacity By Company '!M62</f>
        <v>409</v>
      </c>
      <c r="N155" s="94">
        <f>'Capacity By Company '!N62</f>
        <v>409</v>
      </c>
      <c r="O155" s="94">
        <f>'Capacity By Company '!O62</f>
        <v>409</v>
      </c>
      <c r="P155" s="94">
        <f>'Capacity By Company '!P62</f>
        <v>409</v>
      </c>
      <c r="Q155" s="94">
        <f>'Capacity By Company '!Q62</f>
        <v>409</v>
      </c>
      <c r="R155" s="94">
        <f>'Capacity By Company '!R62</f>
        <v>409</v>
      </c>
      <c r="S155" s="94">
        <f>'Capacity By Company '!S62</f>
        <v>409</v>
      </c>
    </row>
    <row r="156" spans="1:19" x14ac:dyDescent="0.25">
      <c r="A156" s="92" t="s">
        <v>16</v>
      </c>
      <c r="B156" s="105" t="s">
        <v>15</v>
      </c>
      <c r="C156" s="93" t="s">
        <v>154</v>
      </c>
      <c r="D156" s="104">
        <f>'Production By Company'!D61</f>
        <v>0</v>
      </c>
      <c r="E156" s="104">
        <f>'Production By Company'!E61</f>
        <v>0</v>
      </c>
      <c r="F156" s="104">
        <f>'Production By Company'!F61</f>
        <v>0</v>
      </c>
      <c r="G156" s="104">
        <f>'Production By Company'!G61</f>
        <v>0</v>
      </c>
      <c r="H156" s="104">
        <f>'Production By Company'!H61</f>
        <v>0</v>
      </c>
      <c r="I156" s="104">
        <f>'Production By Company'!I61</f>
        <v>0</v>
      </c>
      <c r="J156" s="104">
        <f>'Production By Company'!J61</f>
        <v>0</v>
      </c>
      <c r="K156" s="104">
        <f>'Production By Company'!K61</f>
        <v>0</v>
      </c>
      <c r="L156" s="104">
        <f>'Production By Company'!L61</f>
        <v>0</v>
      </c>
      <c r="M156" s="104">
        <f>'Production By Company'!M61</f>
        <v>0</v>
      </c>
      <c r="N156" s="104">
        <f>'Production By Company'!N61</f>
        <v>0</v>
      </c>
      <c r="O156" s="104">
        <f>'Production By Company'!O61</f>
        <v>0</v>
      </c>
      <c r="P156" s="104">
        <f>'Production By Company'!P61</f>
        <v>0</v>
      </c>
      <c r="Q156" s="104">
        <f>'Production By Company'!Q61</f>
        <v>0</v>
      </c>
      <c r="R156" s="104">
        <f>'Production By Company'!R61</f>
        <v>0</v>
      </c>
      <c r="S156" s="104">
        <f>'Production By Company'!S61</f>
        <v>0</v>
      </c>
    </row>
    <row r="157" spans="1:19" x14ac:dyDescent="0.25">
      <c r="A157" s="92" t="s">
        <v>16</v>
      </c>
      <c r="B157" s="105" t="s">
        <v>15</v>
      </c>
      <c r="C157" s="93" t="s">
        <v>155</v>
      </c>
      <c r="D157" s="95">
        <f>D156/D155</f>
        <v>0</v>
      </c>
      <c r="E157" s="95">
        <f t="shared" ref="E157:S157" si="150">E156/E155</f>
        <v>0</v>
      </c>
      <c r="F157" s="95">
        <f t="shared" si="150"/>
        <v>0</v>
      </c>
      <c r="G157" s="95">
        <f t="shared" si="150"/>
        <v>0</v>
      </c>
      <c r="H157" s="95">
        <f t="shared" si="150"/>
        <v>0</v>
      </c>
      <c r="I157" s="95">
        <f t="shared" si="150"/>
        <v>0</v>
      </c>
      <c r="J157" s="95">
        <f t="shared" si="150"/>
        <v>0</v>
      </c>
      <c r="K157" s="95">
        <f t="shared" si="150"/>
        <v>0</v>
      </c>
      <c r="L157" s="95">
        <f t="shared" si="150"/>
        <v>0</v>
      </c>
      <c r="M157" s="95">
        <f t="shared" si="150"/>
        <v>0</v>
      </c>
      <c r="N157" s="95">
        <f t="shared" si="150"/>
        <v>0</v>
      </c>
      <c r="O157" s="95">
        <f t="shared" si="150"/>
        <v>0</v>
      </c>
      <c r="P157" s="95">
        <f t="shared" si="150"/>
        <v>0</v>
      </c>
      <c r="Q157" s="95">
        <f t="shared" si="150"/>
        <v>0</v>
      </c>
      <c r="R157" s="95">
        <f t="shared" si="150"/>
        <v>0</v>
      </c>
      <c r="S157" s="95">
        <f t="shared" si="150"/>
        <v>0</v>
      </c>
    </row>
    <row r="158" spans="1:19" x14ac:dyDescent="0.25">
      <c r="A158" s="92" t="s">
        <v>16</v>
      </c>
      <c r="B158" s="105" t="s">
        <v>15</v>
      </c>
      <c r="C158" s="93" t="s">
        <v>156</v>
      </c>
      <c r="D158" s="96">
        <f>SUM(D149,D140,D131,D122,D113,D104,D95,D86,D77)</f>
        <v>559.46147199999996</v>
      </c>
      <c r="E158" s="96">
        <f t="shared" ref="E158:H158" si="151">SUM(E149,E140,E131,E122,E113,E104,E95,E86,E77)</f>
        <v>877.88413200000002</v>
      </c>
      <c r="F158" s="96">
        <f t="shared" si="151"/>
        <v>689.08646500000009</v>
      </c>
      <c r="G158" s="96">
        <f t="shared" si="151"/>
        <v>516.72252736241103</v>
      </c>
      <c r="H158" s="96">
        <f t="shared" si="151"/>
        <v>660.7886490906028</v>
      </c>
      <c r="I158" s="55"/>
      <c r="J158" s="97"/>
      <c r="K158" s="97"/>
      <c r="L158" s="97"/>
      <c r="M158" s="97"/>
      <c r="N158" s="97"/>
      <c r="O158" s="97"/>
      <c r="P158" s="97"/>
      <c r="Q158" s="97"/>
      <c r="R158" s="97"/>
      <c r="S158" s="98"/>
    </row>
    <row r="159" spans="1:19" x14ac:dyDescent="0.25">
      <c r="A159" s="92" t="s">
        <v>16</v>
      </c>
      <c r="B159" s="105" t="s">
        <v>15</v>
      </c>
      <c r="C159" s="93" t="s">
        <v>157</v>
      </c>
      <c r="D159" s="96">
        <f>SUM(D150,D141,D132,D123,D114,D105,D96,D87,D78)</f>
        <v>847.88356199999987</v>
      </c>
      <c r="E159" s="96">
        <f t="shared" ref="E159:H159" si="152">SUM(E150,E141,E132,E123,E114,E105,E96,E87,E78)</f>
        <v>888.84429799999998</v>
      </c>
      <c r="F159" s="96">
        <f t="shared" si="152"/>
        <v>909.06060400000001</v>
      </c>
      <c r="G159" s="96">
        <f t="shared" si="152"/>
        <v>860.66035099999999</v>
      </c>
      <c r="H159" s="96">
        <f t="shared" si="152"/>
        <v>876.61220375000016</v>
      </c>
      <c r="I159" s="53"/>
      <c r="J159" s="97"/>
      <c r="K159" s="97"/>
      <c r="L159" s="97"/>
      <c r="M159" s="97"/>
      <c r="N159" s="97"/>
      <c r="O159" s="97"/>
      <c r="P159" s="97"/>
      <c r="Q159" s="97"/>
      <c r="R159" s="97"/>
      <c r="S159" s="98"/>
    </row>
    <row r="160" spans="1:19" x14ac:dyDescent="0.25">
      <c r="A160" s="92" t="s">
        <v>16</v>
      </c>
      <c r="B160" s="105" t="s">
        <v>15</v>
      </c>
      <c r="C160" s="93" t="s">
        <v>158</v>
      </c>
      <c r="D160" s="96">
        <f>0.02*D156</f>
        <v>0</v>
      </c>
      <c r="E160" s="96">
        <f t="shared" ref="E160:S160" si="153">0.02*E156</f>
        <v>0</v>
      </c>
      <c r="F160" s="96">
        <f t="shared" si="153"/>
        <v>0</v>
      </c>
      <c r="G160" s="96">
        <f t="shared" si="153"/>
        <v>0</v>
      </c>
      <c r="H160" s="96">
        <f t="shared" si="153"/>
        <v>0</v>
      </c>
      <c r="I160" s="96">
        <f t="shared" si="153"/>
        <v>0</v>
      </c>
      <c r="J160" s="96">
        <f t="shared" si="153"/>
        <v>0</v>
      </c>
      <c r="K160" s="96">
        <f t="shared" si="153"/>
        <v>0</v>
      </c>
      <c r="L160" s="96">
        <f t="shared" si="153"/>
        <v>0</v>
      </c>
      <c r="M160" s="96">
        <f t="shared" si="153"/>
        <v>0</v>
      </c>
      <c r="N160" s="96">
        <f t="shared" si="153"/>
        <v>0</v>
      </c>
      <c r="O160" s="96">
        <f t="shared" si="153"/>
        <v>0</v>
      </c>
      <c r="P160" s="96">
        <f t="shared" si="153"/>
        <v>0</v>
      </c>
      <c r="Q160" s="96">
        <f t="shared" si="153"/>
        <v>0</v>
      </c>
      <c r="R160" s="96">
        <f t="shared" si="153"/>
        <v>0</v>
      </c>
      <c r="S160" s="96">
        <f t="shared" si="153"/>
        <v>0</v>
      </c>
    </row>
    <row r="161" spans="1:20" x14ac:dyDescent="0.25">
      <c r="A161" s="92" t="s">
        <v>16</v>
      </c>
      <c r="B161" s="105" t="s">
        <v>15</v>
      </c>
      <c r="C161" s="93" t="s">
        <v>159</v>
      </c>
      <c r="D161" s="99">
        <f>D156+D158-D159-D160</f>
        <v>-288.42208999999991</v>
      </c>
      <c r="E161" s="99">
        <f t="shared" ref="E161:H161" si="154">E156+E158-E159-E160</f>
        <v>-10.960165999999958</v>
      </c>
      <c r="F161" s="99">
        <f t="shared" si="154"/>
        <v>-219.97413899999992</v>
      </c>
      <c r="G161" s="99">
        <f t="shared" si="154"/>
        <v>-343.93782363758896</v>
      </c>
      <c r="H161" s="99">
        <f t="shared" si="154"/>
        <v>-215.82355465939736</v>
      </c>
      <c r="I161" s="99">
        <f>H161*(I162+1)</f>
        <v>-230.39760445845681</v>
      </c>
      <c r="J161" s="99">
        <f t="shared" ref="J161:S161" si="155">I161*(J162+1)</f>
        <v>-246.11287600283796</v>
      </c>
      <c r="K161" s="99">
        <f t="shared" si="155"/>
        <v>-263.06786068748892</v>
      </c>
      <c r="L161" s="99">
        <f t="shared" si="155"/>
        <v>-281.37023627702348</v>
      </c>
      <c r="M161" s="99">
        <f t="shared" si="155"/>
        <v>-301.13778087168288</v>
      </c>
      <c r="N161" s="99">
        <f t="shared" si="155"/>
        <v>-322.49938302017972</v>
      </c>
      <c r="O161" s="99">
        <f t="shared" si="155"/>
        <v>-345.59615860379068</v>
      </c>
      <c r="P161" s="99">
        <f t="shared" si="155"/>
        <v>-370.58268634303312</v>
      </c>
      <c r="Q161" s="99">
        <f t="shared" si="155"/>
        <v>-397.62837515272071</v>
      </c>
      <c r="R161" s="99">
        <f t="shared" si="155"/>
        <v>-426.91897811153422</v>
      </c>
      <c r="S161" s="99">
        <f t="shared" si="155"/>
        <v>-458.65826953923624</v>
      </c>
      <c r="T161" s="351"/>
    </row>
    <row r="162" spans="1:20" x14ac:dyDescent="0.25">
      <c r="A162" s="92" t="s">
        <v>16</v>
      </c>
      <c r="B162" s="105" t="s">
        <v>15</v>
      </c>
      <c r="C162" s="100" t="s">
        <v>160</v>
      </c>
      <c r="D162" s="95"/>
      <c r="E162" s="95">
        <f>E161/D161-1</f>
        <v>-0.96199956112931584</v>
      </c>
      <c r="F162" s="95">
        <f t="shared" ref="F162:H162" si="156">F161/E161-1</f>
        <v>19.070329135525935</v>
      </c>
      <c r="G162" s="95">
        <f t="shared" si="156"/>
        <v>0.56353753764477332</v>
      </c>
      <c r="H162" s="95">
        <f t="shared" si="156"/>
        <v>-0.37249252676898659</v>
      </c>
      <c r="I162" s="95">
        <v>6.7527614499999999E-2</v>
      </c>
      <c r="J162" s="95">
        <v>6.8209353049999991E-2</v>
      </c>
      <c r="K162" s="95">
        <v>6.8891091599999996E-2</v>
      </c>
      <c r="L162" s="95">
        <v>6.9572830149999987E-2</v>
      </c>
      <c r="M162" s="95">
        <v>7.0254568699999992E-2</v>
      </c>
      <c r="N162" s="95">
        <v>7.0936307249999997E-2</v>
      </c>
      <c r="O162" s="95">
        <v>7.1618045799999988E-2</v>
      </c>
      <c r="P162" s="95">
        <v>7.2299784349999993E-2</v>
      </c>
      <c r="Q162" s="95">
        <v>7.2981522899999984E-2</v>
      </c>
      <c r="R162" s="95">
        <v>7.3663261449999989E-2</v>
      </c>
      <c r="S162" s="95">
        <v>7.4344999999999994E-2</v>
      </c>
    </row>
    <row r="163" spans="1:20" ht="15.75" thickBot="1" x14ac:dyDescent="0.3">
      <c r="A163" s="92" t="s">
        <v>16</v>
      </c>
      <c r="B163" s="105" t="s">
        <v>15</v>
      </c>
      <c r="C163" s="102" t="s">
        <v>161</v>
      </c>
      <c r="D163" s="103"/>
      <c r="E163" s="103"/>
      <c r="F163" s="103"/>
      <c r="G163" s="103"/>
      <c r="H163" s="103"/>
      <c r="I163" s="103"/>
      <c r="J163" s="103"/>
      <c r="K163" s="103"/>
      <c r="L163" s="103"/>
      <c r="M163" s="103"/>
      <c r="N163" s="103"/>
      <c r="O163" s="103"/>
      <c r="P163" s="103"/>
      <c r="Q163" s="103"/>
      <c r="R163" s="103"/>
      <c r="S163" s="103"/>
    </row>
    <row r="164" spans="1:20" x14ac:dyDescent="0.25">
      <c r="A164" s="92" t="s">
        <v>25</v>
      </c>
      <c r="B164" s="62" t="s">
        <v>26</v>
      </c>
      <c r="C164" s="93" t="s">
        <v>153</v>
      </c>
      <c r="D164" s="94">
        <f>'Capacity By Company '!D65</f>
        <v>0</v>
      </c>
      <c r="E164" s="94">
        <f>'Capacity By Company '!E65</f>
        <v>0</v>
      </c>
      <c r="F164" s="94">
        <f>'Capacity By Company '!F65</f>
        <v>0</v>
      </c>
      <c r="G164" s="94">
        <f>'Capacity By Company '!G65</f>
        <v>0</v>
      </c>
      <c r="H164" s="94">
        <f>'Capacity By Company '!H65</f>
        <v>0</v>
      </c>
      <c r="I164" s="94">
        <f>'Capacity By Company '!I65</f>
        <v>0</v>
      </c>
      <c r="J164" s="94">
        <f>'Capacity By Company '!J65</f>
        <v>0</v>
      </c>
      <c r="K164" s="94">
        <f>'Capacity By Company '!K65</f>
        <v>0</v>
      </c>
      <c r="L164" s="94">
        <f>'Capacity By Company '!L65</f>
        <v>0</v>
      </c>
      <c r="M164" s="94">
        <f>'Capacity By Company '!M65</f>
        <v>0</v>
      </c>
      <c r="N164" s="94">
        <f>'Capacity By Company '!N65</f>
        <v>0</v>
      </c>
      <c r="O164" s="94">
        <f>'Capacity By Company '!O65</f>
        <v>0</v>
      </c>
      <c r="P164" s="94">
        <f>'Capacity By Company '!P65</f>
        <v>0</v>
      </c>
      <c r="Q164" s="94">
        <f>'Capacity By Company '!Q65</f>
        <v>0</v>
      </c>
      <c r="R164" s="94">
        <f>'Capacity By Company '!R65</f>
        <v>0</v>
      </c>
      <c r="S164" s="94">
        <f>'Capacity By Company '!S65</f>
        <v>0</v>
      </c>
    </row>
    <row r="165" spans="1:20" x14ac:dyDescent="0.25">
      <c r="A165" s="92" t="s">
        <v>25</v>
      </c>
      <c r="B165" s="62" t="s">
        <v>26</v>
      </c>
      <c r="C165" s="93" t="s">
        <v>154</v>
      </c>
      <c r="D165" s="115">
        <v>123.36539999999999</v>
      </c>
      <c r="E165" s="115">
        <v>123.53299999999999</v>
      </c>
      <c r="F165" s="115">
        <v>123.70059999999999</v>
      </c>
      <c r="G165" s="115">
        <v>123.86819999999999</v>
      </c>
      <c r="H165" s="115">
        <v>124.03579999999999</v>
      </c>
      <c r="I165" s="115">
        <v>124.39421818181818</v>
      </c>
      <c r="J165" s="115">
        <v>124.75263636363636</v>
      </c>
      <c r="K165" s="115">
        <v>125.11105454545454</v>
      </c>
      <c r="L165" s="115">
        <v>125.46947272727272</v>
      </c>
      <c r="M165" s="115">
        <v>125.82789090909091</v>
      </c>
      <c r="N165" s="115">
        <v>126.18630909090909</v>
      </c>
      <c r="O165" s="115">
        <v>126.54472727272727</v>
      </c>
      <c r="P165" s="115">
        <v>126.90314545454545</v>
      </c>
      <c r="Q165" s="115">
        <v>127.26156363636363</v>
      </c>
      <c r="R165" s="115">
        <v>127.61998181818181</v>
      </c>
      <c r="S165" s="115">
        <v>127.97839999999999</v>
      </c>
    </row>
    <row r="166" spans="1:20" x14ac:dyDescent="0.25">
      <c r="A166" s="92" t="s">
        <v>25</v>
      </c>
      <c r="B166" s="62" t="s">
        <v>26</v>
      </c>
      <c r="C166" s="93" t="s">
        <v>155</v>
      </c>
      <c r="D166" s="95" t="e">
        <f t="shared" ref="D166:G166" si="157">D165/D164</f>
        <v>#DIV/0!</v>
      </c>
      <c r="E166" s="95" t="e">
        <f t="shared" si="157"/>
        <v>#DIV/0!</v>
      </c>
      <c r="F166" s="95" t="e">
        <f t="shared" si="157"/>
        <v>#DIV/0!</v>
      </c>
      <c r="G166" s="95" t="e">
        <f t="shared" si="157"/>
        <v>#DIV/0!</v>
      </c>
      <c r="H166" s="95" t="e">
        <f>H165/H164</f>
        <v>#DIV/0!</v>
      </c>
      <c r="I166" s="95" t="e">
        <f t="shared" ref="I166:S166" si="158">I165/I164</f>
        <v>#DIV/0!</v>
      </c>
      <c r="J166" s="95" t="e">
        <f t="shared" si="158"/>
        <v>#DIV/0!</v>
      </c>
      <c r="K166" s="95" t="e">
        <f t="shared" si="158"/>
        <v>#DIV/0!</v>
      </c>
      <c r="L166" s="95" t="e">
        <f t="shared" si="158"/>
        <v>#DIV/0!</v>
      </c>
      <c r="M166" s="95" t="e">
        <f t="shared" si="158"/>
        <v>#DIV/0!</v>
      </c>
      <c r="N166" s="95" t="e">
        <f t="shared" si="158"/>
        <v>#DIV/0!</v>
      </c>
      <c r="O166" s="95" t="e">
        <f t="shared" si="158"/>
        <v>#DIV/0!</v>
      </c>
      <c r="P166" s="95" t="e">
        <f t="shared" si="158"/>
        <v>#DIV/0!</v>
      </c>
      <c r="Q166" s="95" t="e">
        <f t="shared" si="158"/>
        <v>#DIV/0!</v>
      </c>
      <c r="R166" s="95" t="e">
        <f t="shared" si="158"/>
        <v>#DIV/0!</v>
      </c>
      <c r="S166" s="95" t="e">
        <f t="shared" si="158"/>
        <v>#DIV/0!</v>
      </c>
    </row>
    <row r="167" spans="1:20" x14ac:dyDescent="0.25">
      <c r="A167" s="92" t="s">
        <v>25</v>
      </c>
      <c r="B167" s="62" t="s">
        <v>26</v>
      </c>
      <c r="C167" s="93" t="s">
        <v>156</v>
      </c>
      <c r="D167" s="96">
        <f>'Foreign Trade '!I16</f>
        <v>7.7709999999999999</v>
      </c>
      <c r="E167" s="96">
        <f>'Foreign Trade '!J16</f>
        <v>69.019879000000003</v>
      </c>
      <c r="F167" s="96">
        <f>'Foreign Trade '!K16</f>
        <v>92.807592</v>
      </c>
      <c r="G167" s="96">
        <f>'Foreign Trade '!L16</f>
        <v>93.501464999999996</v>
      </c>
      <c r="H167" s="96">
        <f>'Foreign Trade '!M16</f>
        <v>65.774984000000003</v>
      </c>
      <c r="I167" s="55"/>
      <c r="J167" s="97"/>
      <c r="K167" s="97"/>
      <c r="L167" s="97"/>
      <c r="M167" s="97"/>
      <c r="N167" s="97"/>
      <c r="O167" s="97"/>
      <c r="P167" s="97"/>
      <c r="Q167" s="97"/>
      <c r="R167" s="97"/>
      <c r="S167" s="98"/>
    </row>
    <row r="168" spans="1:20" x14ac:dyDescent="0.25">
      <c r="A168" s="92" t="s">
        <v>25</v>
      </c>
      <c r="B168" s="62" t="s">
        <v>26</v>
      </c>
      <c r="C168" s="93" t="s">
        <v>157</v>
      </c>
      <c r="D168" s="96">
        <f>'Foreign Trade '!AH16</f>
        <v>1.633</v>
      </c>
      <c r="E168" s="96">
        <f>'Foreign Trade '!AI16</f>
        <v>0.82079999999999997</v>
      </c>
      <c r="F168" s="96">
        <f>'Foreign Trade '!AJ16</f>
        <v>0.890011</v>
      </c>
      <c r="G168" s="96">
        <f>'Foreign Trade '!AK16</f>
        <v>1.0329699999999999</v>
      </c>
      <c r="H168" s="96">
        <f>'Foreign Trade '!AL16</f>
        <v>1.0941952500000001</v>
      </c>
      <c r="I168" s="53"/>
      <c r="J168" s="97"/>
      <c r="K168" s="97"/>
      <c r="L168" s="97"/>
      <c r="M168" s="97"/>
      <c r="N168" s="97"/>
      <c r="O168" s="97"/>
      <c r="P168" s="97"/>
      <c r="Q168" s="97"/>
      <c r="R168" s="97"/>
      <c r="S168" s="98"/>
    </row>
    <row r="169" spans="1:20" x14ac:dyDescent="0.25">
      <c r="A169" s="92" t="s">
        <v>25</v>
      </c>
      <c r="B169" s="62" t="s">
        <v>26</v>
      </c>
      <c r="C169" s="93" t="s">
        <v>158</v>
      </c>
      <c r="D169" s="94">
        <f>0.02*D165</f>
        <v>2.4673080000000001</v>
      </c>
      <c r="E169" s="94">
        <f t="shared" ref="E169:S169" si="159">0.02*E165</f>
        <v>2.4706599999999996</v>
      </c>
      <c r="F169" s="94">
        <f t="shared" si="159"/>
        <v>2.4740120000000001</v>
      </c>
      <c r="G169" s="94">
        <f t="shared" si="159"/>
        <v>2.4773639999999997</v>
      </c>
      <c r="H169" s="94">
        <f t="shared" si="159"/>
        <v>2.4807160000000001</v>
      </c>
      <c r="I169" s="94">
        <f t="shared" si="159"/>
        <v>2.4878843636363634</v>
      </c>
      <c r="J169" s="94">
        <f t="shared" si="159"/>
        <v>2.4950527272727272</v>
      </c>
      <c r="K169" s="94">
        <f t="shared" si="159"/>
        <v>2.502221090909091</v>
      </c>
      <c r="L169" s="94">
        <f t="shared" si="159"/>
        <v>2.5093894545454543</v>
      </c>
      <c r="M169" s="94">
        <f t="shared" si="159"/>
        <v>2.5165578181818185</v>
      </c>
      <c r="N169" s="94">
        <f t="shared" si="159"/>
        <v>2.5237261818181818</v>
      </c>
      <c r="O169" s="94">
        <f t="shared" si="159"/>
        <v>2.5308945454545455</v>
      </c>
      <c r="P169" s="94">
        <f t="shared" si="159"/>
        <v>2.5380629090909093</v>
      </c>
      <c r="Q169" s="94">
        <f t="shared" si="159"/>
        <v>2.5452312727272726</v>
      </c>
      <c r="R169" s="94">
        <f t="shared" si="159"/>
        <v>2.5523996363636363</v>
      </c>
      <c r="S169" s="94">
        <f t="shared" si="159"/>
        <v>2.5595680000000001</v>
      </c>
    </row>
    <row r="170" spans="1:20" x14ac:dyDescent="0.25">
      <c r="A170" s="92" t="s">
        <v>25</v>
      </c>
      <c r="B170" s="62" t="s">
        <v>26</v>
      </c>
      <c r="C170" s="93" t="s">
        <v>159</v>
      </c>
      <c r="D170" s="99">
        <f>D165+D167-D168-D169</f>
        <v>127.03609199999997</v>
      </c>
      <c r="E170" s="99">
        <f t="shared" ref="E170:H170" si="160">E165+E167-E168-E169</f>
        <v>189.26141899999999</v>
      </c>
      <c r="F170" s="99">
        <f t="shared" si="160"/>
        <v>213.14416900000003</v>
      </c>
      <c r="G170" s="99">
        <f t="shared" si="160"/>
        <v>213.859331</v>
      </c>
      <c r="H170" s="99">
        <f t="shared" si="160"/>
        <v>186.23587275</v>
      </c>
      <c r="I170" s="99">
        <f>H170*(I171+1)</f>
        <v>192.43292728651807</v>
      </c>
      <c r="J170" s="99">
        <f t="shared" ref="J170:S170" si="161">I170*(J171+1)</f>
        <v>199.01114491635622</v>
      </c>
      <c r="K170" s="99">
        <f t="shared" si="161"/>
        <v>205.99517039203863</v>
      </c>
      <c r="L170" s="99">
        <f t="shared" si="161"/>
        <v>213.41157537258084</v>
      </c>
      <c r="M170" s="99">
        <f t="shared" si="161"/>
        <v>221.28901917450202</v>
      </c>
      <c r="N170" s="99">
        <f t="shared" si="161"/>
        <v>229.65842436205375</v>
      </c>
      <c r="O170" s="99">
        <f t="shared" si="161"/>
        <v>238.55316862829187</v>
      </c>
      <c r="P170" s="99">
        <f t="shared" si="161"/>
        <v>248.00929457060133</v>
      </c>
      <c r="Q170" s="99">
        <f t="shared" si="161"/>
        <v>258.0657391329845</v>
      </c>
      <c r="R170" s="99">
        <f t="shared" si="161"/>
        <v>268.76458467478409</v>
      </c>
      <c r="S170" s="99">
        <f t="shared" si="161"/>
        <v>280.15133383370068</v>
      </c>
      <c r="T170" s="351"/>
    </row>
    <row r="171" spans="1:20" x14ac:dyDescent="0.25">
      <c r="A171" s="92" t="s">
        <v>25</v>
      </c>
      <c r="B171" s="62" t="s">
        <v>26</v>
      </c>
      <c r="C171" s="100" t="s">
        <v>160</v>
      </c>
      <c r="D171" s="95"/>
      <c r="E171" s="95">
        <f>E170/D170-1</f>
        <v>0.48982400214263544</v>
      </c>
      <c r="F171" s="95">
        <f t="shared" ref="F171:H171" si="162">F170/E170-1</f>
        <v>0.12618921556326312</v>
      </c>
      <c r="G171" s="95">
        <f t="shared" si="162"/>
        <v>3.3552970431012241E-3</v>
      </c>
      <c r="H171" s="95">
        <f t="shared" si="162"/>
        <v>-0.12916648584297685</v>
      </c>
      <c r="I171" s="95">
        <v>3.3275299999999994E-2</v>
      </c>
      <c r="J171" s="95">
        <v>3.4184469999999995E-2</v>
      </c>
      <c r="K171" s="95">
        <v>3.5093639999999995E-2</v>
      </c>
      <c r="L171" s="95">
        <v>3.6002809999999996E-2</v>
      </c>
      <c r="M171" s="95">
        <v>3.6911979999999997E-2</v>
      </c>
      <c r="N171" s="95">
        <v>3.7821149999999998E-2</v>
      </c>
      <c r="O171" s="95">
        <v>3.8730319999999992E-2</v>
      </c>
      <c r="P171" s="95">
        <v>3.9639489999999993E-2</v>
      </c>
      <c r="Q171" s="95">
        <v>4.0548659999999993E-2</v>
      </c>
      <c r="R171" s="95">
        <v>4.1457829999999994E-2</v>
      </c>
      <c r="S171" s="95">
        <v>4.2366999999999995E-2</v>
      </c>
    </row>
    <row r="172" spans="1:20" ht="15.75" thickBot="1" x14ac:dyDescent="0.3">
      <c r="A172" s="92" t="s">
        <v>25</v>
      </c>
      <c r="B172" s="62" t="s">
        <v>26</v>
      </c>
      <c r="C172" s="102" t="s">
        <v>161</v>
      </c>
      <c r="D172" s="103">
        <v>0</v>
      </c>
      <c r="E172" s="103">
        <v>0</v>
      </c>
      <c r="F172" s="103">
        <v>0</v>
      </c>
      <c r="G172" s="103">
        <v>0</v>
      </c>
      <c r="H172" s="103">
        <v>0</v>
      </c>
      <c r="I172" s="103">
        <f>I165-I170</f>
        <v>-68.03870910469989</v>
      </c>
      <c r="J172" s="103">
        <f t="shared" ref="J172:S172" si="163">J165-J170</f>
        <v>-74.25850855271986</v>
      </c>
      <c r="K172" s="103">
        <f t="shared" si="163"/>
        <v>-80.884115846584095</v>
      </c>
      <c r="L172" s="103">
        <f t="shared" si="163"/>
        <v>-87.942102645308125</v>
      </c>
      <c r="M172" s="103">
        <f t="shared" si="163"/>
        <v>-95.461128265411105</v>
      </c>
      <c r="N172" s="103">
        <f t="shared" si="163"/>
        <v>-103.47211527114466</v>
      </c>
      <c r="O172" s="103">
        <f t="shared" si="163"/>
        <v>-112.0084413555646</v>
      </c>
      <c r="P172" s="103">
        <f t="shared" si="163"/>
        <v>-121.10614911605587</v>
      </c>
      <c r="Q172" s="103">
        <f t="shared" si="163"/>
        <v>-130.80417549662087</v>
      </c>
      <c r="R172" s="103">
        <f t="shared" si="163"/>
        <v>-141.14460285660226</v>
      </c>
      <c r="S172" s="103">
        <f t="shared" si="163"/>
        <v>-152.17293383370068</v>
      </c>
    </row>
    <row r="173" spans="1:20" x14ac:dyDescent="0.25">
      <c r="A173" s="92" t="s">
        <v>25</v>
      </c>
      <c r="B173" s="62" t="s">
        <v>27</v>
      </c>
      <c r="C173" s="93" t="s">
        <v>153</v>
      </c>
      <c r="D173" s="94">
        <f>'Capacity By Company '!D68</f>
        <v>0</v>
      </c>
      <c r="E173" s="94">
        <f>'Capacity By Company '!E68</f>
        <v>0</v>
      </c>
      <c r="F173" s="94">
        <f>'Capacity By Company '!F68</f>
        <v>0</v>
      </c>
      <c r="G173" s="94">
        <f>'Capacity By Company '!G68</f>
        <v>0</v>
      </c>
      <c r="H173" s="94">
        <f>'Capacity By Company '!H68</f>
        <v>0</v>
      </c>
      <c r="I173" s="94">
        <f>'Capacity By Company '!I68</f>
        <v>0</v>
      </c>
      <c r="J173" s="94">
        <f>'Capacity By Company '!J68</f>
        <v>0</v>
      </c>
      <c r="K173" s="94">
        <f>'Capacity By Company '!K68</f>
        <v>0</v>
      </c>
      <c r="L173" s="94">
        <f>'Capacity By Company '!L68</f>
        <v>0</v>
      </c>
      <c r="M173" s="94">
        <f>'Capacity By Company '!M68</f>
        <v>0</v>
      </c>
      <c r="N173" s="94">
        <f>'Capacity By Company '!N68</f>
        <v>0</v>
      </c>
      <c r="O173" s="94">
        <f>'Capacity By Company '!O68</f>
        <v>0</v>
      </c>
      <c r="P173" s="94">
        <f>'Capacity By Company '!P68</f>
        <v>0</v>
      </c>
      <c r="Q173" s="94">
        <f>'Capacity By Company '!Q68</f>
        <v>0</v>
      </c>
      <c r="R173" s="94">
        <f>'Capacity By Company '!R68</f>
        <v>0</v>
      </c>
      <c r="S173" s="94">
        <f>'Capacity By Company '!S68</f>
        <v>0</v>
      </c>
    </row>
    <row r="174" spans="1:20" x14ac:dyDescent="0.25">
      <c r="A174" s="92" t="s">
        <v>25</v>
      </c>
      <c r="B174" s="62" t="s">
        <v>27</v>
      </c>
      <c r="C174" s="93" t="s">
        <v>154</v>
      </c>
      <c r="D174" s="115">
        <v>59.267000000000003</v>
      </c>
      <c r="E174" s="115">
        <v>59.437300000000008</v>
      </c>
      <c r="F174" s="115">
        <v>59.607600000000005</v>
      </c>
      <c r="G174" s="115">
        <v>59.777900000000002</v>
      </c>
      <c r="H174" s="115">
        <v>171.654</v>
      </c>
      <c r="I174" s="115">
        <v>172.1076166</v>
      </c>
      <c r="J174" s="115">
        <v>172.5612332</v>
      </c>
      <c r="K174" s="115">
        <v>173.01484980000001</v>
      </c>
      <c r="L174" s="115">
        <v>173.46846640000001</v>
      </c>
      <c r="M174" s="115">
        <v>173.92208299999999</v>
      </c>
      <c r="N174" s="115">
        <v>174.37569959999999</v>
      </c>
      <c r="O174" s="115">
        <v>174.82931619999999</v>
      </c>
      <c r="P174" s="115">
        <v>175.2829328</v>
      </c>
      <c r="Q174" s="115">
        <v>175.7365494</v>
      </c>
      <c r="R174" s="115">
        <v>176.190166</v>
      </c>
      <c r="S174" s="115">
        <v>176.64378260000001</v>
      </c>
    </row>
    <row r="175" spans="1:20" x14ac:dyDescent="0.25">
      <c r="A175" s="92" t="s">
        <v>25</v>
      </c>
      <c r="B175" s="62" t="s">
        <v>27</v>
      </c>
      <c r="C175" s="93" t="s">
        <v>155</v>
      </c>
      <c r="D175" s="95" t="e">
        <f t="shared" ref="D175:F175" si="164">D174/D173</f>
        <v>#DIV/0!</v>
      </c>
      <c r="E175" s="95" t="e">
        <f t="shared" si="164"/>
        <v>#DIV/0!</v>
      </c>
      <c r="F175" s="95" t="e">
        <f t="shared" si="164"/>
        <v>#DIV/0!</v>
      </c>
      <c r="G175" s="95" t="e">
        <f>G174/G173</f>
        <v>#DIV/0!</v>
      </c>
      <c r="H175" s="95" t="e">
        <f>H174/H173</f>
        <v>#DIV/0!</v>
      </c>
      <c r="I175" s="95" t="e">
        <f t="shared" ref="I175:S175" si="165">I174/I173</f>
        <v>#DIV/0!</v>
      </c>
      <c r="J175" s="95" t="e">
        <f t="shared" si="165"/>
        <v>#DIV/0!</v>
      </c>
      <c r="K175" s="95" t="e">
        <f t="shared" si="165"/>
        <v>#DIV/0!</v>
      </c>
      <c r="L175" s="95" t="e">
        <f t="shared" si="165"/>
        <v>#DIV/0!</v>
      </c>
      <c r="M175" s="95" t="e">
        <f t="shared" si="165"/>
        <v>#DIV/0!</v>
      </c>
      <c r="N175" s="95" t="e">
        <f t="shared" si="165"/>
        <v>#DIV/0!</v>
      </c>
      <c r="O175" s="95" t="e">
        <f t="shared" si="165"/>
        <v>#DIV/0!</v>
      </c>
      <c r="P175" s="95" t="e">
        <f t="shared" si="165"/>
        <v>#DIV/0!</v>
      </c>
      <c r="Q175" s="95" t="e">
        <f t="shared" si="165"/>
        <v>#DIV/0!</v>
      </c>
      <c r="R175" s="95" t="e">
        <f t="shared" si="165"/>
        <v>#DIV/0!</v>
      </c>
      <c r="S175" s="95" t="e">
        <f t="shared" si="165"/>
        <v>#DIV/0!</v>
      </c>
    </row>
    <row r="176" spans="1:20" x14ac:dyDescent="0.25">
      <c r="A176" s="92" t="s">
        <v>25</v>
      </c>
      <c r="B176" s="62" t="s">
        <v>27</v>
      </c>
      <c r="C176" s="93" t="s">
        <v>156</v>
      </c>
      <c r="D176" s="96">
        <f>'Foreign Trade '!I17</f>
        <v>9.5268840000000008</v>
      </c>
      <c r="E176" s="96">
        <f>'Foreign Trade '!J17</f>
        <v>5.4815250000000004</v>
      </c>
      <c r="F176" s="96">
        <f>'Foreign Trade '!K17</f>
        <v>11.952991000000001</v>
      </c>
      <c r="G176" s="96">
        <f>'Foreign Trade '!L17</f>
        <v>8.9871333333333343</v>
      </c>
      <c r="H176" s="96">
        <f>'Foreign Trade '!M17</f>
        <v>8.9871333333333343</v>
      </c>
      <c r="I176" s="55"/>
      <c r="J176" s="97"/>
      <c r="K176" s="97"/>
      <c r="L176" s="97"/>
      <c r="M176" s="97"/>
      <c r="N176" s="97"/>
      <c r="O176" s="97"/>
      <c r="P176" s="97"/>
      <c r="Q176" s="97"/>
      <c r="R176" s="97"/>
      <c r="S176" s="98"/>
    </row>
    <row r="177" spans="1:20" x14ac:dyDescent="0.25">
      <c r="A177" s="92" t="s">
        <v>25</v>
      </c>
      <c r="B177" s="62" t="s">
        <v>27</v>
      </c>
      <c r="C177" s="93" t="s">
        <v>157</v>
      </c>
      <c r="D177" s="96">
        <f>'Foreign Trade '!AH17</f>
        <v>9.0660000000000004E-2</v>
      </c>
      <c r="E177" s="96">
        <f>'Foreign Trade '!AI17</f>
        <v>6.8968000000000002E-2</v>
      </c>
      <c r="F177" s="96">
        <f>'Foreign Trade '!AJ17</f>
        <v>1.4796999999999999E-2</v>
      </c>
      <c r="G177" s="96">
        <f>'Foreign Trade '!AK17</f>
        <v>0.21978600000000001</v>
      </c>
      <c r="H177" s="96">
        <f>'Foreign Trade '!AL17</f>
        <v>9.8552749999999995E-2</v>
      </c>
      <c r="I177" s="53"/>
      <c r="J177" s="97"/>
      <c r="K177" s="97"/>
      <c r="L177" s="97"/>
      <c r="M177" s="97"/>
      <c r="N177" s="97"/>
      <c r="O177" s="97"/>
      <c r="P177" s="97"/>
      <c r="Q177" s="97"/>
      <c r="R177" s="97"/>
      <c r="S177" s="98"/>
    </row>
    <row r="178" spans="1:20" x14ac:dyDescent="0.25">
      <c r="A178" s="92" t="s">
        <v>25</v>
      </c>
      <c r="B178" s="62" t="s">
        <v>27</v>
      </c>
      <c r="C178" s="93" t="s">
        <v>158</v>
      </c>
      <c r="D178" s="94">
        <f>0.02*D174</f>
        <v>1.1853400000000001</v>
      </c>
      <c r="E178" s="94">
        <f t="shared" ref="E178:S178" si="166">0.02*E174</f>
        <v>1.1887460000000001</v>
      </c>
      <c r="F178" s="94">
        <f t="shared" si="166"/>
        <v>1.1921520000000001</v>
      </c>
      <c r="G178" s="94">
        <f t="shared" si="166"/>
        <v>1.1955580000000001</v>
      </c>
      <c r="H178" s="94">
        <f t="shared" si="166"/>
        <v>3.4330799999999999</v>
      </c>
      <c r="I178" s="94">
        <f t="shared" si="166"/>
        <v>3.442152332</v>
      </c>
      <c r="J178" s="94">
        <f t="shared" si="166"/>
        <v>3.4512246640000002</v>
      </c>
      <c r="K178" s="94">
        <f t="shared" si="166"/>
        <v>3.4602969960000003</v>
      </c>
      <c r="L178" s="94">
        <f t="shared" si="166"/>
        <v>3.4693693280000004</v>
      </c>
      <c r="M178" s="94">
        <f t="shared" si="166"/>
        <v>3.4784416599999997</v>
      </c>
      <c r="N178" s="94">
        <f t="shared" si="166"/>
        <v>3.4875139919999998</v>
      </c>
      <c r="O178" s="94">
        <f t="shared" si="166"/>
        <v>3.4965863239999999</v>
      </c>
      <c r="P178" s="94">
        <f t="shared" si="166"/>
        <v>3.505658656</v>
      </c>
      <c r="Q178" s="94">
        <f t="shared" si="166"/>
        <v>3.5147309880000002</v>
      </c>
      <c r="R178" s="94">
        <f t="shared" si="166"/>
        <v>3.5238033200000003</v>
      </c>
      <c r="S178" s="94">
        <f t="shared" si="166"/>
        <v>3.5328756520000004</v>
      </c>
    </row>
    <row r="179" spans="1:20" x14ac:dyDescent="0.25">
      <c r="A179" s="92" t="s">
        <v>25</v>
      </c>
      <c r="B179" s="62" t="s">
        <v>27</v>
      </c>
      <c r="C179" s="93" t="s">
        <v>159</v>
      </c>
      <c r="D179" s="99">
        <f>D174+D176-D177-D178</f>
        <v>67.517884000000009</v>
      </c>
      <c r="E179" s="99">
        <f t="shared" ref="E179:H179" si="167">E174+E176-E177-E178</f>
        <v>63.661111000000012</v>
      </c>
      <c r="F179" s="99">
        <f t="shared" si="167"/>
        <v>70.353642000000008</v>
      </c>
      <c r="G179" s="99">
        <f t="shared" si="167"/>
        <v>67.34968933333333</v>
      </c>
      <c r="H179" s="99">
        <f t="shared" si="167"/>
        <v>177.10950058333333</v>
      </c>
      <c r="I179" s="99">
        <f>H179*(I180+1)</f>
        <v>186.57870253830137</v>
      </c>
      <c r="J179" s="99">
        <f t="shared" ref="J179:S179" si="168">I179*(J180+1)</f>
        <v>196.67212822625612</v>
      </c>
      <c r="K179" s="99">
        <f t="shared" si="168"/>
        <v>207.43591356185078</v>
      </c>
      <c r="L179" s="99">
        <f t="shared" si="168"/>
        <v>218.91993248333003</v>
      </c>
      <c r="M179" s="99">
        <f t="shared" si="168"/>
        <v>231.17812292328537</v>
      </c>
      <c r="N179" s="99">
        <f t="shared" si="168"/>
        <v>244.26884305331407</v>
      </c>
      <c r="O179" s="99">
        <f t="shared" si="168"/>
        <v>258.25526077243831</v>
      </c>
      <c r="P179" s="99">
        <f t="shared" si="168"/>
        <v>273.20577971503786</v>
      </c>
      <c r="Q179" s="99">
        <f t="shared" si="168"/>
        <v>289.19450539286657</v>
      </c>
      <c r="R179" s="99">
        <f t="shared" si="168"/>
        <v>306.30175546114862</v>
      </c>
      <c r="S179" s="99">
        <f t="shared" si="168"/>
        <v>324.61461851490429</v>
      </c>
      <c r="T179" s="351"/>
    </row>
    <row r="180" spans="1:20" x14ac:dyDescent="0.25">
      <c r="A180" s="92" t="s">
        <v>25</v>
      </c>
      <c r="B180" s="62" t="s">
        <v>27</v>
      </c>
      <c r="C180" s="100" t="s">
        <v>160</v>
      </c>
      <c r="D180" s="95"/>
      <c r="E180" s="95">
        <f>E179/D179-1</f>
        <v>-5.7122243345185342E-2</v>
      </c>
      <c r="F180" s="95">
        <f t="shared" ref="F180:H180" si="169">F179/E179-1</f>
        <v>0.10512746156754926</v>
      </c>
      <c r="G180" s="95">
        <f t="shared" si="169"/>
        <v>-4.2697898520543953E-2</v>
      </c>
      <c r="H180" s="95">
        <f t="shared" si="169"/>
        <v>1.6297003347226529</v>
      </c>
      <c r="I180" s="95">
        <v>5.3465239999999997E-2</v>
      </c>
      <c r="J180" s="95">
        <v>5.4097416000000002E-2</v>
      </c>
      <c r="K180" s="95">
        <v>5.4729592000000001E-2</v>
      </c>
      <c r="L180" s="95">
        <v>5.5361767999999999E-2</v>
      </c>
      <c r="M180" s="95">
        <v>5.5993943999999997E-2</v>
      </c>
      <c r="N180" s="95">
        <v>5.6626120000000002E-2</v>
      </c>
      <c r="O180" s="95">
        <v>5.7258296E-2</v>
      </c>
      <c r="P180" s="95">
        <v>5.7890471999999998E-2</v>
      </c>
      <c r="Q180" s="95">
        <v>5.8522647999999997E-2</v>
      </c>
      <c r="R180" s="95">
        <v>5.9154824000000002E-2</v>
      </c>
      <c r="S180" s="95">
        <v>5.9787E-2</v>
      </c>
    </row>
    <row r="181" spans="1:20" ht="15.75" thickBot="1" x14ac:dyDescent="0.3">
      <c r="A181" s="92" t="s">
        <v>25</v>
      </c>
      <c r="B181" s="62" t="s">
        <v>27</v>
      </c>
      <c r="C181" s="102" t="s">
        <v>161</v>
      </c>
      <c r="D181" s="103">
        <v>0</v>
      </c>
      <c r="E181" s="103">
        <v>0</v>
      </c>
      <c r="F181" s="103">
        <v>0</v>
      </c>
      <c r="G181" s="103">
        <v>0</v>
      </c>
      <c r="H181" s="103">
        <v>0</v>
      </c>
      <c r="I181" s="103">
        <f>I174-I179</f>
        <v>-14.471085938301371</v>
      </c>
      <c r="J181" s="103">
        <f t="shared" ref="J181:S181" si="170">J174-J179</f>
        <v>-24.110895026256117</v>
      </c>
      <c r="K181" s="103">
        <f t="shared" si="170"/>
        <v>-34.421063761850775</v>
      </c>
      <c r="L181" s="103">
        <f t="shared" si="170"/>
        <v>-45.451466083330018</v>
      </c>
      <c r="M181" s="103">
        <f t="shared" si="170"/>
        <v>-57.256039923285385</v>
      </c>
      <c r="N181" s="103">
        <f t="shared" si="170"/>
        <v>-69.893143453314082</v>
      </c>
      <c r="O181" s="103">
        <f t="shared" si="170"/>
        <v>-83.425944572438311</v>
      </c>
      <c r="P181" s="103">
        <f t="shared" si="170"/>
        <v>-97.922846915037866</v>
      </c>
      <c r="Q181" s="103">
        <f t="shared" si="170"/>
        <v>-113.45795599286657</v>
      </c>
      <c r="R181" s="103">
        <f t="shared" si="170"/>
        <v>-130.11158946114861</v>
      </c>
      <c r="S181" s="103">
        <f t="shared" si="170"/>
        <v>-147.97083591490428</v>
      </c>
    </row>
    <row r="182" spans="1:20" x14ac:dyDescent="0.25">
      <c r="A182" s="92" t="s">
        <v>25</v>
      </c>
      <c r="B182" s="62" t="s">
        <v>28</v>
      </c>
      <c r="C182" s="93" t="s">
        <v>153</v>
      </c>
      <c r="D182" s="94">
        <f>'Capacity By Company '!D71</f>
        <v>0</v>
      </c>
      <c r="E182" s="94">
        <f>'Capacity By Company '!E71</f>
        <v>0</v>
      </c>
      <c r="F182" s="94">
        <f>'Capacity By Company '!F71</f>
        <v>0</v>
      </c>
      <c r="G182" s="94">
        <f>'Capacity By Company '!G71</f>
        <v>0</v>
      </c>
      <c r="H182" s="94">
        <f>'Capacity By Company '!H71</f>
        <v>0</v>
      </c>
      <c r="I182" s="94">
        <f>'Capacity By Company '!I71</f>
        <v>0</v>
      </c>
      <c r="J182" s="94">
        <f>'Capacity By Company '!J71</f>
        <v>0</v>
      </c>
      <c r="K182" s="94">
        <f>'Capacity By Company '!K71</f>
        <v>0</v>
      </c>
      <c r="L182" s="94">
        <f>'Capacity By Company '!L71</f>
        <v>0</v>
      </c>
      <c r="M182" s="94">
        <f>'Capacity By Company '!M71</f>
        <v>0</v>
      </c>
      <c r="N182" s="94">
        <f>'Capacity By Company '!N71</f>
        <v>0</v>
      </c>
      <c r="O182" s="94">
        <f>'Capacity By Company '!O71</f>
        <v>0</v>
      </c>
      <c r="P182" s="94">
        <f>'Capacity By Company '!P71</f>
        <v>0</v>
      </c>
      <c r="Q182" s="94">
        <f>'Capacity By Company '!Q71</f>
        <v>0</v>
      </c>
      <c r="R182" s="94">
        <f>'Capacity By Company '!R71</f>
        <v>0</v>
      </c>
      <c r="S182" s="94">
        <f>'Capacity By Company '!S71</f>
        <v>0</v>
      </c>
    </row>
    <row r="183" spans="1:20" x14ac:dyDescent="0.25">
      <c r="A183" s="92" t="s">
        <v>25</v>
      </c>
      <c r="B183" s="62" t="s">
        <v>28</v>
      </c>
      <c r="C183" s="93" t="s">
        <v>154</v>
      </c>
      <c r="D183" s="104">
        <v>0</v>
      </c>
      <c r="E183" s="104">
        <v>0</v>
      </c>
      <c r="F183" s="104">
        <v>0</v>
      </c>
      <c r="G183" s="104">
        <v>0</v>
      </c>
      <c r="H183" s="104">
        <v>0</v>
      </c>
      <c r="I183" s="104">
        <v>0</v>
      </c>
      <c r="J183" s="104">
        <v>0</v>
      </c>
      <c r="K183" s="104">
        <v>0</v>
      </c>
      <c r="L183" s="104">
        <v>0</v>
      </c>
      <c r="M183" s="104">
        <v>0</v>
      </c>
      <c r="N183" s="104">
        <v>0</v>
      </c>
      <c r="O183" s="104">
        <v>0</v>
      </c>
      <c r="P183" s="104">
        <v>0</v>
      </c>
      <c r="Q183" s="104">
        <v>0</v>
      </c>
      <c r="R183" s="104">
        <v>0</v>
      </c>
      <c r="S183" s="104">
        <v>0</v>
      </c>
    </row>
    <row r="184" spans="1:20" x14ac:dyDescent="0.25">
      <c r="A184" s="92" t="s">
        <v>25</v>
      </c>
      <c r="B184" s="62" t="s">
        <v>28</v>
      </c>
      <c r="C184" s="93" t="s">
        <v>155</v>
      </c>
      <c r="D184" s="95">
        <v>0</v>
      </c>
      <c r="E184" s="95">
        <v>0</v>
      </c>
      <c r="F184" s="95">
        <v>0</v>
      </c>
      <c r="G184" s="95">
        <v>0</v>
      </c>
      <c r="H184" s="95">
        <v>0</v>
      </c>
      <c r="I184" s="95">
        <v>0</v>
      </c>
      <c r="J184" s="95">
        <v>0</v>
      </c>
      <c r="K184" s="95">
        <v>0</v>
      </c>
      <c r="L184" s="95">
        <v>0</v>
      </c>
      <c r="M184" s="95">
        <v>0</v>
      </c>
      <c r="N184" s="95">
        <v>0</v>
      </c>
      <c r="O184" s="95">
        <v>0</v>
      </c>
      <c r="P184" s="95">
        <v>0</v>
      </c>
      <c r="Q184" s="95">
        <v>0</v>
      </c>
      <c r="R184" s="95">
        <v>0</v>
      </c>
      <c r="S184" s="95">
        <v>0</v>
      </c>
    </row>
    <row r="185" spans="1:20" x14ac:dyDescent="0.25">
      <c r="A185" s="92" t="s">
        <v>25</v>
      </c>
      <c r="B185" s="62" t="s">
        <v>28</v>
      </c>
      <c r="C185" s="93" t="s">
        <v>156</v>
      </c>
      <c r="D185" s="96">
        <f>'Foreign Trade '!I18</f>
        <v>8.9340700000000002</v>
      </c>
      <c r="E185" s="96">
        <f>'Foreign Trade '!J18</f>
        <v>8.5428250000000006</v>
      </c>
      <c r="F185" s="96">
        <f>'Foreign Trade '!K18</f>
        <v>6.862139</v>
      </c>
      <c r="G185" s="96">
        <f>'Foreign Trade '!L18</f>
        <v>29.565895999999999</v>
      </c>
      <c r="H185" s="96">
        <f>'Foreign Trade '!M18</f>
        <v>13.476232499999998</v>
      </c>
      <c r="I185" s="55"/>
      <c r="J185" s="97"/>
      <c r="K185" s="97"/>
      <c r="L185" s="97"/>
      <c r="M185" s="97"/>
      <c r="N185" s="97"/>
      <c r="O185" s="97"/>
      <c r="P185" s="97"/>
      <c r="Q185" s="97"/>
      <c r="R185" s="97"/>
      <c r="S185" s="98"/>
    </row>
    <row r="186" spans="1:20" x14ac:dyDescent="0.25">
      <c r="A186" s="92" t="s">
        <v>25</v>
      </c>
      <c r="B186" s="62" t="s">
        <v>28</v>
      </c>
      <c r="C186" s="93" t="s">
        <v>157</v>
      </c>
      <c r="D186" s="96">
        <f>'Foreign Trade '!AH18</f>
        <v>9.0660000000000004E-2</v>
      </c>
      <c r="E186" s="96">
        <f>'Foreign Trade '!AI18</f>
        <v>6.8968000000000002E-2</v>
      </c>
      <c r="F186" s="96">
        <f>'Foreign Trade '!AJ18</f>
        <v>1.4796999999999999E-2</v>
      </c>
      <c r="G186" s="96">
        <f>'Foreign Trade '!AK18</f>
        <v>0.21978600000000001</v>
      </c>
      <c r="H186" s="96">
        <f>'Foreign Trade '!AL18</f>
        <v>9.8552749999999995E-2</v>
      </c>
      <c r="I186" s="53"/>
      <c r="J186" s="97"/>
      <c r="K186" s="97"/>
      <c r="L186" s="97"/>
      <c r="M186" s="97"/>
      <c r="N186" s="97"/>
      <c r="O186" s="97"/>
      <c r="P186" s="97"/>
      <c r="Q186" s="97"/>
      <c r="R186" s="97"/>
      <c r="S186" s="98"/>
    </row>
    <row r="187" spans="1:20" x14ac:dyDescent="0.25">
      <c r="A187" s="92" t="s">
        <v>25</v>
      </c>
      <c r="B187" s="62" t="s">
        <v>28</v>
      </c>
      <c r="C187" s="93" t="s">
        <v>158</v>
      </c>
      <c r="D187" s="94">
        <v>0</v>
      </c>
      <c r="E187" s="94">
        <v>0</v>
      </c>
      <c r="F187" s="94">
        <v>0</v>
      </c>
      <c r="G187" s="94">
        <v>0</v>
      </c>
      <c r="H187" s="94">
        <v>0</v>
      </c>
      <c r="I187" s="94">
        <v>0</v>
      </c>
      <c r="J187" s="94">
        <v>0</v>
      </c>
      <c r="K187" s="94">
        <v>0</v>
      </c>
      <c r="L187" s="94">
        <v>0</v>
      </c>
      <c r="M187" s="94">
        <v>0</v>
      </c>
      <c r="N187" s="94">
        <v>0</v>
      </c>
      <c r="O187" s="94">
        <v>0</v>
      </c>
      <c r="P187" s="94">
        <v>0</v>
      </c>
      <c r="Q187" s="94">
        <v>0</v>
      </c>
      <c r="R187" s="94">
        <v>0</v>
      </c>
      <c r="S187" s="94">
        <v>0</v>
      </c>
    </row>
    <row r="188" spans="1:20" x14ac:dyDescent="0.25">
      <c r="A188" s="92" t="s">
        <v>25</v>
      </c>
      <c r="B188" s="62" t="s">
        <v>28</v>
      </c>
      <c r="C188" s="93" t="s">
        <v>159</v>
      </c>
      <c r="D188" s="99">
        <f>D185-D186+D183-D187</f>
        <v>8.8434100000000004</v>
      </c>
      <c r="E188" s="99">
        <f t="shared" ref="E188:H188" si="171">E185-E186+E183-E187</f>
        <v>8.4738570000000006</v>
      </c>
      <c r="F188" s="99">
        <f t="shared" si="171"/>
        <v>6.8473420000000003</v>
      </c>
      <c r="G188" s="99">
        <f t="shared" si="171"/>
        <v>29.346109999999999</v>
      </c>
      <c r="H188" s="99">
        <f t="shared" si="171"/>
        <v>13.377679749999999</v>
      </c>
      <c r="I188" s="99">
        <f>H188*(I189+1)</f>
        <v>13.76877086641935</v>
      </c>
      <c r="J188" s="99">
        <f t="shared" ref="J188:S188" si="172">I188*(J189+1)</f>
        <v>14.181664278542232</v>
      </c>
      <c r="K188" s="99">
        <f t="shared" si="172"/>
        <v>14.6176192463495</v>
      </c>
      <c r="L188" s="99">
        <f t="shared" si="172"/>
        <v>15.077983944957806</v>
      </c>
      <c r="M188" s="99">
        <f t="shared" si="172"/>
        <v>15.564202125120529</v>
      </c>
      <c r="N188" s="99">
        <f t="shared" si="172"/>
        <v>16.077820328323444</v>
      </c>
      <c r="O188" s="99">
        <f t="shared" si="172"/>
        <v>16.620495705289439</v>
      </c>
      <c r="P188" s="99">
        <f t="shared" si="172"/>
        <v>17.194004491314647</v>
      </c>
      <c r="Q188" s="99">
        <f t="shared" si="172"/>
        <v>17.800251196922773</v>
      </c>
      <c r="R188" s="99">
        <f t="shared" si="172"/>
        <v>18.441278577893172</v>
      </c>
      <c r="S188" s="99">
        <f t="shared" si="172"/>
        <v>19.119278454844132</v>
      </c>
      <c r="T188" s="351"/>
    </row>
    <row r="189" spans="1:20" x14ac:dyDescent="0.25">
      <c r="A189" s="92" t="s">
        <v>25</v>
      </c>
      <c r="B189" s="62" t="s">
        <v>28</v>
      </c>
      <c r="C189" s="100" t="s">
        <v>160</v>
      </c>
      <c r="D189" s="95"/>
      <c r="E189" s="95">
        <f>E188/D188-1</f>
        <v>-4.1788518229958771E-2</v>
      </c>
      <c r="F189" s="95">
        <f t="shared" ref="F189:H189" si="173">F188/E188-1</f>
        <v>-0.19194506114511967</v>
      </c>
      <c r="G189" s="95">
        <f t="shared" si="173"/>
        <v>3.2857666522279736</v>
      </c>
      <c r="H189" s="95">
        <f t="shared" si="173"/>
        <v>-0.54414129334347894</v>
      </c>
      <c r="I189" s="95">
        <v>2.9234600000000003E-2</v>
      </c>
      <c r="J189" s="95">
        <v>2.9987674000000002E-2</v>
      </c>
      <c r="K189" s="95">
        <v>3.0740748000000002E-2</v>
      </c>
      <c r="L189" s="95">
        <v>3.1493822000000005E-2</v>
      </c>
      <c r="M189" s="95">
        <v>3.2246896000000004E-2</v>
      </c>
      <c r="N189" s="95">
        <v>3.2999970000000003E-2</v>
      </c>
      <c r="O189" s="95">
        <v>3.3753044000000003E-2</v>
      </c>
      <c r="P189" s="95">
        <v>3.4506118000000002E-2</v>
      </c>
      <c r="Q189" s="95">
        <v>3.5259192000000002E-2</v>
      </c>
      <c r="R189" s="95">
        <v>3.6012266000000001E-2</v>
      </c>
      <c r="S189" s="95">
        <v>3.6765340000000001E-2</v>
      </c>
    </row>
    <row r="190" spans="1:20" ht="15.75" thickBot="1" x14ac:dyDescent="0.3">
      <c r="A190" s="92" t="s">
        <v>25</v>
      </c>
      <c r="B190" s="62" t="s">
        <v>28</v>
      </c>
      <c r="C190" s="102" t="s">
        <v>161</v>
      </c>
      <c r="D190" s="103">
        <v>0</v>
      </c>
      <c r="E190" s="103">
        <v>0</v>
      </c>
      <c r="F190" s="103">
        <v>0</v>
      </c>
      <c r="G190" s="103">
        <v>0</v>
      </c>
      <c r="H190" s="103">
        <v>0</v>
      </c>
      <c r="I190" s="103">
        <f>I183-I188</f>
        <v>-13.76877086641935</v>
      </c>
      <c r="J190" s="103">
        <f t="shared" ref="J190:S190" si="174">J183-J188</f>
        <v>-14.181664278542232</v>
      </c>
      <c r="K190" s="103">
        <f t="shared" si="174"/>
        <v>-14.6176192463495</v>
      </c>
      <c r="L190" s="103">
        <f t="shared" si="174"/>
        <v>-15.077983944957806</v>
      </c>
      <c r="M190" s="103">
        <f t="shared" si="174"/>
        <v>-15.564202125120529</v>
      </c>
      <c r="N190" s="103">
        <f t="shared" si="174"/>
        <v>-16.077820328323444</v>
      </c>
      <c r="O190" s="103">
        <f t="shared" si="174"/>
        <v>-16.620495705289439</v>
      </c>
      <c r="P190" s="103">
        <f t="shared" si="174"/>
        <v>-17.194004491314647</v>
      </c>
      <c r="Q190" s="103">
        <f t="shared" si="174"/>
        <v>-17.800251196922773</v>
      </c>
      <c r="R190" s="103">
        <f t="shared" si="174"/>
        <v>-18.441278577893172</v>
      </c>
      <c r="S190" s="103">
        <f t="shared" si="174"/>
        <v>-19.119278454844132</v>
      </c>
    </row>
    <row r="191" spans="1:20" x14ac:dyDescent="0.25">
      <c r="A191" s="92" t="s">
        <v>25</v>
      </c>
      <c r="B191" s="62" t="s">
        <v>29</v>
      </c>
      <c r="C191" s="93" t="s">
        <v>153</v>
      </c>
      <c r="D191" s="94">
        <f>'Capacity By Company '!D72</f>
        <v>0</v>
      </c>
      <c r="E191" s="94">
        <f>'Capacity By Company '!E72</f>
        <v>0</v>
      </c>
      <c r="F191" s="94">
        <f>'Capacity By Company '!F72</f>
        <v>0</v>
      </c>
      <c r="G191" s="94">
        <f>'Capacity By Company '!G72</f>
        <v>0</v>
      </c>
      <c r="H191" s="94">
        <v>50</v>
      </c>
      <c r="I191" s="94">
        <v>50</v>
      </c>
      <c r="J191" s="94">
        <v>50</v>
      </c>
      <c r="K191" s="94">
        <v>50</v>
      </c>
      <c r="L191" s="94">
        <v>50</v>
      </c>
      <c r="M191" s="94">
        <v>50</v>
      </c>
      <c r="N191" s="94">
        <v>50</v>
      </c>
      <c r="O191" s="94">
        <v>50</v>
      </c>
      <c r="P191" s="94">
        <v>50</v>
      </c>
      <c r="Q191" s="94">
        <v>50</v>
      </c>
      <c r="R191" s="94">
        <v>50</v>
      </c>
      <c r="S191" s="94">
        <v>50</v>
      </c>
    </row>
    <row r="192" spans="1:20" x14ac:dyDescent="0.25">
      <c r="A192" s="92" t="s">
        <v>25</v>
      </c>
      <c r="B192" s="62" t="s">
        <v>29</v>
      </c>
      <c r="C192" s="93" t="s">
        <v>154</v>
      </c>
      <c r="D192" s="115">
        <v>39.732146999999998</v>
      </c>
      <c r="E192" s="115">
        <v>40.230960249999995</v>
      </c>
      <c r="F192" s="115">
        <v>40.7297735</v>
      </c>
      <c r="G192" s="115">
        <v>41.228586749999998</v>
      </c>
      <c r="H192" s="115">
        <v>41.727400000000003</v>
      </c>
      <c r="I192" s="115">
        <v>41.830746363636365</v>
      </c>
      <c r="J192" s="115">
        <v>41.934092727272734</v>
      </c>
      <c r="K192" s="115">
        <v>42.037439090909096</v>
      </c>
      <c r="L192" s="115">
        <v>42.140785454545458</v>
      </c>
      <c r="M192" s="115">
        <v>42.24413181818182</v>
      </c>
      <c r="N192" s="115">
        <v>42.347478181818182</v>
      </c>
      <c r="O192" s="115">
        <v>42.450824545454545</v>
      </c>
      <c r="P192" s="115">
        <v>42.554170909090914</v>
      </c>
      <c r="Q192" s="115">
        <v>42.657517272727276</v>
      </c>
      <c r="R192" s="115">
        <v>42.760863636363638</v>
      </c>
      <c r="S192" s="115">
        <v>42.86421</v>
      </c>
    </row>
    <row r="193" spans="1:20" x14ac:dyDescent="0.25">
      <c r="A193" s="92" t="s">
        <v>25</v>
      </c>
      <c r="B193" s="62" t="s">
        <v>29</v>
      </c>
      <c r="C193" s="93" t="s">
        <v>155</v>
      </c>
      <c r="D193" s="95" t="e">
        <f t="shared" ref="D193:S193" si="175">(D192/D191)</f>
        <v>#DIV/0!</v>
      </c>
      <c r="E193" s="95" t="e">
        <f t="shared" si="175"/>
        <v>#DIV/0!</v>
      </c>
      <c r="F193" s="95" t="e">
        <f t="shared" si="175"/>
        <v>#DIV/0!</v>
      </c>
      <c r="G193" s="95" t="e">
        <f t="shared" si="175"/>
        <v>#DIV/0!</v>
      </c>
      <c r="H193" s="95">
        <f t="shared" si="175"/>
        <v>0.83454800000000007</v>
      </c>
      <c r="I193" s="95">
        <f t="shared" si="175"/>
        <v>0.83661492727272735</v>
      </c>
      <c r="J193" s="95">
        <f t="shared" si="175"/>
        <v>0.83868185454545463</v>
      </c>
      <c r="K193" s="95">
        <f t="shared" si="175"/>
        <v>0.84074878181818191</v>
      </c>
      <c r="L193" s="95">
        <f t="shared" si="175"/>
        <v>0.84281570909090919</v>
      </c>
      <c r="M193" s="95">
        <f t="shared" si="175"/>
        <v>0.84488263636363636</v>
      </c>
      <c r="N193" s="95">
        <f t="shared" si="175"/>
        <v>0.84694956363636364</v>
      </c>
      <c r="O193" s="95">
        <f t="shared" si="175"/>
        <v>0.84901649090909093</v>
      </c>
      <c r="P193" s="95">
        <f t="shared" si="175"/>
        <v>0.85108341818181832</v>
      </c>
      <c r="Q193" s="95">
        <f t="shared" si="175"/>
        <v>0.85315034545454549</v>
      </c>
      <c r="R193" s="95">
        <f t="shared" si="175"/>
        <v>0.85521727272727277</v>
      </c>
      <c r="S193" s="95">
        <f t="shared" si="175"/>
        <v>0.85728420000000005</v>
      </c>
    </row>
    <row r="194" spans="1:20" x14ac:dyDescent="0.25">
      <c r="A194" s="92" t="s">
        <v>25</v>
      </c>
      <c r="B194" s="62" t="s">
        <v>29</v>
      </c>
      <c r="C194" s="93" t="s">
        <v>156</v>
      </c>
      <c r="D194" s="96">
        <v>0</v>
      </c>
      <c r="E194" s="96">
        <v>0</v>
      </c>
      <c r="F194" s="96">
        <v>0</v>
      </c>
      <c r="G194" s="96">
        <v>0</v>
      </c>
      <c r="H194" s="96">
        <v>0</v>
      </c>
      <c r="I194" s="55"/>
      <c r="J194" s="97"/>
      <c r="K194" s="97"/>
      <c r="L194" s="97"/>
      <c r="M194" s="97"/>
      <c r="N194" s="97"/>
      <c r="O194" s="97"/>
      <c r="P194" s="97"/>
      <c r="Q194" s="97"/>
      <c r="R194" s="97"/>
      <c r="S194" s="98"/>
    </row>
    <row r="195" spans="1:20" x14ac:dyDescent="0.25">
      <c r="A195" s="92" t="s">
        <v>25</v>
      </c>
      <c r="B195" s="62" t="s">
        <v>29</v>
      </c>
      <c r="C195" s="93" t="s">
        <v>157</v>
      </c>
      <c r="D195" s="96">
        <v>0</v>
      </c>
      <c r="E195" s="96">
        <v>0</v>
      </c>
      <c r="F195" s="96">
        <v>0</v>
      </c>
      <c r="G195" s="96">
        <v>0</v>
      </c>
      <c r="H195" s="96">
        <v>0</v>
      </c>
      <c r="I195" s="53"/>
      <c r="J195" s="97"/>
      <c r="K195" s="97"/>
      <c r="L195" s="97"/>
      <c r="M195" s="97"/>
      <c r="N195" s="97"/>
      <c r="O195" s="97"/>
      <c r="P195" s="97"/>
      <c r="Q195" s="97"/>
      <c r="R195" s="97"/>
      <c r="S195" s="98"/>
    </row>
    <row r="196" spans="1:20" x14ac:dyDescent="0.25">
      <c r="A196" s="92" t="s">
        <v>25</v>
      </c>
      <c r="B196" s="62" t="s">
        <v>29</v>
      </c>
      <c r="C196" s="93" t="s">
        <v>158</v>
      </c>
      <c r="D196" s="94">
        <f>0.02*D192</f>
        <v>0.79464294000000002</v>
      </c>
      <c r="E196" s="94">
        <f t="shared" ref="E196:R196" si="176">0.02*E192</f>
        <v>0.80461920499999995</v>
      </c>
      <c r="F196" s="94">
        <f t="shared" si="176"/>
        <v>0.81459546999999999</v>
      </c>
      <c r="G196" s="94">
        <f t="shared" si="176"/>
        <v>0.82457173500000003</v>
      </c>
      <c r="H196" s="94">
        <f t="shared" si="176"/>
        <v>0.83454800000000007</v>
      </c>
      <c r="I196" s="94">
        <f t="shared" si="176"/>
        <v>0.83661492727272735</v>
      </c>
      <c r="J196" s="94">
        <f t="shared" si="176"/>
        <v>0.83868185454545474</v>
      </c>
      <c r="K196" s="94">
        <f t="shared" si="176"/>
        <v>0.84074878181818191</v>
      </c>
      <c r="L196" s="94">
        <f t="shared" si="176"/>
        <v>0.84281570909090919</v>
      </c>
      <c r="M196" s="94">
        <f t="shared" si="176"/>
        <v>0.84488263636363647</v>
      </c>
      <c r="N196" s="94">
        <f t="shared" si="176"/>
        <v>0.84694956363636364</v>
      </c>
      <c r="O196" s="94">
        <f t="shared" si="176"/>
        <v>0.84901649090909093</v>
      </c>
      <c r="P196" s="94">
        <f t="shared" si="176"/>
        <v>0.85108341818181832</v>
      </c>
      <c r="Q196" s="94">
        <f t="shared" si="176"/>
        <v>0.85315034545454549</v>
      </c>
      <c r="R196" s="94">
        <f t="shared" si="176"/>
        <v>0.85521727272727277</v>
      </c>
      <c r="S196" s="94">
        <f>0.02*S192</f>
        <v>0.85728420000000005</v>
      </c>
    </row>
    <row r="197" spans="1:20" x14ac:dyDescent="0.25">
      <c r="A197" s="92" t="s">
        <v>25</v>
      </c>
      <c r="B197" s="62" t="s">
        <v>29</v>
      </c>
      <c r="C197" s="93" t="s">
        <v>159</v>
      </c>
      <c r="D197" s="99">
        <f>D192+D194-D195-D196</f>
        <v>38.937504059999995</v>
      </c>
      <c r="E197" s="99">
        <f>E192+E194-E195-E196</f>
        <v>39.426341044999994</v>
      </c>
      <c r="F197" s="99">
        <f>F192+F194-F195-F196</f>
        <v>39.91517803</v>
      </c>
      <c r="G197" s="99">
        <f>G192+G194-G195-G196</f>
        <v>40.404015014999999</v>
      </c>
      <c r="H197" s="99">
        <f>H192+H194-H195-H196</f>
        <v>40.892852000000005</v>
      </c>
      <c r="I197" s="99">
        <f>H197*(I198+1)</f>
        <v>42.592645179084002</v>
      </c>
      <c r="J197" s="99">
        <f t="shared" ref="J197:S197" si="177">I197*(J198+1)</f>
        <v>44.382954611689989</v>
      </c>
      <c r="K197" s="99">
        <f t="shared" si="177"/>
        <v>46.269212429504968</v>
      </c>
      <c r="L197" s="99">
        <f t="shared" si="177"/>
        <v>48.257210783829834</v>
      </c>
      <c r="M197" s="99">
        <f t="shared" si="177"/>
        <v>50.353127614035287</v>
      </c>
      <c r="N197" s="99">
        <f t="shared" si="177"/>
        <v>52.563554386600018</v>
      </c>
      <c r="O197" s="99">
        <f t="shared" si="177"/>
        <v>54.895525964250652</v>
      </c>
      <c r="P197" s="99">
        <f t="shared" si="177"/>
        <v>57.356552778306565</v>
      </c>
      <c r="Q197" s="99">
        <f t="shared" si="177"/>
        <v>59.954655492126626</v>
      </c>
      <c r="R197" s="99">
        <f t="shared" si="177"/>
        <v>62.698402359671661</v>
      </c>
      <c r="S197" s="99">
        <f t="shared" si="177"/>
        <v>65.59694950075928</v>
      </c>
    </row>
    <row r="198" spans="1:20" x14ac:dyDescent="0.25">
      <c r="A198" s="92" t="s">
        <v>25</v>
      </c>
      <c r="B198" s="62" t="s">
        <v>29</v>
      </c>
      <c r="C198" s="100" t="s">
        <v>160</v>
      </c>
      <c r="D198" s="95"/>
      <c r="E198" s="95">
        <f>E197/D197-1</f>
        <v>1.2554399589833398E-2</v>
      </c>
      <c r="F198" s="95">
        <f>F197/E197-1</f>
        <v>1.2398740842881173E-2</v>
      </c>
      <c r="G198" s="95">
        <f>G197/F197-1</f>
        <v>1.2246894768516148E-2</v>
      </c>
      <c r="H198" s="95">
        <f>H197/G197-1</f>
        <v>1.2098722981330523E-2</v>
      </c>
      <c r="I198" s="95">
        <v>4.1567E-2</v>
      </c>
      <c r="J198" s="95">
        <v>4.2033299999999996E-2</v>
      </c>
      <c r="K198" s="95">
        <v>4.2499599999999998E-2</v>
      </c>
      <c r="L198" s="95">
        <v>4.2965899999999994E-2</v>
      </c>
      <c r="M198" s="95">
        <v>4.3432199999999997E-2</v>
      </c>
      <c r="N198" s="95">
        <v>4.38985E-2</v>
      </c>
      <c r="O198" s="95">
        <v>4.4364799999999996E-2</v>
      </c>
      <c r="P198" s="95">
        <v>4.4831099999999999E-2</v>
      </c>
      <c r="Q198" s="95">
        <v>4.5297399999999995E-2</v>
      </c>
      <c r="R198" s="95">
        <v>4.5763699999999997E-2</v>
      </c>
      <c r="S198" s="95">
        <v>4.6229999999999993E-2</v>
      </c>
    </row>
    <row r="199" spans="1:20" ht="15.75" thickBot="1" x14ac:dyDescent="0.3">
      <c r="A199" s="92" t="s">
        <v>25</v>
      </c>
      <c r="B199" s="62" t="s">
        <v>29</v>
      </c>
      <c r="C199" s="102" t="s">
        <v>161</v>
      </c>
      <c r="D199" s="103">
        <f>D192-D197</f>
        <v>0.7946429400000028</v>
      </c>
      <c r="E199" s="103">
        <f t="shared" ref="E199:S199" si="178">E192-E197</f>
        <v>0.80461920500000161</v>
      </c>
      <c r="F199" s="103">
        <f t="shared" si="178"/>
        <v>0.81459547000000043</v>
      </c>
      <c r="G199" s="103">
        <f t="shared" si="178"/>
        <v>0.82457173499999925</v>
      </c>
      <c r="H199" s="103">
        <f t="shared" si="178"/>
        <v>0.83454799999999807</v>
      </c>
      <c r="I199" s="103">
        <f t="shared" si="178"/>
        <v>-0.76189881544763693</v>
      </c>
      <c r="J199" s="103">
        <f t="shared" si="178"/>
        <v>-2.4488618844172549</v>
      </c>
      <c r="K199" s="103">
        <f t="shared" si="178"/>
        <v>-4.2317733385958718</v>
      </c>
      <c r="L199" s="103">
        <f t="shared" si="178"/>
        <v>-6.1164253292843753</v>
      </c>
      <c r="M199" s="103">
        <f t="shared" si="178"/>
        <v>-8.1089957958534669</v>
      </c>
      <c r="N199" s="103">
        <f t="shared" si="178"/>
        <v>-10.216076204781835</v>
      </c>
      <c r="O199" s="103">
        <f t="shared" si="178"/>
        <v>-12.444701418796107</v>
      </c>
      <c r="P199" s="103">
        <f t="shared" si="178"/>
        <v>-14.802381869215651</v>
      </c>
      <c r="Q199" s="103">
        <f t="shared" si="178"/>
        <v>-17.297138219399351</v>
      </c>
      <c r="R199" s="103">
        <f t="shared" si="178"/>
        <v>-19.937538723308023</v>
      </c>
      <c r="S199" s="103">
        <f t="shared" si="178"/>
        <v>-22.73273950075928</v>
      </c>
    </row>
    <row r="200" spans="1:20" x14ac:dyDescent="0.25">
      <c r="A200" s="92" t="s">
        <v>25</v>
      </c>
      <c r="B200" s="105" t="s">
        <v>15</v>
      </c>
      <c r="C200" s="93" t="s">
        <v>153</v>
      </c>
      <c r="D200" s="94">
        <f>'Capacity By Company '!D73</f>
        <v>0</v>
      </c>
      <c r="E200" s="94">
        <f>'Capacity By Company '!E73</f>
        <v>0</v>
      </c>
      <c r="F200" s="94">
        <f>'Capacity By Company '!F73</f>
        <v>0</v>
      </c>
      <c r="G200" s="94">
        <f>'Capacity By Company '!G73</f>
        <v>0</v>
      </c>
      <c r="H200" s="94">
        <f>'Capacity By Company '!H73</f>
        <v>0</v>
      </c>
      <c r="I200" s="94">
        <f>'Capacity By Company '!I73</f>
        <v>0</v>
      </c>
      <c r="J200" s="94">
        <f>'Capacity By Company '!J73</f>
        <v>0</v>
      </c>
      <c r="K200" s="94">
        <f>'Capacity By Company '!K73</f>
        <v>0</v>
      </c>
      <c r="L200" s="94">
        <f>'Capacity By Company '!L73</f>
        <v>0</v>
      </c>
      <c r="M200" s="94">
        <f>'Capacity By Company '!M73</f>
        <v>0</v>
      </c>
      <c r="N200" s="94">
        <f>'Capacity By Company '!N73</f>
        <v>0</v>
      </c>
      <c r="O200" s="94">
        <f>'Capacity By Company '!O73</f>
        <v>0</v>
      </c>
      <c r="P200" s="94">
        <f>'Capacity By Company '!P73</f>
        <v>0</v>
      </c>
      <c r="Q200" s="94">
        <f>'Capacity By Company '!Q73</f>
        <v>0</v>
      </c>
      <c r="R200" s="94">
        <f>'Capacity By Company '!R73</f>
        <v>0</v>
      </c>
      <c r="S200" s="94">
        <f>'Capacity By Company '!S73</f>
        <v>0</v>
      </c>
    </row>
    <row r="201" spans="1:20" x14ac:dyDescent="0.25">
      <c r="A201" s="92" t="s">
        <v>25</v>
      </c>
      <c r="B201" s="105" t="s">
        <v>15</v>
      </c>
      <c r="C201" s="93" t="s">
        <v>154</v>
      </c>
      <c r="D201" s="104">
        <f>'Production By Company'!D72</f>
        <v>0</v>
      </c>
      <c r="E201" s="104">
        <f>'Production By Company'!E72</f>
        <v>0</v>
      </c>
      <c r="F201" s="104">
        <f>'Production By Company'!F72</f>
        <v>0</v>
      </c>
      <c r="G201" s="104">
        <f>'Production By Company'!G72</f>
        <v>0</v>
      </c>
      <c r="H201" s="104">
        <f>'Production By Company'!H72</f>
        <v>0</v>
      </c>
      <c r="I201" s="104">
        <f>'Production By Company'!I72</f>
        <v>0</v>
      </c>
      <c r="J201" s="104">
        <f>'Production By Company'!J72</f>
        <v>0</v>
      </c>
      <c r="K201" s="104">
        <f>'Production By Company'!K72</f>
        <v>0</v>
      </c>
      <c r="L201" s="104">
        <f>'Production By Company'!L72</f>
        <v>0</v>
      </c>
      <c r="M201" s="104">
        <f>'Production By Company'!M72</f>
        <v>0</v>
      </c>
      <c r="N201" s="104">
        <f>'Production By Company'!N72</f>
        <v>0</v>
      </c>
      <c r="O201" s="104">
        <f>'Production By Company'!O72</f>
        <v>0</v>
      </c>
      <c r="P201" s="104">
        <f>'Production By Company'!P72</f>
        <v>0</v>
      </c>
      <c r="Q201" s="104">
        <f>'Production By Company'!Q72</f>
        <v>0</v>
      </c>
      <c r="R201" s="104">
        <f>'Production By Company'!R72</f>
        <v>0</v>
      </c>
      <c r="S201" s="104">
        <f>'Production By Company'!S72</f>
        <v>0</v>
      </c>
    </row>
    <row r="202" spans="1:20" x14ac:dyDescent="0.25">
      <c r="A202" s="92" t="s">
        <v>25</v>
      </c>
      <c r="B202" s="105" t="s">
        <v>15</v>
      </c>
      <c r="C202" s="93" t="s">
        <v>155</v>
      </c>
      <c r="D202" s="95" t="e">
        <f t="shared" ref="D202:S202" si="179">(D201/D200)</f>
        <v>#DIV/0!</v>
      </c>
      <c r="E202" s="95" t="e">
        <f t="shared" si="179"/>
        <v>#DIV/0!</v>
      </c>
      <c r="F202" s="95" t="e">
        <f t="shared" si="179"/>
        <v>#DIV/0!</v>
      </c>
      <c r="G202" s="95" t="e">
        <f t="shared" si="179"/>
        <v>#DIV/0!</v>
      </c>
      <c r="H202" s="95" t="e">
        <f t="shared" si="179"/>
        <v>#DIV/0!</v>
      </c>
      <c r="I202" s="95" t="e">
        <f t="shared" si="179"/>
        <v>#DIV/0!</v>
      </c>
      <c r="J202" s="95" t="e">
        <f t="shared" si="179"/>
        <v>#DIV/0!</v>
      </c>
      <c r="K202" s="95" t="e">
        <f t="shared" si="179"/>
        <v>#DIV/0!</v>
      </c>
      <c r="L202" s="95" t="e">
        <f t="shared" si="179"/>
        <v>#DIV/0!</v>
      </c>
      <c r="M202" s="95" t="e">
        <f t="shared" si="179"/>
        <v>#DIV/0!</v>
      </c>
      <c r="N202" s="95" t="e">
        <f t="shared" si="179"/>
        <v>#DIV/0!</v>
      </c>
      <c r="O202" s="95" t="e">
        <f t="shared" si="179"/>
        <v>#DIV/0!</v>
      </c>
      <c r="P202" s="95" t="e">
        <f t="shared" si="179"/>
        <v>#DIV/0!</v>
      </c>
      <c r="Q202" s="95" t="e">
        <f t="shared" si="179"/>
        <v>#DIV/0!</v>
      </c>
      <c r="R202" s="95" t="e">
        <f t="shared" si="179"/>
        <v>#DIV/0!</v>
      </c>
      <c r="S202" s="95" t="e">
        <f t="shared" si="179"/>
        <v>#DIV/0!</v>
      </c>
    </row>
    <row r="203" spans="1:20" x14ac:dyDescent="0.25">
      <c r="A203" s="92" t="s">
        <v>25</v>
      </c>
      <c r="B203" s="105" t="s">
        <v>15</v>
      </c>
      <c r="C203" s="93" t="s">
        <v>156</v>
      </c>
      <c r="D203" s="96">
        <f t="shared" ref="D203:H204" si="180">D194+D185+D176+D167</f>
        <v>26.231954000000002</v>
      </c>
      <c r="E203" s="96">
        <f t="shared" si="180"/>
        <v>83.044229000000001</v>
      </c>
      <c r="F203" s="96">
        <f t="shared" si="180"/>
        <v>111.622722</v>
      </c>
      <c r="G203" s="96">
        <f t="shared" si="180"/>
        <v>132.05449433333334</v>
      </c>
      <c r="H203" s="96">
        <f t="shared" si="180"/>
        <v>88.238349833333331</v>
      </c>
      <c r="I203" s="55"/>
      <c r="J203" s="97"/>
      <c r="K203" s="97"/>
      <c r="L203" s="97"/>
      <c r="M203" s="97"/>
      <c r="N203" s="97"/>
      <c r="O203" s="97"/>
      <c r="P203" s="97"/>
      <c r="Q203" s="97"/>
      <c r="R203" s="97"/>
      <c r="S203" s="98"/>
    </row>
    <row r="204" spans="1:20" x14ac:dyDescent="0.25">
      <c r="A204" s="92" t="s">
        <v>25</v>
      </c>
      <c r="B204" s="105" t="s">
        <v>15</v>
      </c>
      <c r="C204" s="93" t="s">
        <v>157</v>
      </c>
      <c r="D204" s="96">
        <f t="shared" si="180"/>
        <v>1.8143199999999999</v>
      </c>
      <c r="E204" s="96">
        <f t="shared" si="180"/>
        <v>0.95873600000000003</v>
      </c>
      <c r="F204" s="96">
        <f t="shared" si="180"/>
        <v>0.91960500000000001</v>
      </c>
      <c r="G204" s="96">
        <f t="shared" si="180"/>
        <v>1.472542</v>
      </c>
      <c r="H204" s="96">
        <f t="shared" si="180"/>
        <v>1.29130075</v>
      </c>
      <c r="I204" s="53"/>
      <c r="J204" s="97"/>
      <c r="K204" s="97"/>
      <c r="L204" s="97"/>
      <c r="M204" s="97"/>
      <c r="N204" s="97"/>
      <c r="O204" s="97"/>
      <c r="P204" s="97"/>
      <c r="Q204" s="97"/>
      <c r="R204" s="97"/>
      <c r="S204" s="98"/>
    </row>
    <row r="205" spans="1:20" x14ac:dyDescent="0.25">
      <c r="A205" s="92" t="s">
        <v>25</v>
      </c>
      <c r="B205" s="105" t="s">
        <v>15</v>
      </c>
      <c r="C205" s="93" t="s">
        <v>158</v>
      </c>
      <c r="D205" s="96">
        <f>0.02*D201</f>
        <v>0</v>
      </c>
      <c r="E205" s="96">
        <f t="shared" ref="E205:S205" si="181">0.02*E201</f>
        <v>0</v>
      </c>
      <c r="F205" s="96">
        <f t="shared" si="181"/>
        <v>0</v>
      </c>
      <c r="G205" s="96">
        <f t="shared" si="181"/>
        <v>0</v>
      </c>
      <c r="H205" s="96">
        <f t="shared" si="181"/>
        <v>0</v>
      </c>
      <c r="I205" s="96">
        <f t="shared" si="181"/>
        <v>0</v>
      </c>
      <c r="J205" s="96">
        <f t="shared" si="181"/>
        <v>0</v>
      </c>
      <c r="K205" s="96">
        <f t="shared" si="181"/>
        <v>0</v>
      </c>
      <c r="L205" s="96">
        <f t="shared" si="181"/>
        <v>0</v>
      </c>
      <c r="M205" s="96">
        <f t="shared" si="181"/>
        <v>0</v>
      </c>
      <c r="N205" s="96">
        <f t="shared" si="181"/>
        <v>0</v>
      </c>
      <c r="O205" s="96">
        <f t="shared" si="181"/>
        <v>0</v>
      </c>
      <c r="P205" s="96">
        <f t="shared" si="181"/>
        <v>0</v>
      </c>
      <c r="Q205" s="96">
        <f t="shared" si="181"/>
        <v>0</v>
      </c>
      <c r="R205" s="96">
        <f t="shared" si="181"/>
        <v>0</v>
      </c>
      <c r="S205" s="96">
        <f t="shared" si="181"/>
        <v>0</v>
      </c>
    </row>
    <row r="206" spans="1:20" x14ac:dyDescent="0.25">
      <c r="A206" s="92" t="s">
        <v>25</v>
      </c>
      <c r="B206" s="105" t="s">
        <v>15</v>
      </c>
      <c r="C206" s="93" t="s">
        <v>159</v>
      </c>
      <c r="D206" s="99">
        <f>D201+D203-D204-D205</f>
        <v>24.417634000000003</v>
      </c>
      <c r="E206" s="99">
        <f>E201+E203-E204-E205</f>
        <v>82.085493</v>
      </c>
      <c r="F206" s="99">
        <f>F201+F203-F204-F205</f>
        <v>110.70311699999999</v>
      </c>
      <c r="G206" s="99">
        <f>G201+G203-G204-G205</f>
        <v>130.58195233333333</v>
      </c>
      <c r="H206" s="99">
        <f>H201+H203-H204-H205</f>
        <v>86.947049083333326</v>
      </c>
      <c r="I206" s="99">
        <f>H206*(I207+1)</f>
        <v>78.939225862758335</v>
      </c>
      <c r="J206" s="99">
        <f t="shared" ref="J206:S206" si="182">I206*(J207+1)</f>
        <v>87.088437905474336</v>
      </c>
      <c r="K206" s="99">
        <f t="shared" si="182"/>
        <v>91.712833958255018</v>
      </c>
      <c r="L206" s="99">
        <f t="shared" si="182"/>
        <v>95.774795374266134</v>
      </c>
      <c r="M206" s="99">
        <f t="shared" si="182"/>
        <v>99.729336675269593</v>
      </c>
      <c r="N206" s="99">
        <f t="shared" si="182"/>
        <v>103.72848307594791</v>
      </c>
      <c r="O206" s="99">
        <f t="shared" si="182"/>
        <v>107.83613100575545</v>
      </c>
      <c r="P206" s="99">
        <f t="shared" si="182"/>
        <v>112.07409095428163</v>
      </c>
      <c r="Q206" s="99">
        <f t="shared" si="182"/>
        <v>116.31049159235349</v>
      </c>
      <c r="R206" s="99">
        <f t="shared" si="182"/>
        <v>120.52093138799668</v>
      </c>
      <c r="S206" s="99">
        <f t="shared" si="182"/>
        <v>124.77532026599295</v>
      </c>
      <c r="T206" s="351"/>
    </row>
    <row r="207" spans="1:20" x14ac:dyDescent="0.25">
      <c r="A207" s="92" t="s">
        <v>25</v>
      </c>
      <c r="B207" s="105" t="s">
        <v>15</v>
      </c>
      <c r="C207" s="100" t="s">
        <v>160</v>
      </c>
      <c r="D207" s="95"/>
      <c r="E207" s="95">
        <f>E206/D206-1</f>
        <v>2.3617300103687353</v>
      </c>
      <c r="F207" s="95">
        <f>F206/E206-1</f>
        <v>0.34863193183233965</v>
      </c>
      <c r="G207" s="95">
        <f>G206/F206-1</f>
        <v>0.17956888543014871</v>
      </c>
      <c r="H207" s="95">
        <f>H206/G206-1</f>
        <v>-0.33415722824096139</v>
      </c>
      <c r="I207" s="95">
        <v>-9.2100000000000001E-2</v>
      </c>
      <c r="J207" s="95">
        <v>0.10323400000000001</v>
      </c>
      <c r="K207" s="95">
        <v>5.3100000000000001E-2</v>
      </c>
      <c r="L207" s="95">
        <v>4.4290000000000003E-2</v>
      </c>
      <c r="M207" s="95">
        <v>4.129E-2</v>
      </c>
      <c r="N207" s="95">
        <v>4.0099999999999997E-2</v>
      </c>
      <c r="O207" s="95">
        <v>3.9600000000000003E-2</v>
      </c>
      <c r="P207" s="95">
        <v>3.9300000000000002E-2</v>
      </c>
      <c r="Q207" s="95">
        <v>3.78E-2</v>
      </c>
      <c r="R207" s="95">
        <v>3.6200000000000003E-2</v>
      </c>
      <c r="S207" s="101">
        <v>3.5299999999999998E-2</v>
      </c>
    </row>
    <row r="208" spans="1:20" ht="15.75" thickBot="1" x14ac:dyDescent="0.3">
      <c r="A208" s="92" t="s">
        <v>25</v>
      </c>
      <c r="B208" s="105" t="s">
        <v>15</v>
      </c>
      <c r="C208" s="102" t="s">
        <v>161</v>
      </c>
      <c r="D208" s="103">
        <f>D201-D206</f>
        <v>-24.417634000000003</v>
      </c>
      <c r="E208" s="103">
        <f t="shared" ref="E208:S208" si="183">E201-E206</f>
        <v>-82.085493</v>
      </c>
      <c r="F208" s="103">
        <f t="shared" si="183"/>
        <v>-110.70311699999999</v>
      </c>
      <c r="G208" s="103">
        <f t="shared" si="183"/>
        <v>-130.58195233333333</v>
      </c>
      <c r="H208" s="103">
        <f t="shared" si="183"/>
        <v>-86.947049083333326</v>
      </c>
      <c r="I208" s="103">
        <f t="shared" si="183"/>
        <v>-78.939225862758335</v>
      </c>
      <c r="J208" s="103">
        <f t="shared" si="183"/>
        <v>-87.088437905474336</v>
      </c>
      <c r="K208" s="103">
        <f t="shared" si="183"/>
        <v>-91.712833958255018</v>
      </c>
      <c r="L208" s="103">
        <f t="shared" si="183"/>
        <v>-95.774795374266134</v>
      </c>
      <c r="M208" s="103">
        <f t="shared" si="183"/>
        <v>-99.729336675269593</v>
      </c>
      <c r="N208" s="103">
        <f t="shared" si="183"/>
        <v>-103.72848307594791</v>
      </c>
      <c r="O208" s="103">
        <f t="shared" si="183"/>
        <v>-107.83613100575545</v>
      </c>
      <c r="P208" s="103">
        <f t="shared" si="183"/>
        <v>-112.07409095428163</v>
      </c>
      <c r="Q208" s="103">
        <f t="shared" si="183"/>
        <v>-116.31049159235349</v>
      </c>
      <c r="R208" s="103">
        <f t="shared" si="183"/>
        <v>-120.52093138799668</v>
      </c>
      <c r="S208" s="103">
        <f t="shared" si="183"/>
        <v>-124.77532026599295</v>
      </c>
    </row>
    <row r="209" spans="1:21" x14ac:dyDescent="0.25">
      <c r="A209" s="92" t="s">
        <v>30</v>
      </c>
      <c r="B209" s="62" t="s">
        <v>32</v>
      </c>
      <c r="C209" s="93" t="s">
        <v>153</v>
      </c>
      <c r="D209" s="94">
        <f>'Capacity By Company '!D84</f>
        <v>218.5</v>
      </c>
      <c r="E209" s="94">
        <f>'Capacity By Company '!E84</f>
        <v>218.5</v>
      </c>
      <c r="F209" s="94">
        <f>'Capacity By Company '!F84</f>
        <v>218.5</v>
      </c>
      <c r="G209" s="94">
        <f>'Capacity By Company '!G84</f>
        <v>218.5</v>
      </c>
      <c r="H209" s="94">
        <f>'Capacity By Company '!H84</f>
        <v>218.5</v>
      </c>
      <c r="I209" s="94">
        <f>'Capacity By Company '!I84</f>
        <v>227.5</v>
      </c>
      <c r="J209" s="94">
        <f>'Capacity By Company '!J84</f>
        <v>227.5</v>
      </c>
      <c r="K209" s="94">
        <f>'Capacity By Company '!K84</f>
        <v>257.5</v>
      </c>
      <c r="L209" s="94">
        <f>'Capacity By Company '!L84</f>
        <v>314.5</v>
      </c>
      <c r="M209" s="94">
        <f>'Capacity By Company '!M84</f>
        <v>371.5</v>
      </c>
      <c r="N209" s="94">
        <f>'Capacity By Company '!N84</f>
        <v>371.5</v>
      </c>
      <c r="O209" s="94">
        <f>'Capacity By Company '!O84</f>
        <v>371.5</v>
      </c>
      <c r="P209" s="94">
        <f>'Capacity By Company '!P84</f>
        <v>371.5</v>
      </c>
      <c r="Q209" s="94">
        <f>'Capacity By Company '!Q84</f>
        <v>371.5</v>
      </c>
      <c r="R209" s="94">
        <f>'Capacity By Company '!R84</f>
        <v>371.5</v>
      </c>
      <c r="S209" s="94">
        <f>'Capacity By Company '!S84</f>
        <v>371.5</v>
      </c>
    </row>
    <row r="210" spans="1:21" x14ac:dyDescent="0.25">
      <c r="A210" s="92" t="s">
        <v>30</v>
      </c>
      <c r="B210" s="62" t="s">
        <v>32</v>
      </c>
      <c r="C210" s="93" t="s">
        <v>154</v>
      </c>
      <c r="D210" s="115">
        <v>673.76570000000004</v>
      </c>
      <c r="E210" s="115">
        <v>676.76875500000006</v>
      </c>
      <c r="F210" s="115">
        <v>679.77180999999996</v>
      </c>
      <c r="G210" s="115">
        <v>682.77486499999998</v>
      </c>
      <c r="H210" s="115">
        <v>685.77791999999999</v>
      </c>
      <c r="I210" s="115">
        <v>686.94605454545456</v>
      </c>
      <c r="J210" s="115">
        <v>688.11418909090901</v>
      </c>
      <c r="K210" s="115">
        <v>689.28232363636357</v>
      </c>
      <c r="L210" s="115">
        <v>690.45045818181814</v>
      </c>
      <c r="M210" s="115">
        <v>691.6185927272727</v>
      </c>
      <c r="N210" s="115">
        <v>692.78672727272726</v>
      </c>
      <c r="O210" s="115">
        <v>693.95486181818183</v>
      </c>
      <c r="P210" s="115">
        <v>695.12299636363628</v>
      </c>
      <c r="Q210" s="115">
        <v>696.29113090909084</v>
      </c>
      <c r="R210" s="115">
        <v>697.4592654545454</v>
      </c>
      <c r="S210" s="115">
        <v>698.62739999999997</v>
      </c>
    </row>
    <row r="211" spans="1:21" x14ac:dyDescent="0.25">
      <c r="A211" s="92" t="s">
        <v>30</v>
      </c>
      <c r="B211" s="62" t="s">
        <v>32</v>
      </c>
      <c r="C211" s="93" t="s">
        <v>155</v>
      </c>
      <c r="D211" s="95">
        <f>D210/D209</f>
        <v>3.0835958810068651</v>
      </c>
      <c r="E211" s="95">
        <f t="shared" ref="E211:H211" si="184">E210/E209</f>
        <v>3.0973398398169341</v>
      </c>
      <c r="F211" s="95">
        <f t="shared" si="184"/>
        <v>3.1110837986270021</v>
      </c>
      <c r="G211" s="95">
        <f t="shared" si="184"/>
        <v>3.1248277574370706</v>
      </c>
      <c r="H211" s="95">
        <f t="shared" si="184"/>
        <v>3.1385717162471396</v>
      </c>
      <c r="I211" s="95">
        <f t="shared" ref="I211" si="185">I210/I209</f>
        <v>3.0195430969030967</v>
      </c>
      <c r="J211" s="95">
        <f t="shared" ref="J211" si="186">J210/J209</f>
        <v>3.0246777542457539</v>
      </c>
      <c r="K211" s="95">
        <f t="shared" ref="K211" si="187">K210/K209</f>
        <v>2.6768245578111207</v>
      </c>
      <c r="L211" s="95">
        <f t="shared" ref="L211" si="188">L210/L209</f>
        <v>2.1953909640121405</v>
      </c>
      <c r="M211" s="95">
        <f t="shared" ref="M211" si="189">M210/M209</f>
        <v>1.8616920396427259</v>
      </c>
      <c r="N211" s="95">
        <f t="shared" ref="N211" si="190">N210/N209</f>
        <v>1.8648364125780008</v>
      </c>
      <c r="O211" s="95">
        <f t="shared" ref="O211" si="191">O210/O209</f>
        <v>1.8679807855132755</v>
      </c>
      <c r="P211" s="95">
        <f t="shared" ref="P211" si="192">P210/P209</f>
        <v>1.8711251584485498</v>
      </c>
      <c r="Q211" s="95">
        <f t="shared" ref="Q211" si="193">Q210/Q209</f>
        <v>1.8742695313838247</v>
      </c>
      <c r="R211" s="95">
        <f t="shared" ref="R211" si="194">R210/R209</f>
        <v>1.8774139043190994</v>
      </c>
      <c r="S211" s="95">
        <f t="shared" ref="S211" si="195">S210/S209</f>
        <v>1.8805582772543741</v>
      </c>
    </row>
    <row r="212" spans="1:21" x14ac:dyDescent="0.25">
      <c r="A212" s="92" t="s">
        <v>30</v>
      </c>
      <c r="B212" s="62" t="s">
        <v>32</v>
      </c>
      <c r="C212" s="93" t="s">
        <v>156</v>
      </c>
      <c r="D212" s="96">
        <f>'Foreign Trade '!I19</f>
        <v>138.95372438367664</v>
      </c>
      <c r="E212" s="96">
        <f>'Foreign Trade '!J19</f>
        <v>177.53468000000001</v>
      </c>
      <c r="F212" s="96">
        <f>'Foreign Trade '!K19</f>
        <v>174.94218100000001</v>
      </c>
      <c r="G212" s="96">
        <f>'Foreign Trade '!L19</f>
        <v>134.83884535045834</v>
      </c>
      <c r="H212" s="96">
        <f>'Foreign Trade '!M19</f>
        <v>156.56735768353374</v>
      </c>
      <c r="I212" s="55"/>
      <c r="J212" s="97"/>
      <c r="K212" s="97"/>
      <c r="L212" s="97"/>
      <c r="M212" s="97"/>
      <c r="N212" s="97"/>
      <c r="O212" s="97"/>
      <c r="P212" s="97"/>
      <c r="Q212" s="97"/>
      <c r="R212" s="97"/>
      <c r="S212" s="98"/>
      <c r="U212" s="350"/>
    </row>
    <row r="213" spans="1:21" x14ac:dyDescent="0.25">
      <c r="A213" s="92" t="s">
        <v>30</v>
      </c>
      <c r="B213" s="62" t="s">
        <v>32</v>
      </c>
      <c r="C213" s="93" t="s">
        <v>157</v>
      </c>
      <c r="D213" s="96">
        <f>'Foreign Trade '!AH19</f>
        <v>91.851315999999997</v>
      </c>
      <c r="E213" s="96">
        <f>'Foreign Trade '!AI19</f>
        <v>101.432658</v>
      </c>
      <c r="F213" s="96">
        <f>'Foreign Trade '!AJ19</f>
        <v>105.98614860385082</v>
      </c>
      <c r="G213" s="96">
        <f>'Foreign Trade '!AK19</f>
        <v>97.170455064735165</v>
      </c>
      <c r="H213" s="96">
        <f>'Foreign Trade '!AL19</f>
        <v>99.1101444171465</v>
      </c>
      <c r="I213" s="53"/>
      <c r="J213" s="97"/>
      <c r="K213" s="97"/>
      <c r="L213" s="97"/>
      <c r="M213" s="97"/>
      <c r="N213" s="97"/>
      <c r="O213" s="97"/>
      <c r="P213" s="97"/>
      <c r="Q213" s="97"/>
      <c r="R213" s="97"/>
      <c r="S213" s="98"/>
      <c r="U213" s="349"/>
    </row>
    <row r="214" spans="1:21" x14ac:dyDescent="0.25">
      <c r="A214" s="92" t="s">
        <v>30</v>
      </c>
      <c r="B214" s="62" t="s">
        <v>32</v>
      </c>
      <c r="C214" s="93" t="s">
        <v>158</v>
      </c>
      <c r="D214" s="94">
        <f>0.02*D210</f>
        <v>13.475314000000001</v>
      </c>
      <c r="E214" s="94">
        <f t="shared" ref="E214:S214" si="196">0.02*E210</f>
        <v>13.535375100000001</v>
      </c>
      <c r="F214" s="94">
        <f t="shared" si="196"/>
        <v>13.5954362</v>
      </c>
      <c r="G214" s="94">
        <f t="shared" si="196"/>
        <v>13.6554973</v>
      </c>
      <c r="H214" s="94">
        <f t="shared" si="196"/>
        <v>13.715558400000001</v>
      </c>
      <c r="I214" s="94">
        <f t="shared" si="196"/>
        <v>13.738921090909091</v>
      </c>
      <c r="J214" s="94">
        <f t="shared" si="196"/>
        <v>13.76228378181818</v>
      </c>
      <c r="K214" s="94">
        <f t="shared" si="196"/>
        <v>13.785646472727272</v>
      </c>
      <c r="L214" s="94">
        <f t="shared" si="196"/>
        <v>13.809009163636363</v>
      </c>
      <c r="M214" s="94">
        <f t="shared" si="196"/>
        <v>13.832371854545455</v>
      </c>
      <c r="N214" s="94">
        <f t="shared" si="196"/>
        <v>13.855734545454546</v>
      </c>
      <c r="O214" s="94">
        <f t="shared" si="196"/>
        <v>13.879097236363636</v>
      </c>
      <c r="P214" s="94">
        <f t="shared" si="196"/>
        <v>13.902459927272727</v>
      </c>
      <c r="Q214" s="94">
        <f t="shared" si="196"/>
        <v>13.925822618181817</v>
      </c>
      <c r="R214" s="94">
        <f t="shared" si="196"/>
        <v>13.949185309090907</v>
      </c>
      <c r="S214" s="94">
        <f t="shared" si="196"/>
        <v>13.972548</v>
      </c>
    </row>
    <row r="215" spans="1:21" x14ac:dyDescent="0.25">
      <c r="A215" s="92" t="s">
        <v>30</v>
      </c>
      <c r="B215" s="62" t="s">
        <v>32</v>
      </c>
      <c r="C215" s="93" t="s">
        <v>159</v>
      </c>
      <c r="D215" s="99">
        <f>D210+D212-D213-D214</f>
        <v>707.39279438367669</v>
      </c>
      <c r="E215" s="99">
        <f t="shared" ref="E215:H215" si="197">E210+E212-E213-E214</f>
        <v>739.33540190000008</v>
      </c>
      <c r="F215" s="99">
        <f t="shared" si="197"/>
        <v>735.13240619614919</v>
      </c>
      <c r="G215" s="99">
        <f t="shared" si="197"/>
        <v>706.78775798572315</v>
      </c>
      <c r="H215" s="99">
        <f t="shared" si="197"/>
        <v>729.5195748663873</v>
      </c>
      <c r="I215" s="99">
        <f>H215*(I216+1)</f>
        <v>778.55350357145653</v>
      </c>
      <c r="J215" s="99">
        <f t="shared" ref="J215:S215" si="198">I215*(J216+1)</f>
        <v>831.4562919944874</v>
      </c>
      <c r="K215" s="99">
        <f t="shared" si="198"/>
        <v>888.56586515767913</v>
      </c>
      <c r="L215" s="99">
        <f t="shared" si="198"/>
        <v>950.25215121841507</v>
      </c>
      <c r="M215" s="99">
        <f t="shared" si="198"/>
        <v>1016.9203217444571</v>
      </c>
      <c r="N215" s="99">
        <f t="shared" si="198"/>
        <v>1089.0143794943695</v>
      </c>
      <c r="O215" s="99">
        <f t="shared" si="198"/>
        <v>1167.0211329061788</v>
      </c>
      <c r="P215" s="99">
        <f t="shared" si="198"/>
        <v>1251.4746011248601</v>
      </c>
      <c r="Q215" s="99">
        <f t="shared" si="198"/>
        <v>1342.9608985959705</v>
      </c>
      <c r="R215" s="99">
        <f t="shared" si="198"/>
        <v>1442.1236540913085</v>
      </c>
      <c r="S215" s="99">
        <f t="shared" si="198"/>
        <v>1549.670025595168</v>
      </c>
      <c r="T215" s="351"/>
    </row>
    <row r="216" spans="1:21" x14ac:dyDescent="0.25">
      <c r="A216" s="92" t="s">
        <v>30</v>
      </c>
      <c r="B216" s="62" t="s">
        <v>32</v>
      </c>
      <c r="C216" s="100" t="s">
        <v>160</v>
      </c>
      <c r="D216" s="95"/>
      <c r="E216" s="95">
        <f>E215/D215-1</f>
        <v>4.5155404140289068E-2</v>
      </c>
      <c r="F216" s="95">
        <f t="shared" ref="F216:H216" si="199">F215/E215-1</f>
        <v>-5.6848295009946925E-3</v>
      </c>
      <c r="G216" s="95">
        <f t="shared" si="199"/>
        <v>-3.8557201357904858E-2</v>
      </c>
      <c r="H216" s="95">
        <f t="shared" si="199"/>
        <v>3.2162154230638729E-2</v>
      </c>
      <c r="I216" s="95">
        <v>6.7213999999999996E-2</v>
      </c>
      <c r="J216" s="95">
        <v>6.7950099999999999E-2</v>
      </c>
      <c r="K216" s="95">
        <v>6.8686199999999989E-2</v>
      </c>
      <c r="L216" s="95">
        <v>6.9422299999999992E-2</v>
      </c>
      <c r="M216" s="95">
        <v>7.0158399999999996E-2</v>
      </c>
      <c r="N216" s="95">
        <v>7.0894499999999999E-2</v>
      </c>
      <c r="O216" s="95">
        <v>7.1630599999999989E-2</v>
      </c>
      <c r="P216" s="95">
        <v>7.2366699999999992E-2</v>
      </c>
      <c r="Q216" s="95">
        <v>7.3102799999999996E-2</v>
      </c>
      <c r="R216" s="95">
        <v>7.3838899999999999E-2</v>
      </c>
      <c r="S216" s="95">
        <v>7.4575000000000002E-2</v>
      </c>
      <c r="T216" s="349"/>
    </row>
    <row r="217" spans="1:21" ht="15.75" thickBot="1" x14ac:dyDescent="0.3">
      <c r="A217" s="92" t="s">
        <v>30</v>
      </c>
      <c r="B217" s="62" t="s">
        <v>32</v>
      </c>
      <c r="C217" s="102" t="s">
        <v>161</v>
      </c>
      <c r="D217" s="103">
        <v>0</v>
      </c>
      <c r="E217" s="103">
        <v>0</v>
      </c>
      <c r="F217" s="103">
        <v>0</v>
      </c>
      <c r="G217" s="103">
        <v>0</v>
      </c>
      <c r="H217" s="103">
        <v>0</v>
      </c>
      <c r="I217" s="103">
        <f>I210-I215</f>
        <v>-91.607449026001973</v>
      </c>
      <c r="J217" s="103">
        <f t="shared" ref="J217:S217" si="200">J210-J215</f>
        <v>-143.34210290357839</v>
      </c>
      <c r="K217" s="103">
        <f t="shared" si="200"/>
        <v>-199.28354152131556</v>
      </c>
      <c r="L217" s="103">
        <f t="shared" si="200"/>
        <v>-259.80169303659693</v>
      </c>
      <c r="M217" s="103">
        <f t="shared" si="200"/>
        <v>-325.30172901718436</v>
      </c>
      <c r="N217" s="103">
        <f t="shared" si="200"/>
        <v>-396.22765222164219</v>
      </c>
      <c r="O217" s="103">
        <f t="shared" si="200"/>
        <v>-473.06627108799694</v>
      </c>
      <c r="P217" s="103">
        <f t="shared" si="200"/>
        <v>-556.35160476122383</v>
      </c>
      <c r="Q217" s="103">
        <f t="shared" si="200"/>
        <v>-646.66976768687971</v>
      </c>
      <c r="R217" s="103">
        <f t="shared" si="200"/>
        <v>-744.66438863676308</v>
      </c>
      <c r="S217" s="103">
        <f t="shared" si="200"/>
        <v>-851.04262559516803</v>
      </c>
    </row>
    <row r="218" spans="1:21" x14ac:dyDescent="0.25">
      <c r="A218" s="92" t="s">
        <v>30</v>
      </c>
      <c r="B218" s="62" t="s">
        <v>31</v>
      </c>
      <c r="C218" s="93" t="s">
        <v>153</v>
      </c>
      <c r="D218" s="94">
        <f>'Capacity By Company '!D76</f>
        <v>0</v>
      </c>
      <c r="E218" s="94">
        <f>'Capacity By Company '!E76</f>
        <v>0</v>
      </c>
      <c r="F218" s="94">
        <f>'Capacity By Company '!F76</f>
        <v>0</v>
      </c>
      <c r="G218" s="94">
        <f>'Capacity By Company '!G76</f>
        <v>0</v>
      </c>
      <c r="H218" s="94">
        <f>'Capacity By Company '!H76</f>
        <v>0</v>
      </c>
      <c r="I218" s="94">
        <f>'Capacity By Company '!I76</f>
        <v>0</v>
      </c>
      <c r="J218" s="94">
        <f>'Capacity By Company '!J76</f>
        <v>0</v>
      </c>
      <c r="K218" s="94">
        <f>'Capacity By Company '!K76</f>
        <v>0</v>
      </c>
      <c r="L218" s="94">
        <f>'Capacity By Company '!L76</f>
        <v>0</v>
      </c>
      <c r="M218" s="94">
        <f>'Capacity By Company '!M76</f>
        <v>0</v>
      </c>
      <c r="N218" s="94">
        <f>'Capacity By Company '!N76</f>
        <v>0</v>
      </c>
      <c r="O218" s="94">
        <f>'Capacity By Company '!O76</f>
        <v>0</v>
      </c>
      <c r="P218" s="94">
        <f>'Capacity By Company '!P76</f>
        <v>0</v>
      </c>
      <c r="Q218" s="94">
        <f>'Capacity By Company '!Q76</f>
        <v>0</v>
      </c>
      <c r="R218" s="94">
        <f>'Capacity By Company '!R76</f>
        <v>0</v>
      </c>
      <c r="S218" s="94">
        <f>'Capacity By Company '!S76</f>
        <v>0</v>
      </c>
    </row>
    <row r="219" spans="1:21" x14ac:dyDescent="0.25">
      <c r="A219" s="92" t="s">
        <v>30</v>
      </c>
      <c r="B219" s="62" t="s">
        <v>31</v>
      </c>
      <c r="C219" s="93" t="s">
        <v>154</v>
      </c>
      <c r="D219" s="115">
        <v>349.72469999999993</v>
      </c>
      <c r="E219" s="115">
        <v>350.35902499999997</v>
      </c>
      <c r="F219" s="115">
        <v>350.99334999999996</v>
      </c>
      <c r="G219" s="115">
        <v>351.62767499999995</v>
      </c>
      <c r="H219" s="115">
        <v>352.26199999999994</v>
      </c>
      <c r="I219" s="115">
        <v>353.40516999999994</v>
      </c>
      <c r="J219" s="115">
        <v>354.54833999999994</v>
      </c>
      <c r="K219" s="115">
        <v>355.69150999999994</v>
      </c>
      <c r="L219" s="115">
        <v>356.83467999999993</v>
      </c>
      <c r="M219" s="115">
        <v>357.97784999999999</v>
      </c>
      <c r="N219" s="115">
        <v>359.12101999999999</v>
      </c>
      <c r="O219" s="115">
        <v>360.26418999999999</v>
      </c>
      <c r="P219" s="115">
        <v>361.40735999999998</v>
      </c>
      <c r="Q219" s="115">
        <v>362.55052999999998</v>
      </c>
      <c r="R219" s="115">
        <v>363.69369999999998</v>
      </c>
      <c r="S219" s="115">
        <v>364.83686999999998</v>
      </c>
    </row>
    <row r="220" spans="1:21" x14ac:dyDescent="0.25">
      <c r="A220" s="92" t="s">
        <v>30</v>
      </c>
      <c r="B220" s="62" t="s">
        <v>31</v>
      </c>
      <c r="C220" s="93" t="s">
        <v>155</v>
      </c>
      <c r="D220" s="95" t="e">
        <f>D219/D218</f>
        <v>#DIV/0!</v>
      </c>
      <c r="E220" s="95" t="e">
        <f t="shared" ref="E220:H220" si="201">E219/E218</f>
        <v>#DIV/0!</v>
      </c>
      <c r="F220" s="95" t="e">
        <f t="shared" si="201"/>
        <v>#DIV/0!</v>
      </c>
      <c r="G220" s="95" t="e">
        <f t="shared" si="201"/>
        <v>#DIV/0!</v>
      </c>
      <c r="H220" s="95" t="e">
        <f t="shared" si="201"/>
        <v>#DIV/0!</v>
      </c>
      <c r="I220" s="95" t="e">
        <f t="shared" ref="I220" si="202">I219/I218</f>
        <v>#DIV/0!</v>
      </c>
      <c r="J220" s="95" t="e">
        <f t="shared" ref="J220" si="203">J219/J218</f>
        <v>#DIV/0!</v>
      </c>
      <c r="K220" s="95" t="e">
        <f t="shared" ref="K220" si="204">K219/K218</f>
        <v>#DIV/0!</v>
      </c>
      <c r="L220" s="95" t="e">
        <f t="shared" ref="L220" si="205">L219/L218</f>
        <v>#DIV/0!</v>
      </c>
      <c r="M220" s="95" t="e">
        <f t="shared" ref="M220" si="206">M219/M218</f>
        <v>#DIV/0!</v>
      </c>
      <c r="N220" s="95" t="e">
        <f t="shared" ref="N220" si="207">N219/N218</f>
        <v>#DIV/0!</v>
      </c>
      <c r="O220" s="95" t="e">
        <f t="shared" ref="O220" si="208">O219/O218</f>
        <v>#DIV/0!</v>
      </c>
      <c r="P220" s="95" t="e">
        <f t="shared" ref="P220" si="209">P219/P218</f>
        <v>#DIV/0!</v>
      </c>
      <c r="Q220" s="95" t="e">
        <f t="shared" ref="Q220" si="210">Q219/Q218</f>
        <v>#DIV/0!</v>
      </c>
      <c r="R220" s="95" t="e">
        <f t="shared" ref="R220" si="211">R219/R218</f>
        <v>#DIV/0!</v>
      </c>
      <c r="S220" s="95" t="e">
        <f t="shared" ref="S220" si="212">S219/S218</f>
        <v>#DIV/0!</v>
      </c>
    </row>
    <row r="221" spans="1:21" x14ac:dyDescent="0.25">
      <c r="A221" s="92" t="s">
        <v>30</v>
      </c>
      <c r="B221" s="62" t="s">
        <v>31</v>
      </c>
      <c r="C221" s="93" t="s">
        <v>156</v>
      </c>
      <c r="D221" s="96">
        <f>'Foreign Trade '!I20</f>
        <v>46.881197999999998</v>
      </c>
      <c r="E221" s="96">
        <f>'Foreign Trade '!J20</f>
        <v>48.760339999999999</v>
      </c>
      <c r="F221" s="96">
        <f>'Foreign Trade '!K20</f>
        <v>50.629790999999997</v>
      </c>
      <c r="G221" s="96">
        <f>'Foreign Trade '!L20</f>
        <v>45.168810999999998</v>
      </c>
      <c r="H221" s="96">
        <f>'Foreign Trade '!M20</f>
        <v>47.860034999999996</v>
      </c>
      <c r="I221" s="55"/>
      <c r="J221" s="97"/>
      <c r="K221" s="97"/>
      <c r="L221" s="97"/>
      <c r="M221" s="97"/>
      <c r="N221" s="97"/>
      <c r="O221" s="97"/>
      <c r="P221" s="97"/>
      <c r="Q221" s="97"/>
      <c r="R221" s="97"/>
      <c r="S221" s="98"/>
    </row>
    <row r="222" spans="1:21" x14ac:dyDescent="0.25">
      <c r="A222" s="92" t="s">
        <v>30</v>
      </c>
      <c r="B222" s="62" t="s">
        <v>31</v>
      </c>
      <c r="C222" s="93" t="s">
        <v>157</v>
      </c>
      <c r="D222" s="96">
        <f>'Foreign Trade '!AH20</f>
        <v>2.4178389999999998</v>
      </c>
      <c r="E222" s="96">
        <f>'Foreign Trade '!AI20</f>
        <v>2.8156383705287771E-6</v>
      </c>
      <c r="F222" s="96">
        <f>'Foreign Trade '!AJ20</f>
        <v>4.3229497638808663E-12</v>
      </c>
      <c r="G222" s="96">
        <f>'Foreign Trade '!AK20</f>
        <v>4.4193990000000003</v>
      </c>
      <c r="H222" s="96">
        <f>'Foreign Trade '!AL20</f>
        <v>1.7093102039106733</v>
      </c>
      <c r="I222" s="53"/>
      <c r="J222" s="97"/>
      <c r="K222" s="97"/>
      <c r="L222" s="97"/>
      <c r="M222" s="97"/>
      <c r="N222" s="97"/>
      <c r="O222" s="97"/>
      <c r="P222" s="97"/>
      <c r="Q222" s="97"/>
      <c r="R222" s="97"/>
      <c r="S222" s="98"/>
    </row>
    <row r="223" spans="1:21" x14ac:dyDescent="0.25">
      <c r="A223" s="92" t="s">
        <v>30</v>
      </c>
      <c r="B223" s="62" t="s">
        <v>31</v>
      </c>
      <c r="C223" s="93" t="s">
        <v>158</v>
      </c>
      <c r="D223" s="94">
        <f>0.02*D219</f>
        <v>6.9944939999999987</v>
      </c>
      <c r="E223" s="94">
        <f t="shared" ref="E223:S223" si="213">0.02*E219</f>
        <v>7.0071804999999996</v>
      </c>
      <c r="F223" s="94">
        <f t="shared" si="213"/>
        <v>7.0198669999999996</v>
      </c>
      <c r="G223" s="94">
        <f t="shared" si="213"/>
        <v>7.0325534999999988</v>
      </c>
      <c r="H223" s="94">
        <f t="shared" si="213"/>
        <v>7.0452399999999988</v>
      </c>
      <c r="I223" s="94">
        <f t="shared" si="213"/>
        <v>7.0681033999999991</v>
      </c>
      <c r="J223" s="94">
        <f t="shared" si="213"/>
        <v>7.0909667999999986</v>
      </c>
      <c r="K223" s="94">
        <f t="shared" si="213"/>
        <v>7.1138301999999989</v>
      </c>
      <c r="L223" s="94">
        <f t="shared" si="213"/>
        <v>7.1366935999999992</v>
      </c>
      <c r="M223" s="94">
        <f t="shared" si="213"/>
        <v>7.1595569999999995</v>
      </c>
      <c r="N223" s="94">
        <f t="shared" si="213"/>
        <v>7.1824203999999998</v>
      </c>
      <c r="O223" s="94">
        <f t="shared" si="213"/>
        <v>7.2052838000000001</v>
      </c>
      <c r="P223" s="94">
        <f t="shared" si="213"/>
        <v>7.2281471999999996</v>
      </c>
      <c r="Q223" s="94">
        <f t="shared" si="213"/>
        <v>7.2510105999999999</v>
      </c>
      <c r="R223" s="94">
        <f t="shared" si="213"/>
        <v>7.2738739999999993</v>
      </c>
      <c r="S223" s="94">
        <f t="shared" si="213"/>
        <v>7.2967373999999996</v>
      </c>
    </row>
    <row r="224" spans="1:21" x14ac:dyDescent="0.25">
      <c r="A224" s="92" t="s">
        <v>30</v>
      </c>
      <c r="B224" s="62" t="s">
        <v>31</v>
      </c>
      <c r="C224" s="93" t="s">
        <v>159</v>
      </c>
      <c r="D224" s="99">
        <f>D219+D221-D222-D223</f>
        <v>387.19356499999992</v>
      </c>
      <c r="E224" s="99">
        <f t="shared" ref="E224:H224" si="214">E219+E221-E222-E223</f>
        <v>392.11218168436159</v>
      </c>
      <c r="F224" s="99">
        <f t="shared" si="214"/>
        <v>394.60327399999568</v>
      </c>
      <c r="G224" s="99">
        <f t="shared" si="214"/>
        <v>385.34453349999995</v>
      </c>
      <c r="H224" s="99">
        <f t="shared" si="214"/>
        <v>391.36748479608929</v>
      </c>
      <c r="I224" s="99">
        <f>H224*(I225+1)</f>
        <v>413.93764764427982</v>
      </c>
      <c r="J224" s="99">
        <f t="shared" ref="J224:S224" si="215">I224*(J225+1)</f>
        <v>438.00274066537537</v>
      </c>
      <c r="K224" s="99">
        <f t="shared" si="215"/>
        <v>463.67145327932906</v>
      </c>
      <c r="L224" s="99">
        <f t="shared" si="215"/>
        <v>491.06098969599236</v>
      </c>
      <c r="M224" s="99">
        <f t="shared" si="215"/>
        <v>520.29777890051241</v>
      </c>
      <c r="N224" s="99">
        <f t="shared" si="215"/>
        <v>551.51824712343773</v>
      </c>
      <c r="O224" s="99">
        <f t="shared" si="215"/>
        <v>584.86965856348627</v>
      </c>
      <c r="P224" s="99">
        <f t="shared" si="215"/>
        <v>620.51103068668658</v>
      </c>
      <c r="Q224" s="99">
        <f t="shared" si="215"/>
        <v>658.6141310370333</v>
      </c>
      <c r="R224" s="99">
        <f t="shared" si="215"/>
        <v>699.36456316668773</v>
      </c>
      <c r="S224" s="99">
        <f t="shared" si="215"/>
        <v>742.96295003449904</v>
      </c>
      <c r="T224" s="351"/>
    </row>
    <row r="225" spans="1:20" x14ac:dyDescent="0.25">
      <c r="A225" s="92" t="s">
        <v>30</v>
      </c>
      <c r="B225" s="62" t="s">
        <v>31</v>
      </c>
      <c r="C225" s="100" t="s">
        <v>160</v>
      </c>
      <c r="D225" s="95"/>
      <c r="E225" s="95">
        <f>E224/D224-1</f>
        <v>1.2703250076900652E-2</v>
      </c>
      <c r="F225" s="95">
        <f t="shared" ref="F225:H225" si="216">F224/E224-1</f>
        <v>6.3530092458063958E-3</v>
      </c>
      <c r="G225" s="95">
        <f t="shared" si="216"/>
        <v>-2.346341530860141E-2</v>
      </c>
      <c r="H225" s="95">
        <f t="shared" si="216"/>
        <v>1.5630042137575462E-2</v>
      </c>
      <c r="I225" s="95">
        <v>5.7670000000000006E-2</v>
      </c>
      <c r="J225" s="95">
        <v>5.8137000000000001E-2</v>
      </c>
      <c r="K225" s="95">
        <v>5.8604000000000003E-2</v>
      </c>
      <c r="L225" s="95">
        <v>5.9071000000000005E-2</v>
      </c>
      <c r="M225" s="95">
        <v>5.9538000000000008E-2</v>
      </c>
      <c r="N225" s="95">
        <v>6.0005000000000003E-2</v>
      </c>
      <c r="O225" s="95">
        <v>6.0472000000000005E-2</v>
      </c>
      <c r="P225" s="95">
        <v>6.0939000000000007E-2</v>
      </c>
      <c r="Q225" s="95">
        <v>6.1406000000000002E-2</v>
      </c>
      <c r="R225" s="95">
        <v>6.1873000000000004E-2</v>
      </c>
      <c r="S225" s="95">
        <v>6.2340000000000007E-2</v>
      </c>
    </row>
    <row r="226" spans="1:20" ht="15.75" thickBot="1" x14ac:dyDescent="0.3">
      <c r="A226" s="92" t="s">
        <v>30</v>
      </c>
      <c r="B226" s="62" t="s">
        <v>31</v>
      </c>
      <c r="C226" s="102" t="s">
        <v>161</v>
      </c>
      <c r="D226" s="103">
        <v>0</v>
      </c>
      <c r="E226" s="103">
        <v>0</v>
      </c>
      <c r="F226" s="103">
        <v>0</v>
      </c>
      <c r="G226" s="103">
        <v>0</v>
      </c>
      <c r="H226" s="103">
        <v>0</v>
      </c>
      <c r="I226" s="103">
        <f>I219-I224</f>
        <v>-60.532477644279879</v>
      </c>
      <c r="J226" s="103">
        <f t="shared" ref="J226:S226" si="217">J219-J224</f>
        <v>-83.454400665375431</v>
      </c>
      <c r="K226" s="103">
        <f t="shared" si="217"/>
        <v>-107.97994327932912</v>
      </c>
      <c r="L226" s="103">
        <f t="shared" si="217"/>
        <v>-134.22630969599243</v>
      </c>
      <c r="M226" s="103">
        <f t="shared" si="217"/>
        <v>-162.31992890051242</v>
      </c>
      <c r="N226" s="103">
        <f t="shared" si="217"/>
        <v>-192.39722712343774</v>
      </c>
      <c r="O226" s="103">
        <f t="shared" si="217"/>
        <v>-224.60546856348628</v>
      </c>
      <c r="P226" s="103">
        <f t="shared" si="217"/>
        <v>-259.1036706866866</v>
      </c>
      <c r="Q226" s="103">
        <f t="shared" si="217"/>
        <v>-296.06360103703332</v>
      </c>
      <c r="R226" s="103">
        <f t="shared" si="217"/>
        <v>-335.67086316668775</v>
      </c>
      <c r="S226" s="103">
        <f t="shared" si="217"/>
        <v>-378.12608003449907</v>
      </c>
      <c r="T226" s="103"/>
    </row>
    <row r="227" spans="1:20" x14ac:dyDescent="0.25">
      <c r="A227" s="92" t="s">
        <v>30</v>
      </c>
      <c r="B227" s="62" t="s">
        <v>33</v>
      </c>
      <c r="C227" s="93" t="s">
        <v>153</v>
      </c>
      <c r="D227" s="94">
        <f>'Capacity By Company '!D87</f>
        <v>0</v>
      </c>
      <c r="E227" s="94">
        <f>'Capacity By Company '!E87</f>
        <v>0</v>
      </c>
      <c r="F227" s="94">
        <f>'Capacity By Company '!F87</f>
        <v>0</v>
      </c>
      <c r="G227" s="94">
        <f>'Capacity By Company '!G87</f>
        <v>0</v>
      </c>
      <c r="H227" s="94">
        <f>'Capacity By Company '!H87</f>
        <v>0</v>
      </c>
      <c r="I227" s="94">
        <f>'Capacity By Company '!I87</f>
        <v>0</v>
      </c>
      <c r="J227" s="94">
        <f>'Capacity By Company '!J87</f>
        <v>0</v>
      </c>
      <c r="K227" s="94">
        <f>'Capacity By Company '!K87</f>
        <v>0</v>
      </c>
      <c r="L227" s="94">
        <f>'Capacity By Company '!L87</f>
        <v>0</v>
      </c>
      <c r="M227" s="94">
        <f>'Capacity By Company '!M87</f>
        <v>0</v>
      </c>
      <c r="N227" s="94">
        <f>'Capacity By Company '!N87</f>
        <v>0</v>
      </c>
      <c r="O227" s="94">
        <f>'Capacity By Company '!O87</f>
        <v>0</v>
      </c>
      <c r="P227" s="94">
        <f>'Capacity By Company '!P87</f>
        <v>0</v>
      </c>
      <c r="Q227" s="94">
        <f>'Capacity By Company '!Q87</f>
        <v>0</v>
      </c>
      <c r="R227" s="94">
        <f>'Capacity By Company '!R87</f>
        <v>0</v>
      </c>
      <c r="S227" s="94">
        <f>'Capacity By Company '!S87</f>
        <v>0</v>
      </c>
    </row>
    <row r="228" spans="1:20" x14ac:dyDescent="0.25">
      <c r="A228" s="92" t="s">
        <v>30</v>
      </c>
      <c r="B228" s="62" t="s">
        <v>33</v>
      </c>
      <c r="C228" s="93" t="s">
        <v>154</v>
      </c>
      <c r="D228" s="115">
        <v>112.54325</v>
      </c>
      <c r="E228" s="115">
        <v>112.89956666666666</v>
      </c>
      <c r="F228" s="115">
        <v>113.25588333333333</v>
      </c>
      <c r="G228" s="115">
        <v>113.6122</v>
      </c>
      <c r="H228" s="115">
        <v>128.59649999999999</v>
      </c>
      <c r="I228" s="115">
        <v>129.06561181818179</v>
      </c>
      <c r="J228" s="115">
        <v>129.53472363636362</v>
      </c>
      <c r="K228" s="115">
        <v>130.00383545454545</v>
      </c>
      <c r="L228" s="115">
        <v>130.47294727272725</v>
      </c>
      <c r="M228" s="115">
        <v>130.94205909090908</v>
      </c>
      <c r="N228" s="115">
        <v>131.41117090909088</v>
      </c>
      <c r="O228" s="115">
        <v>131.88028272727271</v>
      </c>
      <c r="P228" s="115">
        <v>132.34939454545454</v>
      </c>
      <c r="Q228" s="115">
        <v>132.81850636363635</v>
      </c>
      <c r="R228" s="115">
        <v>133.28761818181817</v>
      </c>
      <c r="S228" s="115">
        <v>133.75673</v>
      </c>
    </row>
    <row r="229" spans="1:20" x14ac:dyDescent="0.25">
      <c r="A229" s="92" t="s">
        <v>30</v>
      </c>
      <c r="B229" s="62" t="s">
        <v>33</v>
      </c>
      <c r="C229" s="93" t="s">
        <v>155</v>
      </c>
      <c r="D229" s="95" t="e">
        <f>D228/D227</f>
        <v>#DIV/0!</v>
      </c>
      <c r="E229" s="95" t="e">
        <f t="shared" ref="E229:H229" si="218">E228/E227</f>
        <v>#DIV/0!</v>
      </c>
      <c r="F229" s="95" t="e">
        <f t="shared" si="218"/>
        <v>#DIV/0!</v>
      </c>
      <c r="G229" s="95" t="e">
        <f t="shared" si="218"/>
        <v>#DIV/0!</v>
      </c>
      <c r="H229" s="95" t="e">
        <f t="shared" si="218"/>
        <v>#DIV/0!</v>
      </c>
      <c r="I229" s="95" t="e">
        <f t="shared" ref="I229" si="219">I228/I227</f>
        <v>#DIV/0!</v>
      </c>
      <c r="J229" s="95" t="e">
        <f t="shared" ref="J229" si="220">J228/J227</f>
        <v>#DIV/0!</v>
      </c>
      <c r="K229" s="95" t="e">
        <f t="shared" ref="K229" si="221">K228/K227</f>
        <v>#DIV/0!</v>
      </c>
      <c r="L229" s="95" t="e">
        <f t="shared" ref="L229" si="222">L228/L227</f>
        <v>#DIV/0!</v>
      </c>
      <c r="M229" s="95" t="e">
        <f t="shared" ref="M229" si="223">M228/M227</f>
        <v>#DIV/0!</v>
      </c>
      <c r="N229" s="95" t="e">
        <f t="shared" ref="N229" si="224">N228/N227</f>
        <v>#DIV/0!</v>
      </c>
      <c r="O229" s="95" t="e">
        <f t="shared" ref="O229" si="225">O228/O227</f>
        <v>#DIV/0!</v>
      </c>
      <c r="P229" s="95" t="e">
        <f t="shared" ref="P229" si="226">P228/P227</f>
        <v>#DIV/0!</v>
      </c>
      <c r="Q229" s="95" t="e">
        <f t="shared" ref="Q229" si="227">Q228/Q227</f>
        <v>#DIV/0!</v>
      </c>
      <c r="R229" s="95" t="e">
        <f t="shared" ref="R229" si="228">R228/R227</f>
        <v>#DIV/0!</v>
      </c>
      <c r="S229" s="95" t="e">
        <f t="shared" ref="S229" si="229">S228/S227</f>
        <v>#DIV/0!</v>
      </c>
    </row>
    <row r="230" spans="1:20" x14ac:dyDescent="0.25">
      <c r="A230" s="92" t="s">
        <v>30</v>
      </c>
      <c r="B230" s="62" t="s">
        <v>33</v>
      </c>
      <c r="C230" s="93" t="s">
        <v>156</v>
      </c>
      <c r="D230" s="96">
        <f>'Foreign Trade '!I21</f>
        <v>43.040281999999998</v>
      </c>
      <c r="E230" s="96">
        <f>'Foreign Trade '!J21</f>
        <v>41.349665000000002</v>
      </c>
      <c r="F230" s="96">
        <f>'Foreign Trade '!K21</f>
        <v>58.290809000000003</v>
      </c>
      <c r="G230" s="96">
        <f>'Foreign Trade '!L21</f>
        <v>52.701255000000003</v>
      </c>
      <c r="H230" s="96">
        <f>'Foreign Trade '!M21</f>
        <v>48.845502750000001</v>
      </c>
      <c r="I230" s="55"/>
      <c r="J230" s="97"/>
      <c r="K230" s="97"/>
      <c r="L230" s="97"/>
      <c r="M230" s="97"/>
      <c r="N230" s="97"/>
      <c r="O230" s="97"/>
      <c r="P230" s="97"/>
      <c r="Q230" s="97"/>
      <c r="R230" s="97"/>
      <c r="S230" s="98"/>
    </row>
    <row r="231" spans="1:20" x14ac:dyDescent="0.25">
      <c r="A231" s="92" t="s">
        <v>30</v>
      </c>
      <c r="B231" s="62" t="s">
        <v>33</v>
      </c>
      <c r="C231" s="93" t="s">
        <v>157</v>
      </c>
      <c r="D231" s="96">
        <f>'Foreign Trade '!AH21</f>
        <v>121.557704</v>
      </c>
      <c r="E231" s="96">
        <f>'Foreign Trade '!AI21</f>
        <v>118.69174700000001</v>
      </c>
      <c r="F231" s="96">
        <f>'Foreign Trade '!AJ21</f>
        <v>128.744237</v>
      </c>
      <c r="G231" s="96">
        <f>'Foreign Trade '!AK21</f>
        <v>126.22125800000001</v>
      </c>
      <c r="H231" s="96">
        <f>'Foreign Trade '!AL21</f>
        <v>123.80373650000001</v>
      </c>
      <c r="I231" s="53"/>
      <c r="J231" s="97"/>
      <c r="K231" s="97"/>
      <c r="L231" s="97"/>
      <c r="M231" s="97"/>
      <c r="N231" s="97"/>
      <c r="O231" s="97"/>
      <c r="P231" s="97"/>
      <c r="Q231" s="97"/>
      <c r="R231" s="97"/>
      <c r="S231" s="98"/>
    </row>
    <row r="232" spans="1:20" x14ac:dyDescent="0.25">
      <c r="A232" s="92" t="s">
        <v>30</v>
      </c>
      <c r="B232" s="62" t="s">
        <v>33</v>
      </c>
      <c r="C232" s="93" t="s">
        <v>158</v>
      </c>
      <c r="D232" s="94">
        <f>0.02*D228</f>
        <v>2.2508650000000001</v>
      </c>
      <c r="E232" s="94">
        <f t="shared" ref="E232:H232" si="230">0.02*E228</f>
        <v>2.257991333333333</v>
      </c>
      <c r="F232" s="94">
        <f t="shared" si="230"/>
        <v>2.2651176666666668</v>
      </c>
      <c r="G232" s="94">
        <f t="shared" si="230"/>
        <v>2.2722440000000002</v>
      </c>
      <c r="H232" s="94">
        <f t="shared" si="230"/>
        <v>2.57193</v>
      </c>
      <c r="I232" s="94"/>
      <c r="J232" s="94"/>
      <c r="K232" s="94"/>
      <c r="L232" s="94"/>
      <c r="M232" s="94"/>
      <c r="N232" s="94"/>
      <c r="O232" s="94"/>
      <c r="P232" s="94"/>
      <c r="Q232" s="94"/>
      <c r="R232" s="94"/>
      <c r="S232" s="94"/>
    </row>
    <row r="233" spans="1:20" x14ac:dyDescent="0.25">
      <c r="A233" s="92" t="s">
        <v>30</v>
      </c>
      <c r="B233" s="62" t="s">
        <v>33</v>
      </c>
      <c r="C233" s="93" t="s">
        <v>159</v>
      </c>
      <c r="D233" s="99">
        <f>D228+D230-D231-D232</f>
        <v>31.774962999999989</v>
      </c>
      <c r="E233" s="99">
        <f t="shared" ref="E233:H233" si="231">E228+E230-E231-E232</f>
        <v>33.299493333333331</v>
      </c>
      <c r="F233" s="99">
        <f t="shared" si="231"/>
        <v>40.537337666666673</v>
      </c>
      <c r="G233" s="99">
        <f t="shared" si="231"/>
        <v>37.819952999999998</v>
      </c>
      <c r="H233" s="99">
        <f t="shared" si="231"/>
        <v>51.066336249999985</v>
      </c>
      <c r="I233" s="99">
        <f>H233*(I234+1)</f>
        <v>54.06632009241148</v>
      </c>
      <c r="J233" s="99">
        <f t="shared" ref="J233:S233" si="232">I233*(J234+1)</f>
        <v>57.283675960616264</v>
      </c>
      <c r="K233" s="99">
        <f t="shared" si="232"/>
        <v>60.736069165534033</v>
      </c>
      <c r="L233" s="99">
        <f t="shared" si="232"/>
        <v>64.442739233687092</v>
      </c>
      <c r="M233" s="99">
        <f t="shared" si="232"/>
        <v>68.424650935517477</v>
      </c>
      <c r="N233" s="99">
        <f t="shared" si="232"/>
        <v>72.704660748789749</v>
      </c>
      <c r="O233" s="99">
        <f t="shared" si="232"/>
        <v>77.307700423693547</v>
      </c>
      <c r="P233" s="99">
        <f t="shared" si="232"/>
        <v>82.26097950524256</v>
      </c>
      <c r="Q233" s="99">
        <f t="shared" si="232"/>
        <v>87.594208879945128</v>
      </c>
      <c r="R233" s="99">
        <f t="shared" si="232"/>
        <v>93.339847650258648</v>
      </c>
      <c r="S233" s="99">
        <f t="shared" si="232"/>
        <v>99.533375905152496</v>
      </c>
      <c r="T233" s="351"/>
    </row>
    <row r="234" spans="1:20" x14ac:dyDescent="0.25">
      <c r="A234" s="92" t="s">
        <v>30</v>
      </c>
      <c r="B234" s="62" t="s">
        <v>33</v>
      </c>
      <c r="C234" s="100" t="s">
        <v>160</v>
      </c>
      <c r="D234" s="95"/>
      <c r="E234" s="95">
        <f>E233/D233-1</f>
        <v>4.7978980599704846E-2</v>
      </c>
      <c r="F234" s="95">
        <f t="shared" ref="F234:H234" si="233">F233/E233-1</f>
        <v>0.21735598980084614</v>
      </c>
      <c r="G234" s="95">
        <f t="shared" si="233"/>
        <v>-6.7034117756113676E-2</v>
      </c>
      <c r="H234" s="95">
        <f t="shared" si="233"/>
        <v>0.35024853811954726</v>
      </c>
      <c r="I234" s="95">
        <v>5.8746800000000002E-2</v>
      </c>
      <c r="J234" s="95">
        <v>5.9507579999999997E-2</v>
      </c>
      <c r="K234" s="95">
        <v>6.026836E-2</v>
      </c>
      <c r="L234" s="95">
        <v>6.1029139999999996E-2</v>
      </c>
      <c r="M234" s="95">
        <v>6.1789919999999998E-2</v>
      </c>
      <c r="N234" s="95">
        <v>6.2550700000000001E-2</v>
      </c>
      <c r="O234" s="95">
        <v>6.3311480000000003E-2</v>
      </c>
      <c r="P234" s="95">
        <v>6.4072259999999992E-2</v>
      </c>
      <c r="Q234" s="95">
        <v>6.4833039999999995E-2</v>
      </c>
      <c r="R234" s="95">
        <v>6.5593819999999997E-2</v>
      </c>
      <c r="S234" s="95">
        <v>6.63546E-2</v>
      </c>
    </row>
    <row r="235" spans="1:20" ht="15.75" thickBot="1" x14ac:dyDescent="0.3">
      <c r="A235" s="92" t="s">
        <v>30</v>
      </c>
      <c r="B235" s="62" t="s">
        <v>33</v>
      </c>
      <c r="C235" s="102" t="s">
        <v>161</v>
      </c>
      <c r="D235" s="103">
        <v>0</v>
      </c>
      <c r="E235" s="103">
        <v>0</v>
      </c>
      <c r="F235" s="103">
        <v>0</v>
      </c>
      <c r="G235" s="103">
        <v>0</v>
      </c>
      <c r="H235" s="103">
        <v>0</v>
      </c>
      <c r="I235" s="103">
        <f>I228-I233</f>
        <v>74.99929172577032</v>
      </c>
      <c r="J235" s="103">
        <f t="shared" ref="J235:R235" si="234">J228-J233</f>
        <v>72.251047675747358</v>
      </c>
      <c r="K235" s="103">
        <f t="shared" si="234"/>
        <v>69.267766289011419</v>
      </c>
      <c r="L235" s="103">
        <f t="shared" si="234"/>
        <v>66.030208039040161</v>
      </c>
      <c r="M235" s="103">
        <f t="shared" si="234"/>
        <v>62.517408155391607</v>
      </c>
      <c r="N235" s="103">
        <f t="shared" si="234"/>
        <v>58.706510160301136</v>
      </c>
      <c r="O235" s="103">
        <f t="shared" si="234"/>
        <v>54.572582303579168</v>
      </c>
      <c r="P235" s="103">
        <f t="shared" si="234"/>
        <v>50.088415040211984</v>
      </c>
      <c r="Q235" s="103">
        <f t="shared" si="234"/>
        <v>45.224297483691217</v>
      </c>
      <c r="R235" s="103">
        <f t="shared" si="234"/>
        <v>39.947770531559527</v>
      </c>
      <c r="S235" s="103">
        <f>S228-S233</f>
        <v>34.223354094847508</v>
      </c>
    </row>
    <row r="236" spans="1:20" x14ac:dyDescent="0.25">
      <c r="A236" s="92" t="s">
        <v>30</v>
      </c>
      <c r="B236" s="62" t="s">
        <v>162</v>
      </c>
      <c r="C236" s="93" t="s">
        <v>153</v>
      </c>
      <c r="D236" s="94">
        <f>'Capacity By Company '!D88</f>
        <v>0</v>
      </c>
      <c r="E236" s="94">
        <f>'Capacity By Company '!E88</f>
        <v>0</v>
      </c>
      <c r="F236" s="94">
        <f>'Capacity By Company '!F88</f>
        <v>0</v>
      </c>
      <c r="G236" s="94">
        <f>'Capacity By Company '!G88</f>
        <v>0</v>
      </c>
      <c r="H236" s="94">
        <f>'Capacity By Company '!H88</f>
        <v>0</v>
      </c>
      <c r="I236" s="94">
        <f>'Capacity By Company '!I88</f>
        <v>0</v>
      </c>
      <c r="J236" s="94">
        <f>'Capacity By Company '!J88</f>
        <v>0</v>
      </c>
      <c r="K236" s="94">
        <f>'Capacity By Company '!K88</f>
        <v>0</v>
      </c>
      <c r="L236" s="94">
        <f>'Capacity By Company '!L88</f>
        <v>0</v>
      </c>
      <c r="M236" s="94">
        <f>'Capacity By Company '!M88</f>
        <v>0</v>
      </c>
      <c r="N236" s="94">
        <f>'Capacity By Company '!N88</f>
        <v>0</v>
      </c>
      <c r="O236" s="94">
        <f>'Capacity By Company '!O88</f>
        <v>0</v>
      </c>
      <c r="P236" s="94">
        <f>'Capacity By Company '!P88</f>
        <v>0</v>
      </c>
      <c r="Q236" s="94">
        <f>'Capacity By Company '!Q88</f>
        <v>0</v>
      </c>
      <c r="R236" s="94">
        <f>'Capacity By Company '!R88</f>
        <v>0</v>
      </c>
      <c r="S236" s="94">
        <f>'Capacity By Company '!S88</f>
        <v>0</v>
      </c>
    </row>
    <row r="237" spans="1:20" x14ac:dyDescent="0.25">
      <c r="A237" s="92" t="s">
        <v>30</v>
      </c>
      <c r="B237" s="62" t="s">
        <v>162</v>
      </c>
      <c r="C237" s="93" t="s">
        <v>154</v>
      </c>
      <c r="D237" s="115">
        <v>43.754620000000003</v>
      </c>
      <c r="E237" s="115">
        <v>43.819343400000001</v>
      </c>
      <c r="F237" s="115">
        <v>43.884066800000006</v>
      </c>
      <c r="G237" s="115">
        <v>43.948790200000005</v>
      </c>
      <c r="H237" s="115">
        <v>44.013513600000003</v>
      </c>
      <c r="I237" s="115">
        <v>44.078237000000001</v>
      </c>
      <c r="J237" s="115">
        <v>44.1429604</v>
      </c>
      <c r="K237" s="115">
        <v>44.207683800000005</v>
      </c>
      <c r="L237" s="115">
        <v>44.272407200000004</v>
      </c>
      <c r="M237" s="115">
        <v>44.337130600000002</v>
      </c>
      <c r="N237" s="115">
        <v>44.401854</v>
      </c>
      <c r="O237" s="115">
        <v>44.466577399999998</v>
      </c>
      <c r="P237" s="115">
        <v>44.531300800000004</v>
      </c>
      <c r="Q237" s="115">
        <v>44.596024200000002</v>
      </c>
      <c r="R237" s="115">
        <v>44.660747600000001</v>
      </c>
      <c r="S237" s="115">
        <v>44.725470999999999</v>
      </c>
    </row>
    <row r="238" spans="1:20" x14ac:dyDescent="0.25">
      <c r="A238" s="92" t="s">
        <v>30</v>
      </c>
      <c r="B238" s="62" t="s">
        <v>162</v>
      </c>
      <c r="C238" s="93" t="s">
        <v>155</v>
      </c>
      <c r="D238" s="95" t="e">
        <f>D237/D236</f>
        <v>#DIV/0!</v>
      </c>
      <c r="E238" s="95" t="e">
        <f t="shared" ref="E238:H238" si="235">E237/E236</f>
        <v>#DIV/0!</v>
      </c>
      <c r="F238" s="95" t="e">
        <f t="shared" si="235"/>
        <v>#DIV/0!</v>
      </c>
      <c r="G238" s="95" t="e">
        <f t="shared" si="235"/>
        <v>#DIV/0!</v>
      </c>
      <c r="H238" s="95" t="e">
        <f t="shared" si="235"/>
        <v>#DIV/0!</v>
      </c>
      <c r="I238" s="95" t="e">
        <f t="shared" ref="I238" si="236">I237/I236</f>
        <v>#DIV/0!</v>
      </c>
      <c r="J238" s="95" t="e">
        <f t="shared" ref="J238" si="237">J237/J236</f>
        <v>#DIV/0!</v>
      </c>
      <c r="K238" s="95" t="e">
        <f t="shared" ref="K238" si="238">K237/K236</f>
        <v>#DIV/0!</v>
      </c>
      <c r="L238" s="95" t="e">
        <f t="shared" ref="L238" si="239">L237/L236</f>
        <v>#DIV/0!</v>
      </c>
      <c r="M238" s="95" t="e">
        <f t="shared" ref="M238" si="240">M237/M236</f>
        <v>#DIV/0!</v>
      </c>
      <c r="N238" s="95" t="e">
        <f t="shared" ref="N238" si="241">N237/N236</f>
        <v>#DIV/0!</v>
      </c>
      <c r="O238" s="95" t="e">
        <f t="shared" ref="O238" si="242">O237/O236</f>
        <v>#DIV/0!</v>
      </c>
      <c r="P238" s="95" t="e">
        <f t="shared" ref="P238" si="243">P237/P236</f>
        <v>#DIV/0!</v>
      </c>
      <c r="Q238" s="95" t="e">
        <f t="shared" ref="Q238" si="244">Q237/Q236</f>
        <v>#DIV/0!</v>
      </c>
      <c r="R238" s="95" t="e">
        <f t="shared" ref="R238" si="245">R237/R236</f>
        <v>#DIV/0!</v>
      </c>
      <c r="S238" s="95" t="e">
        <f t="shared" ref="S238" si="246">S237/S236</f>
        <v>#DIV/0!</v>
      </c>
    </row>
    <row r="239" spans="1:20" x14ac:dyDescent="0.25">
      <c r="A239" s="92" t="s">
        <v>30</v>
      </c>
      <c r="B239" s="62" t="s">
        <v>162</v>
      </c>
      <c r="C239" s="93" t="s">
        <v>156</v>
      </c>
      <c r="D239" s="96">
        <v>0</v>
      </c>
      <c r="E239" s="96">
        <v>0</v>
      </c>
      <c r="F239" s="96">
        <v>0</v>
      </c>
      <c r="G239" s="96">
        <v>0</v>
      </c>
      <c r="H239" s="96">
        <v>0</v>
      </c>
      <c r="I239" s="55"/>
      <c r="J239" s="97"/>
      <c r="K239" s="97"/>
      <c r="L239" s="97"/>
      <c r="M239" s="97"/>
      <c r="N239" s="97"/>
      <c r="O239" s="97"/>
      <c r="P239" s="97"/>
      <c r="Q239" s="97"/>
      <c r="R239" s="97"/>
      <c r="S239" s="98"/>
    </row>
    <row r="240" spans="1:20" x14ac:dyDescent="0.25">
      <c r="A240" s="92" t="s">
        <v>30</v>
      </c>
      <c r="B240" s="62" t="s">
        <v>162</v>
      </c>
      <c r="C240" s="93" t="s">
        <v>157</v>
      </c>
      <c r="D240" s="96">
        <v>0</v>
      </c>
      <c r="E240" s="96">
        <v>0</v>
      </c>
      <c r="F240" s="96">
        <v>0</v>
      </c>
      <c r="G240" s="96">
        <v>0</v>
      </c>
      <c r="H240" s="96">
        <v>0</v>
      </c>
      <c r="I240" s="53"/>
      <c r="J240" s="97"/>
      <c r="K240" s="97"/>
      <c r="L240" s="97"/>
      <c r="M240" s="97"/>
      <c r="N240" s="97"/>
      <c r="O240" s="97"/>
      <c r="P240" s="97"/>
      <c r="Q240" s="97"/>
      <c r="R240" s="97"/>
      <c r="S240" s="98"/>
    </row>
    <row r="241" spans="1:20" x14ac:dyDescent="0.25">
      <c r="A241" s="92" t="s">
        <v>30</v>
      </c>
      <c r="B241" s="62" t="s">
        <v>162</v>
      </c>
      <c r="C241" s="93" t="s">
        <v>158</v>
      </c>
      <c r="D241" s="94">
        <f>0.02*D237</f>
        <v>0.8750924000000001</v>
      </c>
      <c r="E241" s="94">
        <f t="shared" ref="E241:H241" si="247">0.02*E237</f>
        <v>0.87638686799999999</v>
      </c>
      <c r="F241" s="94">
        <f t="shared" si="247"/>
        <v>0.8776813360000002</v>
      </c>
      <c r="G241" s="94">
        <f t="shared" si="247"/>
        <v>0.87897580400000008</v>
      </c>
      <c r="H241" s="94">
        <f t="shared" si="247"/>
        <v>0.88027027200000008</v>
      </c>
      <c r="I241" s="94"/>
      <c r="J241" s="94"/>
      <c r="K241" s="94"/>
      <c r="L241" s="94"/>
      <c r="M241" s="94"/>
      <c r="N241" s="94"/>
      <c r="O241" s="94"/>
      <c r="P241" s="94"/>
      <c r="Q241" s="94"/>
      <c r="R241" s="94"/>
      <c r="S241" s="94"/>
    </row>
    <row r="242" spans="1:20" x14ac:dyDescent="0.25">
      <c r="A242" s="92" t="s">
        <v>30</v>
      </c>
      <c r="B242" s="62" t="s">
        <v>162</v>
      </c>
      <c r="C242" s="93" t="s">
        <v>159</v>
      </c>
      <c r="D242" s="99">
        <f>D237+D239-D240-D241</f>
        <v>42.879527600000003</v>
      </c>
      <c r="E242" s="99">
        <f t="shared" ref="E242:H242" si="248">E237+E239-E240-E241</f>
        <v>42.942956532000004</v>
      </c>
      <c r="F242" s="99">
        <f t="shared" si="248"/>
        <v>43.006385464000005</v>
      </c>
      <c r="G242" s="99">
        <f t="shared" si="248"/>
        <v>43.069814396000005</v>
      </c>
      <c r="H242" s="99">
        <f t="shared" si="248"/>
        <v>43.133243328000006</v>
      </c>
      <c r="I242" s="99">
        <f>H242*(I243+1)</f>
        <v>44.960138909184444</v>
      </c>
      <c r="J242" s="99">
        <f t="shared" ref="J242:S242" si="249">I242*(J243+1)</f>
        <v>46.902786932004439</v>
      </c>
      <c r="K242" s="99">
        <f t="shared" si="249"/>
        <v>48.969406273133551</v>
      </c>
      <c r="L242" s="99">
        <f t="shared" si="249"/>
        <v>51.168881357019167</v>
      </c>
      <c r="M242" s="99">
        <f t="shared" si="249"/>
        <v>53.510820677449928</v>
      </c>
      <c r="N242" s="99">
        <f t="shared" si="249"/>
        <v>56.005620887861241</v>
      </c>
      <c r="O242" s="99">
        <f t="shared" si="249"/>
        <v>58.664537024458831</v>
      </c>
      <c r="P242" s="99">
        <f t="shared" si="249"/>
        <v>61.499759486774082</v>
      </c>
      <c r="Q242" s="99">
        <f t="shared" si="249"/>
        <v>64.524498467626515</v>
      </c>
      <c r="R242" s="99">
        <f t="shared" si="249"/>
        <v>67.753076599466951</v>
      </c>
      <c r="S242" s="99">
        <f t="shared" si="249"/>
        <v>71.201030667613836</v>
      </c>
    </row>
    <row r="243" spans="1:20" x14ac:dyDescent="0.25">
      <c r="A243" s="92" t="s">
        <v>30</v>
      </c>
      <c r="B243" s="62" t="s">
        <v>162</v>
      </c>
      <c r="C243" s="100" t="s">
        <v>160</v>
      </c>
      <c r="D243" s="95"/>
      <c r="E243" s="95">
        <f>E242/D242-1</f>
        <v>1.479235792700262E-3</v>
      </c>
      <c r="F243" s="95">
        <f t="shared" ref="F243:H243" si="250">F242/E242-1</f>
        <v>1.4770508861619014E-3</v>
      </c>
      <c r="G243" s="95">
        <f t="shared" si="250"/>
        <v>1.4748724245401412E-3</v>
      </c>
      <c r="H243" s="95">
        <f t="shared" si="250"/>
        <v>1.4727003793610915E-3</v>
      </c>
      <c r="I243" s="95">
        <v>4.2354700000000002E-2</v>
      </c>
      <c r="J243" s="95">
        <v>4.320823E-2</v>
      </c>
      <c r="K243" s="95">
        <v>4.4061760000000005E-2</v>
      </c>
      <c r="L243" s="95">
        <v>4.4915290000000004E-2</v>
      </c>
      <c r="M243" s="95">
        <v>4.5768820000000002E-2</v>
      </c>
      <c r="N243" s="95">
        <v>4.662235E-2</v>
      </c>
      <c r="O243" s="95">
        <v>4.7475879999999998E-2</v>
      </c>
      <c r="P243" s="95">
        <v>4.8329410000000003E-2</v>
      </c>
      <c r="Q243" s="95">
        <v>4.9182940000000001E-2</v>
      </c>
      <c r="R243" s="95">
        <v>5.003647E-2</v>
      </c>
      <c r="S243" s="95">
        <v>5.0889999999999998E-2</v>
      </c>
    </row>
    <row r="244" spans="1:20" ht="15.75" thickBot="1" x14ac:dyDescent="0.3">
      <c r="A244" s="92" t="s">
        <v>30</v>
      </c>
      <c r="B244" s="62" t="s">
        <v>162</v>
      </c>
      <c r="C244" s="102" t="s">
        <v>161</v>
      </c>
      <c r="D244" s="103">
        <v>0</v>
      </c>
      <c r="E244" s="103">
        <v>0</v>
      </c>
      <c r="F244" s="103">
        <v>0</v>
      </c>
      <c r="G244" s="103">
        <v>0</v>
      </c>
      <c r="H244" s="103">
        <v>0</v>
      </c>
      <c r="I244" s="103">
        <f>I237-I242</f>
        <v>-0.88190190918444245</v>
      </c>
      <c r="J244" s="103">
        <f t="shared" ref="J244:S244" si="251">J237-J242</f>
        <v>-2.7598265320044391</v>
      </c>
      <c r="K244" s="103">
        <f t="shared" si="251"/>
        <v>-4.7617224731335455</v>
      </c>
      <c r="L244" s="103">
        <f t="shared" si="251"/>
        <v>-6.8964741570191634</v>
      </c>
      <c r="M244" s="103">
        <f t="shared" si="251"/>
        <v>-9.1736900774499262</v>
      </c>
      <c r="N244" s="103">
        <f t="shared" si="251"/>
        <v>-11.603766887861241</v>
      </c>
      <c r="O244" s="103">
        <f t="shared" si="251"/>
        <v>-14.197959624458832</v>
      </c>
      <c r="P244" s="103">
        <f t="shared" si="251"/>
        <v>-16.968458686774078</v>
      </c>
      <c r="Q244" s="103">
        <f t="shared" si="251"/>
        <v>-19.928474267626513</v>
      </c>
      <c r="R244" s="103">
        <f t="shared" si="251"/>
        <v>-23.09232899946695</v>
      </c>
      <c r="S244" s="103">
        <f t="shared" si="251"/>
        <v>-26.475559667613837</v>
      </c>
      <c r="T244" s="103"/>
    </row>
    <row r="245" spans="1:20" x14ac:dyDescent="0.25">
      <c r="A245" s="92" t="s">
        <v>30</v>
      </c>
      <c r="B245" s="105" t="s">
        <v>15</v>
      </c>
      <c r="C245" s="93" t="s">
        <v>153</v>
      </c>
      <c r="D245" s="94">
        <f>'Capacity By Company '!D89</f>
        <v>218.5</v>
      </c>
      <c r="E245" s="94">
        <f>'Capacity By Company '!E89</f>
        <v>218.5</v>
      </c>
      <c r="F245" s="94">
        <f>'Capacity By Company '!F89</f>
        <v>218.5</v>
      </c>
      <c r="G245" s="94">
        <f>'Capacity By Company '!G89</f>
        <v>218.5</v>
      </c>
      <c r="H245" s="94">
        <f>'Capacity By Company '!H89</f>
        <v>218.5</v>
      </c>
      <c r="I245" s="94">
        <f>'Capacity By Company '!I89</f>
        <v>227.5</v>
      </c>
      <c r="J245" s="94">
        <f>'Capacity By Company '!J89</f>
        <v>227.5</v>
      </c>
      <c r="K245" s="94">
        <f>'Capacity By Company '!K89</f>
        <v>257.5</v>
      </c>
      <c r="L245" s="94">
        <f>'Capacity By Company '!L89</f>
        <v>314.5</v>
      </c>
      <c r="M245" s="94">
        <f>'Capacity By Company '!M89</f>
        <v>371.5</v>
      </c>
      <c r="N245" s="94">
        <f>'Capacity By Company '!N89</f>
        <v>371.5</v>
      </c>
      <c r="O245" s="94">
        <f>'Capacity By Company '!O89</f>
        <v>371.5</v>
      </c>
      <c r="P245" s="94">
        <f>'Capacity By Company '!P89</f>
        <v>371.5</v>
      </c>
      <c r="Q245" s="94">
        <f>'Capacity By Company '!Q89</f>
        <v>371.5</v>
      </c>
      <c r="R245" s="94">
        <f>'Capacity By Company '!R89</f>
        <v>371.5</v>
      </c>
      <c r="S245" s="94">
        <f>'Capacity By Company '!S89</f>
        <v>371.5</v>
      </c>
    </row>
    <row r="246" spans="1:20" x14ac:dyDescent="0.25">
      <c r="A246" s="92" t="s">
        <v>30</v>
      </c>
      <c r="B246" s="105" t="s">
        <v>15</v>
      </c>
      <c r="C246" s="93" t="s">
        <v>154</v>
      </c>
      <c r="D246" s="104">
        <f>'Production By Company'!D86</f>
        <v>0</v>
      </c>
      <c r="E246" s="104">
        <f>'Production By Company'!E86</f>
        <v>0</v>
      </c>
      <c r="F246" s="104">
        <f>'Production By Company'!F86</f>
        <v>0</v>
      </c>
      <c r="G246" s="104">
        <f>'Production By Company'!G86</f>
        <v>0</v>
      </c>
      <c r="H246" s="104">
        <f>'Production By Company'!H86</f>
        <v>0</v>
      </c>
      <c r="I246" s="104">
        <f>'Production By Company'!I86</f>
        <v>0</v>
      </c>
      <c r="J246" s="104">
        <f>'Production By Company'!J86</f>
        <v>0</v>
      </c>
      <c r="K246" s="104">
        <f>'Production By Company'!K86</f>
        <v>0</v>
      </c>
      <c r="L246" s="104">
        <f>'Production By Company'!L86</f>
        <v>0</v>
      </c>
      <c r="M246" s="104">
        <f>'Production By Company'!M86</f>
        <v>0</v>
      </c>
      <c r="N246" s="104">
        <f>'Production By Company'!N86</f>
        <v>0</v>
      </c>
      <c r="O246" s="104">
        <f>'Production By Company'!O86</f>
        <v>0</v>
      </c>
      <c r="P246" s="104">
        <f>'Production By Company'!P86</f>
        <v>0</v>
      </c>
      <c r="Q246" s="104">
        <f>'Production By Company'!Q86</f>
        <v>0</v>
      </c>
      <c r="R246" s="104">
        <f>'Production By Company'!R86</f>
        <v>0</v>
      </c>
      <c r="S246" s="104">
        <f>'Production By Company'!S86</f>
        <v>0</v>
      </c>
    </row>
    <row r="247" spans="1:20" x14ac:dyDescent="0.25">
      <c r="A247" s="92" t="s">
        <v>30</v>
      </c>
      <c r="B247" s="105" t="s">
        <v>15</v>
      </c>
      <c r="C247" s="93" t="s">
        <v>155</v>
      </c>
      <c r="D247" s="95">
        <f t="shared" ref="D247:S247" si="252">(D246/D245)</f>
        <v>0</v>
      </c>
      <c r="E247" s="95">
        <f t="shared" si="252"/>
        <v>0</v>
      </c>
      <c r="F247" s="95">
        <f t="shared" si="252"/>
        <v>0</v>
      </c>
      <c r="G247" s="95">
        <f t="shared" si="252"/>
        <v>0</v>
      </c>
      <c r="H247" s="95">
        <f t="shared" si="252"/>
        <v>0</v>
      </c>
      <c r="I247" s="95">
        <f t="shared" si="252"/>
        <v>0</v>
      </c>
      <c r="J247" s="95">
        <f t="shared" si="252"/>
        <v>0</v>
      </c>
      <c r="K247" s="95">
        <f t="shared" si="252"/>
        <v>0</v>
      </c>
      <c r="L247" s="95">
        <f t="shared" si="252"/>
        <v>0</v>
      </c>
      <c r="M247" s="95">
        <f t="shared" si="252"/>
        <v>0</v>
      </c>
      <c r="N247" s="95">
        <f t="shared" si="252"/>
        <v>0</v>
      </c>
      <c r="O247" s="95">
        <f t="shared" si="252"/>
        <v>0</v>
      </c>
      <c r="P247" s="95">
        <f t="shared" si="252"/>
        <v>0</v>
      </c>
      <c r="Q247" s="95">
        <f t="shared" si="252"/>
        <v>0</v>
      </c>
      <c r="R247" s="95">
        <f t="shared" si="252"/>
        <v>0</v>
      </c>
      <c r="S247" s="95">
        <f t="shared" si="252"/>
        <v>0</v>
      </c>
    </row>
    <row r="248" spans="1:20" x14ac:dyDescent="0.25">
      <c r="A248" s="92" t="s">
        <v>30</v>
      </c>
      <c r="B248" s="105" t="s">
        <v>15</v>
      </c>
      <c r="C248" s="93" t="s">
        <v>156</v>
      </c>
      <c r="D248" s="96">
        <f t="shared" ref="D248:H250" si="253">D239+D230+D221+D212</f>
        <v>228.87520438367665</v>
      </c>
      <c r="E248" s="96">
        <f t="shared" si="253"/>
        <v>267.64468499999998</v>
      </c>
      <c r="F248" s="96">
        <f t="shared" si="253"/>
        <v>283.86278100000004</v>
      </c>
      <c r="G248" s="96">
        <f t="shared" si="253"/>
        <v>232.70891135045835</v>
      </c>
      <c r="H248" s="96">
        <f t="shared" si="253"/>
        <v>253.27289543353373</v>
      </c>
      <c r="I248" s="55"/>
      <c r="J248" s="97"/>
      <c r="K248" s="97"/>
      <c r="L248" s="97"/>
      <c r="M248" s="97"/>
      <c r="N248" s="97"/>
      <c r="O248" s="97"/>
      <c r="P248" s="97"/>
      <c r="Q248" s="97"/>
      <c r="R248" s="97"/>
      <c r="S248" s="98"/>
    </row>
    <row r="249" spans="1:20" x14ac:dyDescent="0.25">
      <c r="A249" s="92" t="s">
        <v>30</v>
      </c>
      <c r="B249" s="105" t="s">
        <v>15</v>
      </c>
      <c r="C249" s="93" t="s">
        <v>157</v>
      </c>
      <c r="D249" s="96">
        <f t="shared" si="253"/>
        <v>215.82685900000001</v>
      </c>
      <c r="E249" s="96">
        <f t="shared" si="253"/>
        <v>220.12440781563839</v>
      </c>
      <c r="F249" s="96">
        <f t="shared" si="253"/>
        <v>234.73038560385515</v>
      </c>
      <c r="G249" s="96">
        <f t="shared" si="253"/>
        <v>227.81111206473517</v>
      </c>
      <c r="H249" s="96">
        <f t="shared" si="253"/>
        <v>224.62319112105718</v>
      </c>
      <c r="I249" s="53"/>
      <c r="J249" s="97"/>
      <c r="K249" s="97"/>
      <c r="L249" s="97"/>
      <c r="M249" s="97"/>
      <c r="N249" s="97"/>
      <c r="O249" s="97"/>
      <c r="P249" s="97"/>
      <c r="Q249" s="97"/>
      <c r="R249" s="97"/>
      <c r="S249" s="98"/>
    </row>
    <row r="250" spans="1:20" x14ac:dyDescent="0.25">
      <c r="A250" s="92" t="s">
        <v>30</v>
      </c>
      <c r="B250" s="105" t="s">
        <v>15</v>
      </c>
      <c r="C250" s="93" t="s">
        <v>158</v>
      </c>
      <c r="D250" s="96">
        <f t="shared" si="253"/>
        <v>23.595765399999998</v>
      </c>
      <c r="E250" s="96">
        <f t="shared" si="253"/>
        <v>23.676933801333334</v>
      </c>
      <c r="F250" s="96">
        <f t="shared" si="253"/>
        <v>23.758102202666667</v>
      </c>
      <c r="G250" s="96">
        <f t="shared" si="253"/>
        <v>23.839270603999999</v>
      </c>
      <c r="H250" s="96">
        <f t="shared" si="253"/>
        <v>24.212998671999998</v>
      </c>
      <c r="I250" s="94">
        <f t="shared" ref="I250:R250" si="254">0.02*I246</f>
        <v>0</v>
      </c>
      <c r="J250" s="94">
        <f t="shared" si="254"/>
        <v>0</v>
      </c>
      <c r="K250" s="94">
        <f t="shared" si="254"/>
        <v>0</v>
      </c>
      <c r="L250" s="94">
        <f t="shared" si="254"/>
        <v>0</v>
      </c>
      <c r="M250" s="94">
        <f t="shared" si="254"/>
        <v>0</v>
      </c>
      <c r="N250" s="94">
        <f t="shared" si="254"/>
        <v>0</v>
      </c>
      <c r="O250" s="94">
        <f t="shared" si="254"/>
        <v>0</v>
      </c>
      <c r="P250" s="94">
        <f t="shared" si="254"/>
        <v>0</v>
      </c>
      <c r="Q250" s="94">
        <f t="shared" si="254"/>
        <v>0</v>
      </c>
      <c r="R250" s="94">
        <f t="shared" si="254"/>
        <v>0</v>
      </c>
      <c r="S250" s="94">
        <f>0.02*S246</f>
        <v>0</v>
      </c>
    </row>
    <row r="251" spans="1:20" x14ac:dyDescent="0.25">
      <c r="A251" s="92" t="s">
        <v>30</v>
      </c>
      <c r="B251" s="105" t="s">
        <v>15</v>
      </c>
      <c r="C251" s="93" t="s">
        <v>159</v>
      </c>
      <c r="D251" s="99">
        <f>D246+D248-D249-D250</f>
        <v>-10.547420016323365</v>
      </c>
      <c r="E251" s="99">
        <f>E246+E248-E249-E250</f>
        <v>23.843343383028255</v>
      </c>
      <c r="F251" s="99">
        <f>F246+F248-F249-F250</f>
        <v>25.37429319347822</v>
      </c>
      <c r="G251" s="99">
        <f>G246+G248-G249-G250</f>
        <v>-18.941471318276818</v>
      </c>
      <c r="H251" s="99">
        <f>H246+H248-H249-H250</f>
        <v>4.4367056404765606</v>
      </c>
      <c r="I251" s="99">
        <f>H251*(I252+1)</f>
        <v>4.0280850509886692</v>
      </c>
      <c r="J251" s="99">
        <f t="shared" ref="J251:S251" si="255">I251*(J252+1)</f>
        <v>4.4439203831424336</v>
      </c>
      <c r="K251" s="99">
        <f t="shared" si="255"/>
        <v>4.6798925554872968</v>
      </c>
      <c r="L251" s="99">
        <f t="shared" si="255"/>
        <v>4.8871649967698287</v>
      </c>
      <c r="M251" s="99">
        <f t="shared" si="255"/>
        <v>5.0889560394864555</v>
      </c>
      <c r="N251" s="99">
        <f t="shared" si="255"/>
        <v>5.2930231766698626</v>
      </c>
      <c r="O251" s="99">
        <f t="shared" si="255"/>
        <v>5.5026268944659895</v>
      </c>
      <c r="P251" s="99">
        <f t="shared" si="255"/>
        <v>5.7188801314185023</v>
      </c>
      <c r="Q251" s="99">
        <f t="shared" si="255"/>
        <v>5.9350538003861217</v>
      </c>
      <c r="R251" s="99">
        <f t="shared" si="255"/>
        <v>6.1499027479600992</v>
      </c>
      <c r="S251" s="99">
        <f t="shared" si="255"/>
        <v>6.3669943149630903</v>
      </c>
      <c r="T251" s="351"/>
    </row>
    <row r="252" spans="1:20" x14ac:dyDescent="0.25">
      <c r="A252" s="92" t="s">
        <v>30</v>
      </c>
      <c r="B252" s="105" t="s">
        <v>15</v>
      </c>
      <c r="C252" s="100" t="s">
        <v>160</v>
      </c>
      <c r="D252" s="95"/>
      <c r="E252" s="95">
        <f>E251/D251-1</f>
        <v>-3.2605853702732892</v>
      </c>
      <c r="F252" s="95">
        <f>F251/E251-1</f>
        <v>6.4208688599422636E-2</v>
      </c>
      <c r="G252" s="95">
        <f>G251/F251-1</f>
        <v>-1.7464827167341637</v>
      </c>
      <c r="H252" s="95">
        <f>H251/G251-1</f>
        <v>-1.2342323658983945</v>
      </c>
      <c r="I252" s="95">
        <v>-9.2100000000000001E-2</v>
      </c>
      <c r="J252" s="95">
        <v>0.10323400000000001</v>
      </c>
      <c r="K252" s="95">
        <v>5.3100000000000001E-2</v>
      </c>
      <c r="L252" s="95">
        <v>4.4290000000000003E-2</v>
      </c>
      <c r="M252" s="95">
        <v>4.129E-2</v>
      </c>
      <c r="N252" s="95">
        <v>4.0099999999999997E-2</v>
      </c>
      <c r="O252" s="95">
        <v>3.9600000000000003E-2</v>
      </c>
      <c r="P252" s="95">
        <v>3.9300000000000002E-2</v>
      </c>
      <c r="Q252" s="95">
        <v>3.78E-2</v>
      </c>
      <c r="R252" s="95">
        <v>3.6200000000000003E-2</v>
      </c>
      <c r="S252" s="101">
        <v>3.5299999999999998E-2</v>
      </c>
    </row>
    <row r="253" spans="1:20" ht="15.75" thickBot="1" x14ac:dyDescent="0.3">
      <c r="A253" s="92" t="s">
        <v>30</v>
      </c>
      <c r="B253" s="105" t="s">
        <v>15</v>
      </c>
      <c r="C253" s="102" t="s">
        <v>161</v>
      </c>
      <c r="D253" s="103">
        <f>D246-D251</f>
        <v>10.547420016323365</v>
      </c>
      <c r="E253" s="103">
        <f t="shared" ref="E253:S253" si="256">E246-E251</f>
        <v>-23.843343383028255</v>
      </c>
      <c r="F253" s="103">
        <f t="shared" si="256"/>
        <v>-25.37429319347822</v>
      </c>
      <c r="G253" s="103">
        <f t="shared" si="256"/>
        <v>18.941471318276818</v>
      </c>
      <c r="H253" s="103">
        <f t="shared" si="256"/>
        <v>-4.4367056404765606</v>
      </c>
      <c r="I253" s="103">
        <f t="shared" si="256"/>
        <v>-4.0280850509886692</v>
      </c>
      <c r="J253" s="103">
        <f t="shared" si="256"/>
        <v>-4.4439203831424336</v>
      </c>
      <c r="K253" s="103">
        <f t="shared" si="256"/>
        <v>-4.6798925554872968</v>
      </c>
      <c r="L253" s="103">
        <f t="shared" si="256"/>
        <v>-4.8871649967698287</v>
      </c>
      <c r="M253" s="103">
        <f t="shared" si="256"/>
        <v>-5.0889560394864555</v>
      </c>
      <c r="N253" s="103">
        <f t="shared" si="256"/>
        <v>-5.2930231766698626</v>
      </c>
      <c r="O253" s="103">
        <f t="shared" si="256"/>
        <v>-5.5026268944659895</v>
      </c>
      <c r="P253" s="103">
        <f t="shared" si="256"/>
        <v>-5.7188801314185023</v>
      </c>
      <c r="Q253" s="103">
        <f t="shared" si="256"/>
        <v>-5.9350538003861217</v>
      </c>
      <c r="R253" s="103">
        <f t="shared" si="256"/>
        <v>-6.1499027479600992</v>
      </c>
      <c r="S253" s="103">
        <f t="shared" si="256"/>
        <v>-6.3669943149630903</v>
      </c>
    </row>
    <row r="254" spans="1:20" x14ac:dyDescent="0.25">
      <c r="A254" s="92" t="s">
        <v>35</v>
      </c>
      <c r="B254" s="62" t="s">
        <v>36</v>
      </c>
      <c r="C254" s="93" t="s">
        <v>153</v>
      </c>
      <c r="D254" s="94">
        <f>'Capacity By Company '!D91</f>
        <v>0</v>
      </c>
      <c r="E254" s="94">
        <f>'Capacity By Company '!E91</f>
        <v>0</v>
      </c>
      <c r="F254" s="94">
        <f>'Capacity By Company '!F91</f>
        <v>0</v>
      </c>
      <c r="G254" s="94">
        <f>'Capacity By Company '!G91</f>
        <v>0</v>
      </c>
      <c r="H254" s="94">
        <f>'Capacity By Company '!H91</f>
        <v>0</v>
      </c>
      <c r="I254" s="94">
        <f>'Capacity By Company '!I91</f>
        <v>0</v>
      </c>
      <c r="J254" s="94">
        <f>'Capacity By Company '!J91</f>
        <v>0</v>
      </c>
      <c r="K254" s="94">
        <f>'Capacity By Company '!K91</f>
        <v>0</v>
      </c>
      <c r="L254" s="94">
        <f>'Capacity By Company '!L91</f>
        <v>0</v>
      </c>
      <c r="M254" s="94">
        <f>'Capacity By Company '!M91</f>
        <v>0</v>
      </c>
      <c r="N254" s="94">
        <f>'Capacity By Company '!N91</f>
        <v>0</v>
      </c>
      <c r="O254" s="94">
        <f>'Capacity By Company '!O91</f>
        <v>0</v>
      </c>
      <c r="P254" s="94">
        <f>'Capacity By Company '!P91</f>
        <v>0</v>
      </c>
      <c r="Q254" s="94">
        <f>'Capacity By Company '!Q91</f>
        <v>0</v>
      </c>
      <c r="R254" s="94">
        <f>'Capacity By Company '!R91</f>
        <v>0</v>
      </c>
      <c r="S254" s="94">
        <f>'Capacity By Company '!S91</f>
        <v>0</v>
      </c>
    </row>
    <row r="255" spans="1:20" x14ac:dyDescent="0.25">
      <c r="A255" s="92" t="s">
        <v>35</v>
      </c>
      <c r="B255" s="62" t="s">
        <v>36</v>
      </c>
      <c r="C255" s="93" t="s">
        <v>154</v>
      </c>
      <c r="D255" s="104">
        <v>0</v>
      </c>
      <c r="E255" s="104">
        <v>0</v>
      </c>
      <c r="F255" s="104">
        <v>0</v>
      </c>
      <c r="G255" s="104">
        <v>0</v>
      </c>
      <c r="H255" s="104">
        <v>0</v>
      </c>
      <c r="I255" s="104">
        <v>0</v>
      </c>
      <c r="J255" s="104">
        <v>0</v>
      </c>
      <c r="K255" s="104">
        <v>0</v>
      </c>
      <c r="L255" s="104">
        <v>0</v>
      </c>
      <c r="M255" s="104">
        <v>0</v>
      </c>
      <c r="N255" s="104">
        <v>0</v>
      </c>
      <c r="O255" s="104">
        <v>0</v>
      </c>
      <c r="P255" s="104">
        <v>0</v>
      </c>
      <c r="Q255" s="104">
        <v>0</v>
      </c>
      <c r="R255" s="104">
        <v>0</v>
      </c>
      <c r="S255" s="104">
        <v>0</v>
      </c>
    </row>
    <row r="256" spans="1:20" x14ac:dyDescent="0.25">
      <c r="A256" s="92" t="s">
        <v>35</v>
      </c>
      <c r="B256" s="62" t="s">
        <v>36</v>
      </c>
      <c r="C256" s="93" t="s">
        <v>155</v>
      </c>
      <c r="D256" s="95">
        <v>0</v>
      </c>
      <c r="E256" s="95">
        <v>0</v>
      </c>
      <c r="F256" s="95">
        <v>0</v>
      </c>
      <c r="G256" s="95">
        <v>0</v>
      </c>
      <c r="H256" s="95">
        <v>0</v>
      </c>
      <c r="I256" s="95">
        <v>0</v>
      </c>
      <c r="J256" s="95">
        <v>0</v>
      </c>
      <c r="K256" s="95">
        <v>0</v>
      </c>
      <c r="L256" s="95">
        <v>0</v>
      </c>
      <c r="M256" s="95">
        <v>0</v>
      </c>
      <c r="N256" s="95">
        <v>0</v>
      </c>
      <c r="O256" s="95">
        <v>0</v>
      </c>
      <c r="P256" s="95">
        <v>0</v>
      </c>
      <c r="Q256" s="95">
        <v>0</v>
      </c>
      <c r="R256" s="95">
        <v>0</v>
      </c>
      <c r="S256" s="95">
        <v>0</v>
      </c>
    </row>
    <row r="257" spans="1:21" x14ac:dyDescent="0.25">
      <c r="A257" s="92" t="s">
        <v>35</v>
      </c>
      <c r="B257" s="62" t="s">
        <v>36</v>
      </c>
      <c r="C257" s="93" t="s">
        <v>156</v>
      </c>
      <c r="D257" s="96">
        <f>'Foreign Trade '!I22</f>
        <v>61.118687000000001</v>
      </c>
      <c r="E257" s="96">
        <f>'Foreign Trade '!J22</f>
        <v>56.540407000000002</v>
      </c>
      <c r="F257" s="96">
        <f>'Foreign Trade '!K22</f>
        <v>75.207485000000005</v>
      </c>
      <c r="G257" s="96">
        <f>'Foreign Trade '!L22</f>
        <v>74.877392999999998</v>
      </c>
      <c r="H257" s="96">
        <f>'Foreign Trade '!M22</f>
        <v>66.935992999999996</v>
      </c>
      <c r="I257" s="55"/>
      <c r="J257" s="97"/>
      <c r="K257" s="97"/>
      <c r="L257" s="97"/>
      <c r="M257" s="97"/>
      <c r="N257" s="97"/>
      <c r="O257" s="97"/>
      <c r="P257" s="97"/>
      <c r="Q257" s="97"/>
      <c r="R257" s="97"/>
      <c r="S257" s="98"/>
    </row>
    <row r="258" spans="1:21" x14ac:dyDescent="0.25">
      <c r="A258" s="92" t="s">
        <v>35</v>
      </c>
      <c r="B258" s="62" t="s">
        <v>36</v>
      </c>
      <c r="C258" s="93" t="s">
        <v>157</v>
      </c>
      <c r="D258" s="96">
        <f>'Foreign Trade '!AH22</f>
        <v>0.34404099999999999</v>
      </c>
      <c r="E258" s="96">
        <f>'Foreign Trade '!AI22</f>
        <v>0.36316300000000001</v>
      </c>
      <c r="F258" s="96">
        <f>'Foreign Trade '!AJ22</f>
        <v>0.22162599999999999</v>
      </c>
      <c r="G258" s="96">
        <f>'Foreign Trade '!AK22</f>
        <v>0.109944</v>
      </c>
      <c r="H258" s="96">
        <f>'Foreign Trade '!AL22</f>
        <v>0.25969349999999997</v>
      </c>
      <c r="I258" s="53"/>
      <c r="J258" s="97"/>
      <c r="K258" s="97"/>
      <c r="L258" s="97"/>
      <c r="M258" s="97"/>
      <c r="N258" s="97"/>
      <c r="O258" s="97"/>
      <c r="P258" s="97"/>
      <c r="Q258" s="97"/>
      <c r="R258" s="97"/>
      <c r="S258" s="98"/>
    </row>
    <row r="259" spans="1:21" x14ac:dyDescent="0.25">
      <c r="A259" s="92" t="s">
        <v>35</v>
      </c>
      <c r="B259" s="62" t="s">
        <v>36</v>
      </c>
      <c r="C259" s="93" t="s">
        <v>158</v>
      </c>
      <c r="D259" s="94">
        <f>0.02*D255</f>
        <v>0</v>
      </c>
      <c r="E259" s="94">
        <f t="shared" ref="E259:R259" si="257">0.02*E255</f>
        <v>0</v>
      </c>
      <c r="F259" s="94">
        <f t="shared" si="257"/>
        <v>0</v>
      </c>
      <c r="G259" s="94">
        <f t="shared" si="257"/>
        <v>0</v>
      </c>
      <c r="H259" s="94">
        <f t="shared" si="257"/>
        <v>0</v>
      </c>
      <c r="I259" s="94">
        <f t="shared" si="257"/>
        <v>0</v>
      </c>
      <c r="J259" s="94">
        <f t="shared" si="257"/>
        <v>0</v>
      </c>
      <c r="K259" s="94">
        <f t="shared" si="257"/>
        <v>0</v>
      </c>
      <c r="L259" s="94">
        <f t="shared" si="257"/>
        <v>0</v>
      </c>
      <c r="M259" s="94">
        <f t="shared" si="257"/>
        <v>0</v>
      </c>
      <c r="N259" s="94">
        <f t="shared" si="257"/>
        <v>0</v>
      </c>
      <c r="O259" s="94">
        <f t="shared" si="257"/>
        <v>0</v>
      </c>
      <c r="P259" s="94">
        <f t="shared" si="257"/>
        <v>0</v>
      </c>
      <c r="Q259" s="94">
        <f t="shared" si="257"/>
        <v>0</v>
      </c>
      <c r="R259" s="94">
        <f t="shared" si="257"/>
        <v>0</v>
      </c>
      <c r="S259" s="94">
        <f>0.02*S255</f>
        <v>0</v>
      </c>
      <c r="U259" s="352"/>
    </row>
    <row r="260" spans="1:21" x14ac:dyDescent="0.25">
      <c r="A260" s="92" t="s">
        <v>35</v>
      </c>
      <c r="B260" s="62" t="s">
        <v>36</v>
      </c>
      <c r="C260" s="93" t="s">
        <v>159</v>
      </c>
      <c r="D260" s="99">
        <f>D255+D257-D258-D259</f>
        <v>60.774646000000004</v>
      </c>
      <c r="E260" s="99">
        <f>E255+E257-E258-E259</f>
        <v>56.177244000000002</v>
      </c>
      <c r="F260" s="99">
        <f>F255+F257-F258-F259</f>
        <v>74.985859000000005</v>
      </c>
      <c r="G260" s="99">
        <f>G255+G257-G258-G259</f>
        <v>74.767448999999999</v>
      </c>
      <c r="H260" s="99">
        <f>H255+H257-H258-H259</f>
        <v>66.676299499999999</v>
      </c>
      <c r="I260" s="99">
        <f>H260*(I261+1)</f>
        <v>69.721406098165005</v>
      </c>
      <c r="J260" s="99">
        <f t="shared" ref="J260:S260" si="258">I260*(J261+1)</f>
        <v>72.962175579998075</v>
      </c>
      <c r="K260" s="99">
        <f t="shared" si="258"/>
        <v>76.41280493457316</v>
      </c>
      <c r="L260" s="99">
        <f t="shared" si="258"/>
        <v>80.08865055723129</v>
      </c>
      <c r="M260" s="99">
        <f t="shared" si="258"/>
        <v>84.006331058809266</v>
      </c>
      <c r="N260" s="99">
        <f t="shared" si="258"/>
        <v>88.183839892867269</v>
      </c>
      <c r="O260" s="99">
        <f t="shared" si="258"/>
        <v>92.640668797820751</v>
      </c>
      <c r="P260" s="99">
        <f t="shared" si="258"/>
        <v>97.397943157859558</v>
      </c>
      <c r="Q260" s="99">
        <f t="shared" si="258"/>
        <v>102.4785705055689</v>
      </c>
      <c r="R260" s="99">
        <f t="shared" si="258"/>
        <v>107.90740352167255</v>
      </c>
      <c r="S260" s="99">
        <f t="shared" si="258"/>
        <v>113.71141903489276</v>
      </c>
      <c r="T260" s="351">
        <f>(S260/J260)^(1/9)-1</f>
        <v>5.0538109461071956E-2</v>
      </c>
    </row>
    <row r="261" spans="1:21" x14ac:dyDescent="0.25">
      <c r="A261" s="92" t="s">
        <v>35</v>
      </c>
      <c r="B261" s="62" t="s">
        <v>36</v>
      </c>
      <c r="C261" s="100" t="s">
        <v>160</v>
      </c>
      <c r="D261" s="95"/>
      <c r="E261" s="95">
        <f>E260/D260-1</f>
        <v>-7.5646709649283772E-2</v>
      </c>
      <c r="F261" s="95">
        <f>F260/E260-1</f>
        <v>0.33480843239657676</v>
      </c>
      <c r="G261" s="95">
        <f>G260/F260-1</f>
        <v>-2.9126825099117237E-3</v>
      </c>
      <c r="H261" s="95">
        <f>H260/G260-1</f>
        <v>-0.10821754129928918</v>
      </c>
      <c r="I261" s="95">
        <v>4.5670000000000002E-2</v>
      </c>
      <c r="J261" s="95">
        <v>4.6481700000000001E-2</v>
      </c>
      <c r="K261" s="95">
        <v>4.7293400000000006E-2</v>
      </c>
      <c r="L261" s="95">
        <v>4.8105100000000005E-2</v>
      </c>
      <c r="M261" s="95">
        <v>4.8916800000000003E-2</v>
      </c>
      <c r="N261" s="95">
        <v>4.9728500000000002E-2</v>
      </c>
      <c r="O261" s="95">
        <v>5.05402E-2</v>
      </c>
      <c r="P261" s="95">
        <v>5.1351900000000006E-2</v>
      </c>
      <c r="Q261" s="95">
        <v>5.2163600000000004E-2</v>
      </c>
      <c r="R261" s="95">
        <v>5.2975300000000003E-2</v>
      </c>
      <c r="S261" s="95">
        <v>5.3787000000000001E-2</v>
      </c>
    </row>
    <row r="262" spans="1:21" ht="15.75" thickBot="1" x14ac:dyDescent="0.3">
      <c r="A262" s="92" t="s">
        <v>35</v>
      </c>
      <c r="B262" s="62" t="s">
        <v>36</v>
      </c>
      <c r="C262" s="102" t="s">
        <v>161</v>
      </c>
      <c r="D262" s="103">
        <f>D255-D260</f>
        <v>-60.774646000000004</v>
      </c>
      <c r="E262" s="103">
        <f t="shared" ref="E262:S262" si="259">E255-E260</f>
        <v>-56.177244000000002</v>
      </c>
      <c r="F262" s="103">
        <f t="shared" si="259"/>
        <v>-74.985859000000005</v>
      </c>
      <c r="G262" s="103">
        <f t="shared" si="259"/>
        <v>-74.767448999999999</v>
      </c>
      <c r="H262" s="103">
        <f t="shared" si="259"/>
        <v>-66.676299499999999</v>
      </c>
      <c r="I262" s="103">
        <f t="shared" si="259"/>
        <v>-69.721406098165005</v>
      </c>
      <c r="J262" s="103">
        <f t="shared" si="259"/>
        <v>-72.962175579998075</v>
      </c>
      <c r="K262" s="103">
        <f t="shared" si="259"/>
        <v>-76.41280493457316</v>
      </c>
      <c r="L262" s="103">
        <f t="shared" si="259"/>
        <v>-80.08865055723129</v>
      </c>
      <c r="M262" s="103">
        <f t="shared" si="259"/>
        <v>-84.006331058809266</v>
      </c>
      <c r="N262" s="103">
        <f t="shared" si="259"/>
        <v>-88.183839892867269</v>
      </c>
      <c r="O262" s="103">
        <f t="shared" si="259"/>
        <v>-92.640668797820751</v>
      </c>
      <c r="P262" s="103">
        <f t="shared" si="259"/>
        <v>-97.397943157859558</v>
      </c>
      <c r="Q262" s="103">
        <f t="shared" si="259"/>
        <v>-102.4785705055689</v>
      </c>
      <c r="R262" s="103">
        <f t="shared" si="259"/>
        <v>-107.90740352167255</v>
      </c>
      <c r="S262" s="103">
        <f t="shared" si="259"/>
        <v>-113.71141903489276</v>
      </c>
    </row>
    <row r="263" spans="1:21" x14ac:dyDescent="0.25">
      <c r="A263" s="92" t="s">
        <v>35</v>
      </c>
      <c r="B263" s="62" t="s">
        <v>37</v>
      </c>
      <c r="C263" s="93" t="s">
        <v>153</v>
      </c>
      <c r="D263" s="94">
        <f>'[1]Capacity by Company'!D94</f>
        <v>0</v>
      </c>
      <c r="E263" s="94">
        <f>'[1]Capacity by Company'!E94</f>
        <v>0</v>
      </c>
      <c r="F263" s="94">
        <f>'[1]Capacity by Company'!F94</f>
        <v>0</v>
      </c>
      <c r="G263" s="94">
        <f>'[1]Capacity by Company'!G94</f>
        <v>0</v>
      </c>
      <c r="H263" s="94">
        <f>'[1]Capacity by Company'!H94</f>
        <v>0</v>
      </c>
      <c r="I263" s="94">
        <f>'[1]Capacity by Company'!I94</f>
        <v>0</v>
      </c>
      <c r="J263" s="94">
        <f>'[1]Capacity by Company'!J94</f>
        <v>0</v>
      </c>
      <c r="K263" s="94">
        <f>'[1]Capacity by Company'!K94</f>
        <v>0</v>
      </c>
      <c r="L263" s="94">
        <f>'[1]Capacity by Company'!L94</f>
        <v>0</v>
      </c>
      <c r="M263" s="94">
        <f>'[1]Capacity by Company'!M94</f>
        <v>0</v>
      </c>
      <c r="N263" s="94">
        <f>'[1]Capacity by Company'!N94</f>
        <v>0</v>
      </c>
      <c r="O263" s="94">
        <f>'[1]Capacity by Company'!O94</f>
        <v>0</v>
      </c>
      <c r="P263" s="94">
        <f>'[1]Capacity by Company'!P94</f>
        <v>0</v>
      </c>
      <c r="Q263" s="94">
        <f>'[1]Capacity by Company'!Q94</f>
        <v>0</v>
      </c>
      <c r="R263" s="94">
        <f>'[1]Capacity by Company'!R94</f>
        <v>0</v>
      </c>
      <c r="S263" s="94">
        <f>'[1]Capacity by Company'!S94</f>
        <v>0</v>
      </c>
    </row>
    <row r="264" spans="1:21" x14ac:dyDescent="0.25">
      <c r="A264" s="92" t="s">
        <v>35</v>
      </c>
      <c r="B264" s="62" t="s">
        <v>37</v>
      </c>
      <c r="C264" s="93" t="s">
        <v>154</v>
      </c>
      <c r="D264" s="104">
        <f>'[1]Production by Company'!D94</f>
        <v>0</v>
      </c>
      <c r="E264" s="104">
        <f>'[1]Production by Company'!E94</f>
        <v>0</v>
      </c>
      <c r="F264" s="104">
        <f>'[1]Production by Company'!F94</f>
        <v>0</v>
      </c>
      <c r="G264" s="104">
        <f>'[1]Production by Company'!G94</f>
        <v>0</v>
      </c>
      <c r="H264" s="104">
        <f>'[1]Production by Company'!H94</f>
        <v>0</v>
      </c>
      <c r="I264" s="104">
        <f>'[1]Production by Company'!I94</f>
        <v>0</v>
      </c>
      <c r="J264" s="104">
        <f>'[1]Production by Company'!J94</f>
        <v>0</v>
      </c>
      <c r="K264" s="104">
        <f>'[1]Production by Company'!K94</f>
        <v>0</v>
      </c>
      <c r="L264" s="104">
        <f>'[1]Production by Company'!L94</f>
        <v>0</v>
      </c>
      <c r="M264" s="104">
        <f>'[1]Production by Company'!M94</f>
        <v>0</v>
      </c>
      <c r="N264" s="104">
        <f>'[1]Production by Company'!N94</f>
        <v>0</v>
      </c>
      <c r="O264" s="104">
        <f>'[1]Production by Company'!O94</f>
        <v>0</v>
      </c>
      <c r="P264" s="104">
        <f>'[1]Production by Company'!P94</f>
        <v>0</v>
      </c>
      <c r="Q264" s="104">
        <f>'[1]Production by Company'!Q94</f>
        <v>0</v>
      </c>
      <c r="R264" s="104">
        <f>'[1]Production by Company'!R94</f>
        <v>0</v>
      </c>
      <c r="S264" s="104">
        <f>'[1]Production by Company'!S94</f>
        <v>0</v>
      </c>
    </row>
    <row r="265" spans="1:21" x14ac:dyDescent="0.25">
      <c r="A265" s="92" t="s">
        <v>35</v>
      </c>
      <c r="B265" s="62" t="s">
        <v>37</v>
      </c>
      <c r="C265" s="93" t="s">
        <v>155</v>
      </c>
      <c r="D265" s="95">
        <v>0</v>
      </c>
      <c r="E265" s="95">
        <v>0</v>
      </c>
      <c r="F265" s="95">
        <v>0</v>
      </c>
      <c r="G265" s="95">
        <v>0</v>
      </c>
      <c r="H265" s="95">
        <v>0</v>
      </c>
      <c r="I265" s="95">
        <v>0</v>
      </c>
      <c r="J265" s="95">
        <v>0</v>
      </c>
      <c r="K265" s="95">
        <v>0</v>
      </c>
      <c r="L265" s="95">
        <v>0</v>
      </c>
      <c r="M265" s="95">
        <v>0</v>
      </c>
      <c r="N265" s="95">
        <v>0</v>
      </c>
      <c r="O265" s="95">
        <v>0</v>
      </c>
      <c r="P265" s="95">
        <v>0</v>
      </c>
      <c r="Q265" s="95">
        <v>0</v>
      </c>
      <c r="R265" s="95">
        <v>0</v>
      </c>
      <c r="S265" s="95">
        <v>0</v>
      </c>
    </row>
    <row r="266" spans="1:21" x14ac:dyDescent="0.25">
      <c r="A266" s="92" t="s">
        <v>35</v>
      </c>
      <c r="B266" s="62" t="s">
        <v>37</v>
      </c>
      <c r="C266" s="93" t="s">
        <v>156</v>
      </c>
      <c r="D266" s="96">
        <f>'Foreign Trade '!I23</f>
        <v>7.569655</v>
      </c>
      <c r="E266" s="96">
        <f>'Foreign Trade '!J23</f>
        <v>7.8494840000000003</v>
      </c>
      <c r="F266" s="96">
        <f>'Foreign Trade '!K23</f>
        <v>7.0702280000000002</v>
      </c>
      <c r="G266" s="96">
        <f>'Foreign Trade '!L23</f>
        <v>6.3590489999999997</v>
      </c>
      <c r="H266" s="96">
        <f>'Foreign Trade '!M23</f>
        <v>7.2121040000000001</v>
      </c>
      <c r="I266" s="55"/>
      <c r="J266" s="97"/>
      <c r="K266" s="97"/>
      <c r="L266" s="97"/>
      <c r="M266" s="97"/>
      <c r="N266" s="97"/>
      <c r="O266" s="97"/>
      <c r="P266" s="97"/>
      <c r="Q266" s="97"/>
      <c r="R266" s="97"/>
      <c r="S266" s="98"/>
    </row>
    <row r="267" spans="1:21" x14ac:dyDescent="0.25">
      <c r="A267" s="92" t="s">
        <v>35</v>
      </c>
      <c r="B267" s="62" t="s">
        <v>37</v>
      </c>
      <c r="C267" s="93" t="s">
        <v>157</v>
      </c>
      <c r="D267" s="118">
        <f>'Foreign Trade '!AH23</f>
        <v>2.9009E-2</v>
      </c>
      <c r="E267" s="118">
        <f>'Foreign Trade '!AI23</f>
        <v>2.0686E-2</v>
      </c>
      <c r="F267" s="118">
        <f>'Foreign Trade '!AJ23</f>
        <v>4.4499999999999997E-4</v>
      </c>
      <c r="G267" s="118">
        <f>'Foreign Trade '!AK23</f>
        <v>3.6700000000000001E-3</v>
      </c>
      <c r="H267" s="118">
        <f>'Foreign Trade '!AL23</f>
        <v>1.3452500000000001E-2</v>
      </c>
      <c r="I267" s="53"/>
      <c r="J267" s="97"/>
      <c r="K267" s="97"/>
      <c r="L267" s="97"/>
      <c r="M267" s="97"/>
      <c r="N267" s="97"/>
      <c r="O267" s="97"/>
      <c r="P267" s="97"/>
      <c r="Q267" s="97"/>
      <c r="R267" s="97"/>
      <c r="S267" s="98"/>
    </row>
    <row r="268" spans="1:21" x14ac:dyDescent="0.25">
      <c r="A268" s="92" t="s">
        <v>35</v>
      </c>
      <c r="B268" s="62" t="s">
        <v>37</v>
      </c>
      <c r="C268" s="93" t="s">
        <v>158</v>
      </c>
      <c r="D268" s="94">
        <f>0.02*D264</f>
        <v>0</v>
      </c>
      <c r="E268" s="94">
        <f t="shared" ref="E268:R268" si="260">0.02*E264</f>
        <v>0</v>
      </c>
      <c r="F268" s="94">
        <f t="shared" si="260"/>
        <v>0</v>
      </c>
      <c r="G268" s="94">
        <f t="shared" si="260"/>
        <v>0</v>
      </c>
      <c r="H268" s="94">
        <f t="shared" si="260"/>
        <v>0</v>
      </c>
      <c r="I268" s="94">
        <f t="shared" si="260"/>
        <v>0</v>
      </c>
      <c r="J268" s="94">
        <f t="shared" si="260"/>
        <v>0</v>
      </c>
      <c r="K268" s="94">
        <f t="shared" si="260"/>
        <v>0</v>
      </c>
      <c r="L268" s="94">
        <f t="shared" si="260"/>
        <v>0</v>
      </c>
      <c r="M268" s="94">
        <f t="shared" si="260"/>
        <v>0</v>
      </c>
      <c r="N268" s="94">
        <f t="shared" si="260"/>
        <v>0</v>
      </c>
      <c r="O268" s="94">
        <f t="shared" si="260"/>
        <v>0</v>
      </c>
      <c r="P268" s="94">
        <f t="shared" si="260"/>
        <v>0</v>
      </c>
      <c r="Q268" s="94">
        <f t="shared" si="260"/>
        <v>0</v>
      </c>
      <c r="R268" s="94">
        <f t="shared" si="260"/>
        <v>0</v>
      </c>
      <c r="S268" s="94">
        <f>0.02*S264</f>
        <v>0</v>
      </c>
    </row>
    <row r="269" spans="1:21" x14ac:dyDescent="0.25">
      <c r="A269" s="92" t="s">
        <v>35</v>
      </c>
      <c r="B269" s="62" t="s">
        <v>37</v>
      </c>
      <c r="C269" s="93" t="s">
        <v>159</v>
      </c>
      <c r="D269" s="99">
        <f>D264+D266-D267-D268</f>
        <v>7.5406459999999997</v>
      </c>
      <c r="E269" s="99">
        <f>E264+E266-E267-E268</f>
        <v>7.8287979999999999</v>
      </c>
      <c r="F269" s="99">
        <f>F264+F266-F267-F268</f>
        <v>7.0697830000000002</v>
      </c>
      <c r="G269" s="99">
        <f>G264+G266-G267-G268</f>
        <v>6.3553790000000001</v>
      </c>
      <c r="H269" s="99">
        <f>H264+H266-H267-H268</f>
        <v>7.1986515000000004</v>
      </c>
      <c r="I269" s="99">
        <f>H269*(I270+1)</f>
        <v>7.4418219476700003</v>
      </c>
      <c r="J269" s="99">
        <f t="shared" ref="J269:S269" si="261">I269*(J270+1)</f>
        <v>7.699160150620429</v>
      </c>
      <c r="K269" s="99">
        <f t="shared" si="261"/>
        <v>7.9715564367493794</v>
      </c>
      <c r="L269" s="99">
        <f t="shared" si="261"/>
        <v>8.2599673486309726</v>
      </c>
      <c r="M269" s="99">
        <f t="shared" si="261"/>
        <v>8.565420941183346</v>
      </c>
      <c r="N269" s="99">
        <f t="shared" si="261"/>
        <v>8.8890225443412518</v>
      </c>
      <c r="O269" s="99">
        <f t="shared" si="261"/>
        <v>9.2319610341019374</v>
      </c>
      <c r="P269" s="99">
        <f t="shared" si="261"/>
        <v>9.595515659624871</v>
      </c>
      <c r="Q269" s="99">
        <f t="shared" si="261"/>
        <v>9.981063478828597</v>
      </c>
      <c r="R269" s="99">
        <f t="shared" si="261"/>
        <v>10.390087460190992</v>
      </c>
      <c r="S269" s="99">
        <f t="shared" si="261"/>
        <v>10.824185314277772</v>
      </c>
      <c r="T269" s="351">
        <f>(S269/J269)^(1/9)-1</f>
        <v>3.8577945908170985E-2</v>
      </c>
    </row>
    <row r="270" spans="1:21" x14ac:dyDescent="0.25">
      <c r="A270" s="92" t="s">
        <v>35</v>
      </c>
      <c r="B270" s="62" t="s">
        <v>37</v>
      </c>
      <c r="C270" s="100" t="s">
        <v>160</v>
      </c>
      <c r="D270" s="95"/>
      <c r="E270" s="95">
        <f>E269/D269-1</f>
        <v>3.8213171656645839E-2</v>
      </c>
      <c r="F270" s="95">
        <f>F269/E269-1</f>
        <v>-9.6951664866049669E-2</v>
      </c>
      <c r="G270" s="95">
        <f>G269/F269-1</f>
        <v>-0.10105034341223773</v>
      </c>
      <c r="H270" s="95">
        <f>H269/G269-1</f>
        <v>0.13268642200567426</v>
      </c>
      <c r="I270" s="95">
        <v>3.3779999999999998E-2</v>
      </c>
      <c r="J270" s="95">
        <v>3.4579999999999993E-2</v>
      </c>
      <c r="K270" s="95">
        <v>3.5379999999999995E-2</v>
      </c>
      <c r="L270" s="95">
        <v>3.6179999999999997E-2</v>
      </c>
      <c r="M270" s="95">
        <v>3.6979999999999999E-2</v>
      </c>
      <c r="N270" s="95">
        <v>3.7779999999999994E-2</v>
      </c>
      <c r="O270" s="95">
        <v>3.8579999999999996E-2</v>
      </c>
      <c r="P270" s="95">
        <v>3.9379999999999998E-2</v>
      </c>
      <c r="Q270" s="95">
        <v>4.0179999999999993E-2</v>
      </c>
      <c r="R270" s="95">
        <v>4.0979999999999996E-2</v>
      </c>
      <c r="S270" s="95">
        <v>4.1779999999999998E-2</v>
      </c>
    </row>
    <row r="271" spans="1:21" ht="15.75" thickBot="1" x14ac:dyDescent="0.3">
      <c r="A271" s="92" t="s">
        <v>35</v>
      </c>
      <c r="B271" s="62" t="s">
        <v>37</v>
      </c>
      <c r="C271" s="102" t="s">
        <v>161</v>
      </c>
      <c r="D271" s="103">
        <f>D264-D269</f>
        <v>-7.5406459999999997</v>
      </c>
      <c r="E271" s="103">
        <f t="shared" ref="E271:S271" si="262">E264-E269</f>
        <v>-7.8287979999999999</v>
      </c>
      <c r="F271" s="103">
        <f t="shared" si="262"/>
        <v>-7.0697830000000002</v>
      </c>
      <c r="G271" s="103">
        <f t="shared" si="262"/>
        <v>-6.3553790000000001</v>
      </c>
      <c r="H271" s="103">
        <f t="shared" si="262"/>
        <v>-7.1986515000000004</v>
      </c>
      <c r="I271" s="103">
        <f t="shared" si="262"/>
        <v>-7.4418219476700003</v>
      </c>
      <c r="J271" s="103">
        <f t="shared" si="262"/>
        <v>-7.699160150620429</v>
      </c>
      <c r="K271" s="103">
        <f t="shared" si="262"/>
        <v>-7.9715564367493794</v>
      </c>
      <c r="L271" s="103">
        <f t="shared" si="262"/>
        <v>-8.2599673486309726</v>
      </c>
      <c r="M271" s="103">
        <f t="shared" si="262"/>
        <v>-8.565420941183346</v>
      </c>
      <c r="N271" s="103">
        <f t="shared" si="262"/>
        <v>-8.8890225443412518</v>
      </c>
      <c r="O271" s="103">
        <f t="shared" si="262"/>
        <v>-9.2319610341019374</v>
      </c>
      <c r="P271" s="103">
        <f t="shared" si="262"/>
        <v>-9.595515659624871</v>
      </c>
      <c r="Q271" s="103">
        <f t="shared" si="262"/>
        <v>-9.981063478828597</v>
      </c>
      <c r="R271" s="103">
        <f t="shared" si="262"/>
        <v>-10.390087460190992</v>
      </c>
      <c r="S271" s="103">
        <f t="shared" si="262"/>
        <v>-10.824185314277772</v>
      </c>
    </row>
    <row r="272" spans="1:21" x14ac:dyDescent="0.25">
      <c r="A272" s="92" t="s">
        <v>35</v>
      </c>
      <c r="B272" s="62" t="s">
        <v>163</v>
      </c>
      <c r="C272" s="93" t="s">
        <v>153</v>
      </c>
      <c r="D272" s="94">
        <f>'Capacity By Company '!D94</f>
        <v>0</v>
      </c>
      <c r="E272" s="94">
        <f>'Capacity By Company '!E94</f>
        <v>0</v>
      </c>
      <c r="F272" s="94">
        <f>'Capacity By Company '!F94</f>
        <v>0</v>
      </c>
      <c r="G272" s="94">
        <f>'Capacity By Company '!G94</f>
        <v>0</v>
      </c>
      <c r="H272" s="94">
        <f>'Capacity By Company '!H94</f>
        <v>0</v>
      </c>
      <c r="I272" s="94">
        <f>'Capacity By Company '!I94</f>
        <v>0</v>
      </c>
      <c r="J272" s="94">
        <f>'Capacity By Company '!J94</f>
        <v>0</v>
      </c>
      <c r="K272" s="94">
        <f>'Capacity By Company '!K94</f>
        <v>0</v>
      </c>
      <c r="L272" s="94">
        <f>'Capacity By Company '!L94</f>
        <v>0</v>
      </c>
      <c r="M272" s="94">
        <f>'Capacity By Company '!M94</f>
        <v>0</v>
      </c>
      <c r="N272" s="94">
        <f>'Capacity By Company '!N94</f>
        <v>0</v>
      </c>
      <c r="O272" s="94">
        <f>'Capacity By Company '!O94</f>
        <v>0</v>
      </c>
      <c r="P272" s="94">
        <f>'Capacity By Company '!P94</f>
        <v>0</v>
      </c>
      <c r="Q272" s="94">
        <f>'Capacity By Company '!Q94</f>
        <v>0</v>
      </c>
      <c r="R272" s="94">
        <f>'Capacity By Company '!R94</f>
        <v>0</v>
      </c>
      <c r="S272" s="94">
        <f>'Capacity By Company '!S94</f>
        <v>0</v>
      </c>
    </row>
    <row r="273" spans="1:19" x14ac:dyDescent="0.25">
      <c r="A273" s="92" t="s">
        <v>35</v>
      </c>
      <c r="B273" s="62" t="s">
        <v>163</v>
      </c>
      <c r="C273" s="93" t="s">
        <v>154</v>
      </c>
      <c r="D273" s="115">
        <v>3.6354999999999995</v>
      </c>
      <c r="E273" s="115">
        <v>3.6863933333333332</v>
      </c>
      <c r="F273" s="115">
        <v>3.7372866666666664</v>
      </c>
      <c r="G273" s="115">
        <v>3.7881799999999997</v>
      </c>
      <c r="H273" s="115">
        <v>3.8390733333333329</v>
      </c>
      <c r="I273" s="115">
        <v>3.8899666666666661</v>
      </c>
      <c r="J273" s="115">
        <v>3.9408599999999998</v>
      </c>
      <c r="K273" s="115">
        <v>3.991753333333333</v>
      </c>
      <c r="L273" s="115">
        <v>4.0426466666666663</v>
      </c>
      <c r="M273" s="115">
        <v>4.09354</v>
      </c>
      <c r="N273" s="115">
        <v>4.1444333333333327</v>
      </c>
      <c r="O273" s="115">
        <v>4.1953266666666664</v>
      </c>
      <c r="P273" s="115">
        <v>4.2462200000000001</v>
      </c>
      <c r="Q273" s="115">
        <v>4.2971133333333329</v>
      </c>
      <c r="R273" s="115">
        <v>4.3480066666666666</v>
      </c>
      <c r="S273" s="115">
        <v>4.3988999999999994</v>
      </c>
    </row>
    <row r="274" spans="1:19" x14ac:dyDescent="0.25">
      <c r="A274" s="92" t="s">
        <v>35</v>
      </c>
      <c r="B274" s="62" t="s">
        <v>163</v>
      </c>
      <c r="C274" s="93" t="s">
        <v>155</v>
      </c>
      <c r="D274" s="95" t="e">
        <f t="shared" ref="D274:S274" si="263">(D273/D272)</f>
        <v>#DIV/0!</v>
      </c>
      <c r="E274" s="95" t="e">
        <f t="shared" si="263"/>
        <v>#DIV/0!</v>
      </c>
      <c r="F274" s="95" t="e">
        <f t="shared" si="263"/>
        <v>#DIV/0!</v>
      </c>
      <c r="G274" s="95" t="e">
        <f t="shared" si="263"/>
        <v>#DIV/0!</v>
      </c>
      <c r="H274" s="95" t="e">
        <f t="shared" si="263"/>
        <v>#DIV/0!</v>
      </c>
      <c r="I274" s="95" t="e">
        <f t="shared" si="263"/>
        <v>#DIV/0!</v>
      </c>
      <c r="J274" s="95" t="e">
        <f t="shared" si="263"/>
        <v>#DIV/0!</v>
      </c>
      <c r="K274" s="95" t="e">
        <f t="shared" si="263"/>
        <v>#DIV/0!</v>
      </c>
      <c r="L274" s="95" t="e">
        <f t="shared" si="263"/>
        <v>#DIV/0!</v>
      </c>
      <c r="M274" s="95" t="e">
        <f t="shared" si="263"/>
        <v>#DIV/0!</v>
      </c>
      <c r="N274" s="95" t="e">
        <f t="shared" si="263"/>
        <v>#DIV/0!</v>
      </c>
      <c r="O274" s="95" t="e">
        <f t="shared" si="263"/>
        <v>#DIV/0!</v>
      </c>
      <c r="P274" s="95" t="e">
        <f t="shared" si="263"/>
        <v>#DIV/0!</v>
      </c>
      <c r="Q274" s="95" t="e">
        <f t="shared" si="263"/>
        <v>#DIV/0!</v>
      </c>
      <c r="R274" s="95" t="e">
        <f t="shared" si="263"/>
        <v>#DIV/0!</v>
      </c>
      <c r="S274" s="95" t="e">
        <f t="shared" si="263"/>
        <v>#DIV/0!</v>
      </c>
    </row>
    <row r="275" spans="1:19" x14ac:dyDescent="0.25">
      <c r="A275" s="92" t="s">
        <v>35</v>
      </c>
      <c r="B275" s="62" t="s">
        <v>163</v>
      </c>
      <c r="C275" s="93" t="s">
        <v>156</v>
      </c>
      <c r="D275" s="96">
        <v>0</v>
      </c>
      <c r="E275" s="96">
        <v>0</v>
      </c>
      <c r="F275" s="96">
        <v>0</v>
      </c>
      <c r="G275" s="96">
        <v>0</v>
      </c>
      <c r="H275" s="96">
        <v>0</v>
      </c>
      <c r="I275" s="55"/>
      <c r="J275" s="97"/>
      <c r="K275" s="97"/>
      <c r="L275" s="97"/>
      <c r="M275" s="97"/>
      <c r="N275" s="97"/>
      <c r="O275" s="97"/>
      <c r="P275" s="97"/>
      <c r="Q275" s="97"/>
      <c r="R275" s="97"/>
      <c r="S275" s="98"/>
    </row>
    <row r="276" spans="1:19" x14ac:dyDescent="0.25">
      <c r="A276" s="92" t="s">
        <v>35</v>
      </c>
      <c r="B276" s="62" t="s">
        <v>163</v>
      </c>
      <c r="C276" s="93" t="s">
        <v>157</v>
      </c>
      <c r="D276" s="96">
        <v>0</v>
      </c>
      <c r="E276" s="96">
        <v>0</v>
      </c>
      <c r="F276" s="96">
        <v>0</v>
      </c>
      <c r="G276" s="96">
        <v>0</v>
      </c>
      <c r="H276" s="96">
        <v>0</v>
      </c>
      <c r="I276" s="53"/>
      <c r="J276" s="97"/>
      <c r="K276" s="97"/>
      <c r="L276" s="97"/>
      <c r="M276" s="97"/>
      <c r="N276" s="97"/>
      <c r="O276" s="97"/>
      <c r="P276" s="97"/>
      <c r="Q276" s="97"/>
      <c r="R276" s="97"/>
      <c r="S276" s="98"/>
    </row>
    <row r="277" spans="1:19" x14ac:dyDescent="0.25">
      <c r="A277" s="92" t="s">
        <v>35</v>
      </c>
      <c r="B277" s="62" t="s">
        <v>163</v>
      </c>
      <c r="C277" s="93" t="s">
        <v>158</v>
      </c>
      <c r="D277" s="94">
        <f>0.02*D273</f>
        <v>7.2709999999999997E-2</v>
      </c>
      <c r="E277" s="94">
        <f t="shared" ref="E277:R277" si="264">0.02*E273</f>
        <v>7.3727866666666669E-2</v>
      </c>
      <c r="F277" s="94">
        <f t="shared" si="264"/>
        <v>7.4745733333333328E-2</v>
      </c>
      <c r="G277" s="94">
        <f t="shared" si="264"/>
        <v>7.57636E-2</v>
      </c>
      <c r="H277" s="94">
        <f t="shared" si="264"/>
        <v>7.6781466666666659E-2</v>
      </c>
      <c r="I277" s="94">
        <f t="shared" si="264"/>
        <v>7.7799333333333318E-2</v>
      </c>
      <c r="J277" s="94">
        <f t="shared" si="264"/>
        <v>7.8817200000000004E-2</v>
      </c>
      <c r="K277" s="94">
        <f t="shared" si="264"/>
        <v>7.9835066666666663E-2</v>
      </c>
      <c r="L277" s="94">
        <f t="shared" si="264"/>
        <v>8.0852933333333321E-2</v>
      </c>
      <c r="M277" s="94">
        <f t="shared" si="264"/>
        <v>8.1870800000000007E-2</v>
      </c>
      <c r="N277" s="94">
        <f t="shared" si="264"/>
        <v>8.2888666666666652E-2</v>
      </c>
      <c r="O277" s="94">
        <f t="shared" si="264"/>
        <v>8.3906533333333325E-2</v>
      </c>
      <c r="P277" s="94">
        <f t="shared" si="264"/>
        <v>8.4924399999999997E-2</v>
      </c>
      <c r="Q277" s="94">
        <f t="shared" si="264"/>
        <v>8.5942266666666656E-2</v>
      </c>
      <c r="R277" s="94">
        <f t="shared" si="264"/>
        <v>8.6960133333333328E-2</v>
      </c>
      <c r="S277" s="94">
        <f>0.02*S273</f>
        <v>8.7977999999999987E-2</v>
      </c>
    </row>
    <row r="278" spans="1:19" x14ac:dyDescent="0.25">
      <c r="A278" s="92" t="s">
        <v>35</v>
      </c>
      <c r="B278" s="62" t="s">
        <v>163</v>
      </c>
      <c r="C278" s="93" t="s">
        <v>159</v>
      </c>
      <c r="D278" s="99">
        <f>D273+D275-D276-D277</f>
        <v>3.5627899999999997</v>
      </c>
      <c r="E278" s="99">
        <f>E273+E275-E276-E277</f>
        <v>3.6126654666666664</v>
      </c>
      <c r="F278" s="99">
        <f>F273+F275-F276-F277</f>
        <v>3.6625409333333332</v>
      </c>
      <c r="G278" s="99">
        <f>G273+G275-G276-G277</f>
        <v>3.7124163999999995</v>
      </c>
      <c r="H278" s="99">
        <f>H273+H275-H276-H277</f>
        <v>3.7622918666666663</v>
      </c>
      <c r="I278" s="99">
        <f>H278*(I279+1)</f>
        <v>3.566276460413333</v>
      </c>
      <c r="J278" s="99">
        <f t="shared" ref="J278:S278" si="265">I278*(J279+1)</f>
        <v>3.7374004107242462</v>
      </c>
      <c r="K278" s="99">
        <f t="shared" si="265"/>
        <v>3.9105376818894699</v>
      </c>
      <c r="L278" s="99">
        <f t="shared" si="265"/>
        <v>4.0852106402357906</v>
      </c>
      <c r="M278" s="99">
        <f t="shared" si="265"/>
        <v>4.2609110932789065</v>
      </c>
      <c r="N278" s="99">
        <f t="shared" si="265"/>
        <v>4.4371021944141269</v>
      </c>
      <c r="O278" s="99">
        <f t="shared" si="265"/>
        <v>4.6132206765928938</v>
      </c>
      <c r="P278" s="99">
        <f t="shared" si="265"/>
        <v>4.7886794085459909</v>
      </c>
      <c r="Q278" s="99">
        <f t="shared" si="265"/>
        <v>4.9628702630611015</v>
      </c>
      <c r="R278" s="99">
        <f t="shared" si="265"/>
        <v>5.1351672827138488</v>
      </c>
      <c r="S278" s="99">
        <f t="shared" si="265"/>
        <v>5.3049301243463409</v>
      </c>
    </row>
    <row r="279" spans="1:19" x14ac:dyDescent="0.25">
      <c r="A279" s="92" t="s">
        <v>35</v>
      </c>
      <c r="B279" s="62" t="s">
        <v>163</v>
      </c>
      <c r="C279" s="100" t="s">
        <v>160</v>
      </c>
      <c r="D279" s="95"/>
      <c r="E279" s="95">
        <f>E278/D278-1</f>
        <v>1.3998991427130569E-2</v>
      </c>
      <c r="F279" s="95">
        <f>F278/E278-1</f>
        <v>1.3805725198432484E-2</v>
      </c>
      <c r="G279" s="95">
        <f>G278/F278-1</f>
        <v>1.36177226615386E-2</v>
      </c>
      <c r="H279" s="95">
        <f>H278/G278-1</f>
        <v>1.3434771666957168E-2</v>
      </c>
      <c r="I279" s="95">
        <v>-5.21E-2</v>
      </c>
      <c r="J279" s="95">
        <v>4.7983927272727274E-2</v>
      </c>
      <c r="K279" s="95">
        <v>4.6325587878787877E-2</v>
      </c>
      <c r="L279" s="95">
        <v>4.4667248484848487E-2</v>
      </c>
      <c r="M279" s="95">
        <v>4.3008909090909091E-2</v>
      </c>
      <c r="N279" s="95">
        <v>4.1350569696969694E-2</v>
      </c>
      <c r="O279" s="95">
        <v>3.9692230303030304E-2</v>
      </c>
      <c r="P279" s="95">
        <v>3.8033890909090907E-2</v>
      </c>
      <c r="Q279" s="95">
        <v>3.6375551515151511E-2</v>
      </c>
      <c r="R279" s="95">
        <v>3.4717212121212114E-2</v>
      </c>
      <c r="S279" s="95">
        <v>3.3058872727272717E-2</v>
      </c>
    </row>
    <row r="280" spans="1:19" ht="15.75" thickBot="1" x14ac:dyDescent="0.3">
      <c r="A280" s="92" t="s">
        <v>35</v>
      </c>
      <c r="B280" s="62" t="s">
        <v>163</v>
      </c>
      <c r="C280" s="102" t="s">
        <v>161</v>
      </c>
      <c r="D280" s="103">
        <f>D273-D278</f>
        <v>7.270999999999983E-2</v>
      </c>
      <c r="E280" s="103">
        <f t="shared" ref="E280:S280" si="266">E273-E278</f>
        <v>7.3727866666666753E-2</v>
      </c>
      <c r="F280" s="103">
        <f t="shared" si="266"/>
        <v>7.4745733333333231E-2</v>
      </c>
      <c r="G280" s="103">
        <f t="shared" si="266"/>
        <v>7.5763600000000153E-2</v>
      </c>
      <c r="H280" s="103">
        <f t="shared" si="266"/>
        <v>7.6781466666666631E-2</v>
      </c>
      <c r="I280" s="103">
        <f t="shared" si="266"/>
        <v>0.32369020625333311</v>
      </c>
      <c r="J280" s="103">
        <f t="shared" si="266"/>
        <v>0.20345958927575358</v>
      </c>
      <c r="K280" s="103">
        <f t="shared" si="266"/>
        <v>8.1215651443863113E-2</v>
      </c>
      <c r="L280" s="103">
        <f t="shared" si="266"/>
        <v>-4.2563973569124336E-2</v>
      </c>
      <c r="M280" s="103">
        <f t="shared" si="266"/>
        <v>-0.16737109327890654</v>
      </c>
      <c r="N280" s="103">
        <f t="shared" si="266"/>
        <v>-0.29266886108079415</v>
      </c>
      <c r="O280" s="103">
        <f t="shared" si="266"/>
        <v>-0.41789400992622738</v>
      </c>
      <c r="P280" s="103">
        <f t="shared" si="266"/>
        <v>-0.54245940854599084</v>
      </c>
      <c r="Q280" s="103">
        <f t="shared" si="266"/>
        <v>-0.66575692972776856</v>
      </c>
      <c r="R280" s="103">
        <f t="shared" si="266"/>
        <v>-0.78716061604718224</v>
      </c>
      <c r="S280" s="103">
        <f t="shared" si="266"/>
        <v>-0.90603012434634156</v>
      </c>
    </row>
    <row r="281" spans="1:19" x14ac:dyDescent="0.25">
      <c r="A281" s="92" t="s">
        <v>35</v>
      </c>
      <c r="B281" s="105" t="s">
        <v>15</v>
      </c>
      <c r="C281" s="93" t="s">
        <v>153</v>
      </c>
      <c r="D281" s="94">
        <f>'Capacity By Company '!D95</f>
        <v>0</v>
      </c>
      <c r="E281" s="94">
        <f>'Capacity By Company '!E95</f>
        <v>0</v>
      </c>
      <c r="F281" s="94">
        <f>'Capacity By Company '!F95</f>
        <v>0</v>
      </c>
      <c r="G281" s="94">
        <f>'Capacity By Company '!G95</f>
        <v>0</v>
      </c>
      <c r="H281" s="94">
        <f>'Capacity By Company '!H95</f>
        <v>0</v>
      </c>
      <c r="I281" s="94">
        <f>'Capacity By Company '!I95</f>
        <v>0</v>
      </c>
      <c r="J281" s="94">
        <f>'Capacity By Company '!J95</f>
        <v>0</v>
      </c>
      <c r="K281" s="94">
        <f>'Capacity By Company '!K95</f>
        <v>0</v>
      </c>
      <c r="L281" s="94">
        <f>'Capacity By Company '!L95</f>
        <v>0</v>
      </c>
      <c r="M281" s="94">
        <f>'Capacity By Company '!M95</f>
        <v>0</v>
      </c>
      <c r="N281" s="94">
        <f>'Capacity By Company '!N95</f>
        <v>0</v>
      </c>
      <c r="O281" s="94">
        <f>'Capacity By Company '!O95</f>
        <v>0</v>
      </c>
      <c r="P281" s="94">
        <f>'Capacity By Company '!P95</f>
        <v>0</v>
      </c>
      <c r="Q281" s="94">
        <f>'Capacity By Company '!Q95</f>
        <v>0</v>
      </c>
      <c r="R281" s="94">
        <f>'Capacity By Company '!R95</f>
        <v>0</v>
      </c>
      <c r="S281" s="94">
        <f>'Capacity By Company '!S95</f>
        <v>0</v>
      </c>
    </row>
    <row r="282" spans="1:19" x14ac:dyDescent="0.25">
      <c r="A282" s="92" t="s">
        <v>35</v>
      </c>
      <c r="B282" s="105" t="s">
        <v>15</v>
      </c>
      <c r="C282" s="93" t="s">
        <v>154</v>
      </c>
      <c r="D282" s="115">
        <f>D273</f>
        <v>3.6354999999999995</v>
      </c>
      <c r="E282" s="115">
        <f t="shared" ref="E282:S282" si="267">E273</f>
        <v>3.6863933333333332</v>
      </c>
      <c r="F282" s="115">
        <f t="shared" si="267"/>
        <v>3.7372866666666664</v>
      </c>
      <c r="G282" s="115">
        <f t="shared" si="267"/>
        <v>3.7881799999999997</v>
      </c>
      <c r="H282" s="115">
        <f t="shared" si="267"/>
        <v>3.8390733333333329</v>
      </c>
      <c r="I282" s="115">
        <f t="shared" si="267"/>
        <v>3.8899666666666661</v>
      </c>
      <c r="J282" s="115">
        <f t="shared" si="267"/>
        <v>3.9408599999999998</v>
      </c>
      <c r="K282" s="115">
        <f t="shared" si="267"/>
        <v>3.991753333333333</v>
      </c>
      <c r="L282" s="115">
        <f t="shared" si="267"/>
        <v>4.0426466666666663</v>
      </c>
      <c r="M282" s="115">
        <f t="shared" si="267"/>
        <v>4.09354</v>
      </c>
      <c r="N282" s="115">
        <f t="shared" si="267"/>
        <v>4.1444333333333327</v>
      </c>
      <c r="O282" s="115">
        <f t="shared" si="267"/>
        <v>4.1953266666666664</v>
      </c>
      <c r="P282" s="115">
        <f t="shared" si="267"/>
        <v>4.2462200000000001</v>
      </c>
      <c r="Q282" s="115">
        <f t="shared" si="267"/>
        <v>4.2971133333333329</v>
      </c>
      <c r="R282" s="115">
        <f t="shared" si="267"/>
        <v>4.3480066666666666</v>
      </c>
      <c r="S282" s="115">
        <f t="shared" si="267"/>
        <v>4.3988999999999994</v>
      </c>
    </row>
    <row r="283" spans="1:19" x14ac:dyDescent="0.25">
      <c r="A283" s="92" t="s">
        <v>35</v>
      </c>
      <c r="B283" s="105" t="s">
        <v>15</v>
      </c>
      <c r="C283" s="93" t="s">
        <v>155</v>
      </c>
      <c r="D283" s="95" t="e">
        <f t="shared" ref="D283:S283" si="268">(D282/D281)</f>
        <v>#DIV/0!</v>
      </c>
      <c r="E283" s="95" t="e">
        <f t="shared" si="268"/>
        <v>#DIV/0!</v>
      </c>
      <c r="F283" s="95" t="e">
        <f t="shared" si="268"/>
        <v>#DIV/0!</v>
      </c>
      <c r="G283" s="95" t="e">
        <f t="shared" si="268"/>
        <v>#DIV/0!</v>
      </c>
      <c r="H283" s="95" t="e">
        <f t="shared" si="268"/>
        <v>#DIV/0!</v>
      </c>
      <c r="I283" s="95" t="e">
        <f t="shared" si="268"/>
        <v>#DIV/0!</v>
      </c>
      <c r="J283" s="95" t="e">
        <f t="shared" si="268"/>
        <v>#DIV/0!</v>
      </c>
      <c r="K283" s="95" t="e">
        <f t="shared" si="268"/>
        <v>#DIV/0!</v>
      </c>
      <c r="L283" s="95" t="e">
        <f t="shared" si="268"/>
        <v>#DIV/0!</v>
      </c>
      <c r="M283" s="95" t="e">
        <f t="shared" si="268"/>
        <v>#DIV/0!</v>
      </c>
      <c r="N283" s="95" t="e">
        <f t="shared" si="268"/>
        <v>#DIV/0!</v>
      </c>
      <c r="O283" s="95" t="e">
        <f t="shared" si="268"/>
        <v>#DIV/0!</v>
      </c>
      <c r="P283" s="95" t="e">
        <f t="shared" si="268"/>
        <v>#DIV/0!</v>
      </c>
      <c r="Q283" s="95" t="e">
        <f t="shared" si="268"/>
        <v>#DIV/0!</v>
      </c>
      <c r="R283" s="95" t="e">
        <f t="shared" si="268"/>
        <v>#DIV/0!</v>
      </c>
      <c r="S283" s="95" t="e">
        <f t="shared" si="268"/>
        <v>#DIV/0!</v>
      </c>
    </row>
    <row r="284" spans="1:19" x14ac:dyDescent="0.25">
      <c r="A284" s="92" t="s">
        <v>35</v>
      </c>
      <c r="B284" s="105" t="s">
        <v>15</v>
      </c>
      <c r="C284" s="93" t="s">
        <v>156</v>
      </c>
      <c r="D284" s="96">
        <f t="shared" ref="D284:H286" si="269">D275+D266+D257</f>
        <v>68.688342000000006</v>
      </c>
      <c r="E284" s="96">
        <f t="shared" si="269"/>
        <v>64.389891000000006</v>
      </c>
      <c r="F284" s="96">
        <f t="shared" si="269"/>
        <v>82.277713000000006</v>
      </c>
      <c r="G284" s="96">
        <f t="shared" si="269"/>
        <v>81.236441999999997</v>
      </c>
      <c r="H284" s="96">
        <f t="shared" si="269"/>
        <v>74.148096999999993</v>
      </c>
      <c r="I284" s="55"/>
      <c r="J284" s="97"/>
      <c r="K284" s="97"/>
      <c r="L284" s="97"/>
      <c r="M284" s="97"/>
      <c r="N284" s="97"/>
      <c r="O284" s="97"/>
      <c r="P284" s="97"/>
      <c r="Q284" s="97"/>
      <c r="R284" s="97"/>
      <c r="S284" s="98"/>
    </row>
    <row r="285" spans="1:19" x14ac:dyDescent="0.25">
      <c r="A285" s="92" t="s">
        <v>35</v>
      </c>
      <c r="B285" s="105" t="s">
        <v>15</v>
      </c>
      <c r="C285" s="93" t="s">
        <v>157</v>
      </c>
      <c r="D285" s="96">
        <f t="shared" si="269"/>
        <v>0.37304999999999999</v>
      </c>
      <c r="E285" s="96">
        <f t="shared" si="269"/>
        <v>0.383849</v>
      </c>
      <c r="F285" s="96">
        <f t="shared" si="269"/>
        <v>0.22207099999999999</v>
      </c>
      <c r="G285" s="96">
        <f t="shared" si="269"/>
        <v>0.11361400000000001</v>
      </c>
      <c r="H285" s="96">
        <f t="shared" si="269"/>
        <v>0.27314599999999994</v>
      </c>
      <c r="I285" s="53"/>
      <c r="J285" s="97"/>
      <c r="K285" s="97"/>
      <c r="L285" s="97"/>
      <c r="M285" s="97"/>
      <c r="N285" s="97"/>
      <c r="O285" s="97"/>
      <c r="P285" s="97"/>
      <c r="Q285" s="97"/>
      <c r="R285" s="97"/>
      <c r="S285" s="98"/>
    </row>
    <row r="286" spans="1:19" x14ac:dyDescent="0.25">
      <c r="A286" s="92" t="s">
        <v>35</v>
      </c>
      <c r="B286" s="105" t="s">
        <v>15</v>
      </c>
      <c r="C286" s="93" t="s">
        <v>158</v>
      </c>
      <c r="D286" s="96">
        <f t="shared" si="269"/>
        <v>7.2709999999999997E-2</v>
      </c>
      <c r="E286" s="96">
        <f t="shared" si="269"/>
        <v>7.3727866666666669E-2</v>
      </c>
      <c r="F286" s="96">
        <f t="shared" si="269"/>
        <v>7.4745733333333328E-2</v>
      </c>
      <c r="G286" s="96">
        <f t="shared" si="269"/>
        <v>7.57636E-2</v>
      </c>
      <c r="H286" s="96">
        <f t="shared" si="269"/>
        <v>7.6781466666666659E-2</v>
      </c>
      <c r="I286" s="94">
        <f t="shared" ref="I286:R286" si="270">0.02*I282</f>
        <v>7.7799333333333318E-2</v>
      </c>
      <c r="J286" s="94">
        <f t="shared" si="270"/>
        <v>7.8817200000000004E-2</v>
      </c>
      <c r="K286" s="94">
        <f t="shared" si="270"/>
        <v>7.9835066666666663E-2</v>
      </c>
      <c r="L286" s="94">
        <f t="shared" si="270"/>
        <v>8.0852933333333321E-2</v>
      </c>
      <c r="M286" s="94">
        <f t="shared" si="270"/>
        <v>8.1870800000000007E-2</v>
      </c>
      <c r="N286" s="94">
        <f t="shared" si="270"/>
        <v>8.2888666666666652E-2</v>
      </c>
      <c r="O286" s="94">
        <f t="shared" si="270"/>
        <v>8.3906533333333325E-2</v>
      </c>
      <c r="P286" s="94">
        <f t="shared" si="270"/>
        <v>8.4924399999999997E-2</v>
      </c>
      <c r="Q286" s="94">
        <f t="shared" si="270"/>
        <v>8.5942266666666656E-2</v>
      </c>
      <c r="R286" s="94">
        <f t="shared" si="270"/>
        <v>8.6960133333333328E-2</v>
      </c>
      <c r="S286" s="94">
        <f>0.02*S282</f>
        <v>8.7977999999999987E-2</v>
      </c>
    </row>
    <row r="287" spans="1:19" x14ac:dyDescent="0.25">
      <c r="A287" s="92" t="s">
        <v>35</v>
      </c>
      <c r="B287" s="105" t="s">
        <v>15</v>
      </c>
      <c r="C287" s="93" t="s">
        <v>159</v>
      </c>
      <c r="D287" s="99">
        <f>D282+D284-D285-D286</f>
        <v>71.878081999999992</v>
      </c>
      <c r="E287" s="99">
        <f>E282+E284-E285-E286</f>
        <v>67.618707466666663</v>
      </c>
      <c r="F287" s="99">
        <f>F282+F284-F285-F286</f>
        <v>85.718182933333338</v>
      </c>
      <c r="G287" s="99">
        <f>G282+G284-G285-G286</f>
        <v>84.835244399999993</v>
      </c>
      <c r="H287" s="99">
        <f>H282+H284-H285-H286</f>
        <v>77.637242866666654</v>
      </c>
      <c r="I287" s="99">
        <f>H287*(I288+1)</f>
        <v>70.486852798646652</v>
      </c>
      <c r="J287" s="99">
        <f t="shared" ref="J287:S287" si="271">I287*(J288+1)</f>
        <v>77.76349256046214</v>
      </c>
      <c r="K287" s="99">
        <f t="shared" si="271"/>
        <v>81.892734015422675</v>
      </c>
      <c r="L287" s="99">
        <f t="shared" si="271"/>
        <v>85.519763204965741</v>
      </c>
      <c r="M287" s="99">
        <f t="shared" si="271"/>
        <v>89.050874227698785</v>
      </c>
      <c r="N287" s="99">
        <f t="shared" si="271"/>
        <v>92.621814284229515</v>
      </c>
      <c r="O287" s="99">
        <f t="shared" si="271"/>
        <v>96.289638129885006</v>
      </c>
      <c r="P287" s="99">
        <f t="shared" si="271"/>
        <v>100.07382090838948</v>
      </c>
      <c r="Q287" s="99">
        <f t="shared" si="271"/>
        <v>103.85661133872661</v>
      </c>
      <c r="R287" s="99">
        <f t="shared" si="271"/>
        <v>107.61622066918851</v>
      </c>
      <c r="S287" s="99">
        <f t="shared" si="271"/>
        <v>111.41507325881085</v>
      </c>
    </row>
    <row r="288" spans="1:19" x14ac:dyDescent="0.25">
      <c r="A288" s="92" t="s">
        <v>35</v>
      </c>
      <c r="B288" s="105" t="s">
        <v>15</v>
      </c>
      <c r="C288" s="100" t="s">
        <v>160</v>
      </c>
      <c r="D288" s="95"/>
      <c r="E288" s="95">
        <f>E287/D287-1</f>
        <v>-5.9258322075613101E-2</v>
      </c>
      <c r="F288" s="95">
        <f>F287/E287-1</f>
        <v>0.26766964564634721</v>
      </c>
      <c r="G288" s="95">
        <f>G287/F287-1</f>
        <v>-1.0300481217853652E-2</v>
      </c>
      <c r="H288" s="95">
        <f>H287/G287-1</f>
        <v>-8.484682969020052E-2</v>
      </c>
      <c r="I288" s="95">
        <v>-9.2100000000000001E-2</v>
      </c>
      <c r="J288" s="95">
        <v>0.10323400000000001</v>
      </c>
      <c r="K288" s="95">
        <v>5.3100000000000001E-2</v>
      </c>
      <c r="L288" s="95">
        <v>4.4290000000000003E-2</v>
      </c>
      <c r="M288" s="95">
        <v>4.129E-2</v>
      </c>
      <c r="N288" s="95">
        <v>4.0099999999999997E-2</v>
      </c>
      <c r="O288" s="95">
        <v>3.9600000000000003E-2</v>
      </c>
      <c r="P288" s="95">
        <v>3.9300000000000002E-2</v>
      </c>
      <c r="Q288" s="95">
        <v>3.78E-2</v>
      </c>
      <c r="R288" s="95">
        <v>3.6200000000000003E-2</v>
      </c>
      <c r="S288" s="101">
        <v>3.5299999999999998E-2</v>
      </c>
    </row>
    <row r="289" spans="1:20" ht="15.75" thickBot="1" x14ac:dyDescent="0.3">
      <c r="A289" s="92" t="s">
        <v>35</v>
      </c>
      <c r="B289" s="105" t="s">
        <v>15</v>
      </c>
      <c r="C289" s="102" t="s">
        <v>161</v>
      </c>
      <c r="D289" s="103">
        <f>D282-D287</f>
        <v>-68.242581999999999</v>
      </c>
      <c r="E289" s="103">
        <f t="shared" ref="E289:S289" si="272">E282-E287</f>
        <v>-63.932314133333328</v>
      </c>
      <c r="F289" s="103">
        <f t="shared" si="272"/>
        <v>-81.980896266666676</v>
      </c>
      <c r="G289" s="103">
        <f t="shared" si="272"/>
        <v>-81.047064399999996</v>
      </c>
      <c r="H289" s="103">
        <f t="shared" si="272"/>
        <v>-73.798169533333322</v>
      </c>
      <c r="I289" s="103">
        <f t="shared" si="272"/>
        <v>-66.596886131979986</v>
      </c>
      <c r="J289" s="103">
        <f t="shared" si="272"/>
        <v>-73.822632560462139</v>
      </c>
      <c r="K289" s="103">
        <f t="shared" si="272"/>
        <v>-77.90098068208934</v>
      </c>
      <c r="L289" s="103">
        <f t="shared" si="272"/>
        <v>-81.477116538299072</v>
      </c>
      <c r="M289" s="103">
        <f t="shared" si="272"/>
        <v>-84.95733422769878</v>
      </c>
      <c r="N289" s="103">
        <f t="shared" si="272"/>
        <v>-88.477380950896176</v>
      </c>
      <c r="O289" s="103">
        <f t="shared" si="272"/>
        <v>-92.094311463218332</v>
      </c>
      <c r="P289" s="103">
        <f t="shared" si="272"/>
        <v>-95.827600908389485</v>
      </c>
      <c r="Q289" s="103">
        <f t="shared" si="272"/>
        <v>-99.55949800539328</v>
      </c>
      <c r="R289" s="103">
        <f t="shared" si="272"/>
        <v>-103.26821400252184</v>
      </c>
      <c r="S289" s="103">
        <f t="shared" si="272"/>
        <v>-107.01617325881085</v>
      </c>
    </row>
    <row r="290" spans="1:20" x14ac:dyDescent="0.25">
      <c r="A290" s="106" t="s">
        <v>39</v>
      </c>
      <c r="B290" s="105" t="s">
        <v>15</v>
      </c>
      <c r="C290" s="93" t="s">
        <v>153</v>
      </c>
      <c r="D290" s="94">
        <f>'Capacity By Company '!D96</f>
        <v>1171.05</v>
      </c>
      <c r="E290" s="94">
        <f>'Capacity By Company '!E96</f>
        <v>1171.05</v>
      </c>
      <c r="F290" s="94">
        <f>'Capacity By Company '!F96</f>
        <v>1171.05</v>
      </c>
      <c r="G290" s="94">
        <f>'Capacity By Company '!G96</f>
        <v>1171.05</v>
      </c>
      <c r="H290" s="94">
        <f>'Capacity By Company '!H96</f>
        <v>1171.05</v>
      </c>
      <c r="I290" s="94">
        <f>'Capacity By Company '!I96</f>
        <v>1171.05</v>
      </c>
      <c r="J290" s="94">
        <f>'Capacity By Company '!J96</f>
        <v>1171.05</v>
      </c>
      <c r="K290" s="94">
        <f>'Capacity By Company '!K96</f>
        <v>1171.05</v>
      </c>
      <c r="L290" s="94">
        <f>'Capacity By Company '!L96</f>
        <v>1171.05</v>
      </c>
      <c r="M290" s="94">
        <f>'Capacity By Company '!M96</f>
        <v>1330</v>
      </c>
      <c r="N290" s="94">
        <f>'Capacity By Company '!N96</f>
        <v>1330</v>
      </c>
      <c r="O290" s="94">
        <f>'Capacity By Company '!O96</f>
        <v>1330</v>
      </c>
      <c r="P290" s="94">
        <f>'Capacity By Company '!P96</f>
        <v>1330</v>
      </c>
      <c r="Q290" s="94">
        <f>'Capacity By Company '!Q96</f>
        <v>1330</v>
      </c>
      <c r="R290" s="94">
        <f>'Capacity By Company '!R96</f>
        <v>1330</v>
      </c>
      <c r="S290" s="94">
        <f>'Capacity By Company '!S96</f>
        <v>1330</v>
      </c>
    </row>
    <row r="291" spans="1:20" x14ac:dyDescent="0.25">
      <c r="A291" s="106" t="s">
        <v>39</v>
      </c>
      <c r="B291" s="105" t="s">
        <v>15</v>
      </c>
      <c r="C291" s="93" t="s">
        <v>154</v>
      </c>
      <c r="D291" s="104">
        <f>'Production By Company'!D93</f>
        <v>0</v>
      </c>
      <c r="E291" s="104">
        <f>'Production By Company'!E93</f>
        <v>0</v>
      </c>
      <c r="F291" s="104">
        <f>'Production By Company'!F93</f>
        <v>0</v>
      </c>
      <c r="G291" s="104">
        <f>'Production By Company'!G93</f>
        <v>0</v>
      </c>
      <c r="H291" s="104">
        <f>'Production By Company'!H93</f>
        <v>0</v>
      </c>
      <c r="I291" s="104">
        <f>'Production By Company'!I93</f>
        <v>0</v>
      </c>
      <c r="J291" s="104">
        <f>'Production By Company'!J93</f>
        <v>0</v>
      </c>
      <c r="K291" s="104">
        <f>'Production By Company'!K93</f>
        <v>0</v>
      </c>
      <c r="L291" s="104">
        <f>'Production By Company'!L93</f>
        <v>0</v>
      </c>
      <c r="M291" s="104">
        <f>'Production By Company'!M93</f>
        <v>0</v>
      </c>
      <c r="N291" s="104">
        <f>'Production By Company'!N93</f>
        <v>0</v>
      </c>
      <c r="O291" s="104">
        <f>'Production By Company'!O93</f>
        <v>0</v>
      </c>
      <c r="P291" s="104">
        <f>'Production By Company'!P93</f>
        <v>0</v>
      </c>
      <c r="Q291" s="104">
        <f>'Production By Company'!Q93</f>
        <v>0</v>
      </c>
      <c r="R291" s="104">
        <f>'Production By Company'!R93</f>
        <v>0</v>
      </c>
      <c r="S291" s="104">
        <f>'Production By Company'!S93</f>
        <v>0</v>
      </c>
    </row>
    <row r="292" spans="1:20" x14ac:dyDescent="0.25">
      <c r="A292" s="106" t="s">
        <v>39</v>
      </c>
      <c r="B292" s="105" t="s">
        <v>15</v>
      </c>
      <c r="C292" s="93" t="s">
        <v>156</v>
      </c>
      <c r="D292" s="96">
        <f t="shared" ref="D292:G294" si="273">D68+D158+D203+D248+D284</f>
        <v>5201.6712913836773</v>
      </c>
      <c r="E292" s="96">
        <f t="shared" si="273"/>
        <v>4665.4539150000001</v>
      </c>
      <c r="F292" s="96">
        <f t="shared" si="273"/>
        <v>4875.4596119999997</v>
      </c>
      <c r="G292" s="96">
        <f t="shared" si="273"/>
        <v>4625.4555710462027</v>
      </c>
      <c r="H292" s="96">
        <f>H68+H158+H203+H248+H284</f>
        <v>4842.337569607469</v>
      </c>
      <c r="I292" s="55"/>
      <c r="J292" s="97"/>
      <c r="K292" s="97"/>
      <c r="L292" s="97"/>
      <c r="M292" s="97"/>
      <c r="N292" s="97"/>
      <c r="O292" s="97"/>
      <c r="P292" s="97"/>
      <c r="Q292" s="97"/>
      <c r="R292" s="97"/>
      <c r="S292" s="98"/>
    </row>
    <row r="293" spans="1:20" x14ac:dyDescent="0.25">
      <c r="A293" s="106" t="s">
        <v>39</v>
      </c>
      <c r="B293" s="105" t="s">
        <v>15</v>
      </c>
      <c r="C293" s="93" t="s">
        <v>157</v>
      </c>
      <c r="D293" s="96">
        <f t="shared" si="273"/>
        <v>1406.4221459999999</v>
      </c>
      <c r="E293" s="96">
        <f t="shared" si="273"/>
        <v>1478.2247368156384</v>
      </c>
      <c r="F293" s="96">
        <f t="shared" si="273"/>
        <v>1646.4054536038552</v>
      </c>
      <c r="G293" s="96">
        <f t="shared" si="273"/>
        <v>1546.7509320647353</v>
      </c>
      <c r="H293" s="96">
        <f>H69+H159+H204+H249+H285</f>
        <v>1519.4508171210573</v>
      </c>
      <c r="I293" s="53"/>
      <c r="J293" s="97"/>
      <c r="K293" s="97"/>
      <c r="L293" s="97"/>
      <c r="M293" s="97"/>
      <c r="N293" s="97"/>
      <c r="O293" s="97"/>
      <c r="P293" s="97"/>
      <c r="Q293" s="97"/>
      <c r="R293" s="97"/>
      <c r="S293" s="98"/>
    </row>
    <row r="294" spans="1:20" x14ac:dyDescent="0.25">
      <c r="A294" s="106" t="s">
        <v>39</v>
      </c>
      <c r="B294" s="105" t="s">
        <v>15</v>
      </c>
      <c r="C294" s="93" t="s">
        <v>158</v>
      </c>
      <c r="D294" s="96">
        <f t="shared" si="273"/>
        <v>153.61930806202056</v>
      </c>
      <c r="E294" s="96">
        <f t="shared" si="273"/>
        <v>178.14498065151582</v>
      </c>
      <c r="F294" s="96">
        <f t="shared" si="273"/>
        <v>178.75404218624752</v>
      </c>
      <c r="G294" s="96">
        <f t="shared" si="273"/>
        <v>183.8417321617523</v>
      </c>
      <c r="H294" s="96">
        <f>H70+H160+H205+H250+H286</f>
        <v>184.37019133533335</v>
      </c>
      <c r="I294" s="94">
        <f t="shared" ref="I294:S294" si="274">0.02*I291</f>
        <v>0</v>
      </c>
      <c r="J294" s="94">
        <f t="shared" si="274"/>
        <v>0</v>
      </c>
      <c r="K294" s="94">
        <f t="shared" si="274"/>
        <v>0</v>
      </c>
      <c r="L294" s="94">
        <f t="shared" si="274"/>
        <v>0</v>
      </c>
      <c r="M294" s="94">
        <f t="shared" si="274"/>
        <v>0</v>
      </c>
      <c r="N294" s="94">
        <f t="shared" si="274"/>
        <v>0</v>
      </c>
      <c r="O294" s="94">
        <f t="shared" si="274"/>
        <v>0</v>
      </c>
      <c r="P294" s="94">
        <f t="shared" si="274"/>
        <v>0</v>
      </c>
      <c r="Q294" s="94">
        <f t="shared" si="274"/>
        <v>0</v>
      </c>
      <c r="R294" s="94">
        <f t="shared" si="274"/>
        <v>0</v>
      </c>
      <c r="S294" s="94">
        <f t="shared" si="274"/>
        <v>0</v>
      </c>
    </row>
    <row r="295" spans="1:20" x14ac:dyDescent="0.25">
      <c r="A295" s="106" t="s">
        <v>39</v>
      </c>
      <c r="B295" s="105" t="s">
        <v>15</v>
      </c>
      <c r="C295" s="93" t="s">
        <v>159</v>
      </c>
      <c r="D295" s="99">
        <f>D291+D292-D293-D294</f>
        <v>3641.6298373216569</v>
      </c>
      <c r="E295" s="99">
        <f t="shared" ref="E295:H295" si="275">E291+E292-E293-E294</f>
        <v>3009.0841975328458</v>
      </c>
      <c r="F295" s="99">
        <f t="shared" si="275"/>
        <v>3050.3001162098967</v>
      </c>
      <c r="G295" s="99">
        <f t="shared" si="275"/>
        <v>2894.8629068197156</v>
      </c>
      <c r="H295" s="99">
        <f t="shared" si="275"/>
        <v>3138.5165611510783</v>
      </c>
      <c r="I295" s="99">
        <f>H295*(I296+1)</f>
        <v>3342.4846723887576</v>
      </c>
      <c r="J295" s="99">
        <f t="shared" ref="J295:S295" si="276">I295*(J296+1)</f>
        <v>3562.6490695494967</v>
      </c>
      <c r="K295" s="99">
        <f t="shared" si="276"/>
        <v>3800.4497222961477</v>
      </c>
      <c r="L295" s="99">
        <f t="shared" si="276"/>
        <v>4057.4667303185724</v>
      </c>
      <c r="M295" s="99">
        <f t="shared" si="276"/>
        <v>4335.434990785734</v>
      </c>
      <c r="N295" s="99">
        <f t="shared" si="276"/>
        <v>4636.2604999579253</v>
      </c>
      <c r="O295" s="99">
        <f t="shared" si="276"/>
        <v>4962.0384812124421</v>
      </c>
      <c r="P295" s="99">
        <f t="shared" si="276"/>
        <v>5315.0735554782168</v>
      </c>
      <c r="Q295" s="99">
        <f t="shared" si="276"/>
        <v>5697.90219688041</v>
      </c>
      <c r="R295" s="99">
        <f t="shared" si="276"/>
        <v>6113.3177466758989</v>
      </c>
      <c r="S295" s="99">
        <f t="shared" si="276"/>
        <v>6564.398292783756</v>
      </c>
      <c r="T295" s="348"/>
    </row>
    <row r="296" spans="1:20" x14ac:dyDescent="0.25">
      <c r="A296" s="106" t="s">
        <v>39</v>
      </c>
      <c r="B296" s="105" t="s">
        <v>15</v>
      </c>
      <c r="C296" s="100" t="s">
        <v>160</v>
      </c>
      <c r="D296" s="95"/>
      <c r="E296" s="95">
        <f>E295/D295-1</f>
        <v>-0.17369849986017116</v>
      </c>
      <c r="F296" s="95">
        <f>F295/E295-1</f>
        <v>1.3697163645618238E-2</v>
      </c>
      <c r="G296" s="95">
        <f>G295/F295-1</f>
        <v>-5.0958005267795481E-2</v>
      </c>
      <c r="H296" s="95">
        <f>H295/G295-1</f>
        <v>8.4167596937790634E-2</v>
      </c>
      <c r="I296" s="95">
        <v>6.4988699999999996E-2</v>
      </c>
      <c r="J296" s="95">
        <v>6.5868483699999994E-2</v>
      </c>
      <c r="K296" s="95">
        <v>6.6748267400000005E-2</v>
      </c>
      <c r="L296" s="95">
        <v>6.7628051100000003E-2</v>
      </c>
      <c r="M296" s="95">
        <v>6.85078348E-2</v>
      </c>
      <c r="N296" s="95">
        <v>6.9387618499999998E-2</v>
      </c>
      <c r="O296" s="95">
        <v>7.0267402199999995E-2</v>
      </c>
      <c r="P296" s="95">
        <v>7.1147185899999993E-2</v>
      </c>
      <c r="Q296" s="95">
        <v>7.2026969600000004E-2</v>
      </c>
      <c r="R296" s="95">
        <v>7.2906753300000002E-2</v>
      </c>
      <c r="S296" s="95">
        <v>7.3786536999999999E-2</v>
      </c>
    </row>
    <row r="297" spans="1:20" ht="15.75" thickBot="1" x14ac:dyDescent="0.3">
      <c r="A297" s="106" t="s">
        <v>39</v>
      </c>
      <c r="B297" s="105" t="s">
        <v>15</v>
      </c>
      <c r="C297" s="102" t="s">
        <v>161</v>
      </c>
      <c r="D297" s="103">
        <v>0</v>
      </c>
      <c r="E297" s="103">
        <v>0</v>
      </c>
      <c r="F297" s="103">
        <v>0</v>
      </c>
      <c r="G297" s="103">
        <v>0</v>
      </c>
      <c r="H297" s="103">
        <v>0</v>
      </c>
      <c r="I297" s="103">
        <f t="shared" ref="I297:S297" si="277">I291-I295</f>
        <v>-3342.4846723887576</v>
      </c>
      <c r="J297" s="103">
        <f t="shared" si="277"/>
        <v>-3562.6490695494967</v>
      </c>
      <c r="K297" s="103">
        <f t="shared" si="277"/>
        <v>-3800.4497222961477</v>
      </c>
      <c r="L297" s="103">
        <f t="shared" si="277"/>
        <v>-4057.4667303185724</v>
      </c>
      <c r="M297" s="103">
        <f t="shared" si="277"/>
        <v>-4335.434990785734</v>
      </c>
      <c r="N297" s="103">
        <f t="shared" si="277"/>
        <v>-4636.2604999579253</v>
      </c>
      <c r="O297" s="103">
        <f t="shared" si="277"/>
        <v>-4962.0384812124421</v>
      </c>
      <c r="P297" s="103">
        <f t="shared" si="277"/>
        <v>-5315.0735554782168</v>
      </c>
      <c r="Q297" s="103">
        <f t="shared" si="277"/>
        <v>-5697.90219688041</v>
      </c>
      <c r="R297" s="103">
        <f t="shared" si="277"/>
        <v>-6113.3177466758989</v>
      </c>
      <c r="S297" s="103">
        <f t="shared" si="277"/>
        <v>-6564.398292783756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Cover Page</vt:lpstr>
      <vt:lpstr>Capacity By Company </vt:lpstr>
      <vt:lpstr>Capacity By Location</vt:lpstr>
      <vt:lpstr>Capacity By Process </vt:lpstr>
      <vt:lpstr>Capacity By Technology </vt:lpstr>
      <vt:lpstr>Production By Company</vt:lpstr>
      <vt:lpstr>Demand By End Use </vt:lpstr>
      <vt:lpstr>Demand By Sales Channel</vt:lpstr>
      <vt:lpstr>Demand Supply Gap </vt:lpstr>
      <vt:lpstr>Demand By Region</vt:lpstr>
      <vt:lpstr>Company Share </vt:lpstr>
      <vt:lpstr>Operating Efficiency</vt:lpstr>
      <vt:lpstr>Foreign Trade </vt:lpstr>
      <vt:lpstr>Important Links</vt:lpstr>
      <vt:lpstr>Primary Search </vt:lpstr>
      <vt:lpstr>Product Overveiw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Hardik Malhotra</dc:creator>
  <cp:lastModifiedBy>Hardik Malhotra</cp:lastModifiedBy>
  <dcterms:created xsi:type="dcterms:W3CDTF">2021-02-01T04:57:32Z</dcterms:created>
  <dcterms:modified xsi:type="dcterms:W3CDTF">2021-08-10T16:42:01Z</dcterms:modified>
</cp:coreProperties>
</file>