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EF7A9DD4-2812-48AB-A0ED-E805708ABA45}" xr6:coauthVersionLast="47" xr6:coauthVersionMax="47" xr10:uidLastSave="{00000000-0000-0000-0000-000000000000}"/>
  <bookViews>
    <workbookView xWindow="-120" yWindow="-120" windowWidth="20730" windowHeight="11160" xr2:uid="{16711DA5-8FF4-433E-91EA-6B9EAF939962}"/>
  </bookViews>
  <sheets>
    <sheet name="Final Findings" sheetId="2" r:id="rId1"/>
    <sheet name="Price" sheetId="3" r:id="rId2"/>
  </sheets>
  <externalReferences>
    <externalReference r:id="rId3"/>
  </externalReferences>
  <definedNames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  <c r="D51" i="2" l="1"/>
  <c r="G51" i="2" s="1"/>
  <c r="I51" i="2" s="1"/>
  <c r="C51" i="2"/>
  <c r="B51" i="2"/>
  <c r="I50" i="2"/>
  <c r="H50" i="2"/>
  <c r="G50" i="2"/>
  <c r="F50" i="2"/>
  <c r="E50" i="2"/>
  <c r="R49" i="2"/>
  <c r="P49" i="2"/>
  <c r="O49" i="2"/>
  <c r="Q49" i="2" s="1"/>
  <c r="N49" i="2"/>
  <c r="G49" i="2"/>
  <c r="I49" i="2" s="1"/>
  <c r="F49" i="2"/>
  <c r="H49" i="2" s="1"/>
  <c r="E49" i="2"/>
  <c r="Q48" i="2"/>
  <c r="P48" i="2"/>
  <c r="R48" i="2" s="1"/>
  <c r="O48" i="2"/>
  <c r="H48" i="2"/>
  <c r="G48" i="2"/>
  <c r="I48" i="2" s="1"/>
  <c r="F48" i="2"/>
  <c r="M47" i="2"/>
  <c r="L47" i="2"/>
  <c r="P47" i="2" s="1"/>
  <c r="R47" i="2" s="1"/>
  <c r="K47" i="2"/>
  <c r="Q46" i="2"/>
  <c r="P46" i="2"/>
  <c r="R46" i="2" s="1"/>
  <c r="O46" i="2"/>
  <c r="N46" i="2"/>
  <c r="D46" i="2"/>
  <c r="E46" i="2" s="1"/>
  <c r="C46" i="2"/>
  <c r="B46" i="2"/>
  <c r="R45" i="2"/>
  <c r="Q45" i="2"/>
  <c r="P45" i="2"/>
  <c r="O45" i="2"/>
  <c r="N45" i="2"/>
  <c r="I45" i="2"/>
  <c r="G45" i="2"/>
  <c r="F45" i="2"/>
  <c r="H45" i="2" s="1"/>
  <c r="E45" i="2"/>
  <c r="P44" i="2"/>
  <c r="R44" i="2" s="1"/>
  <c r="O44" i="2"/>
  <c r="Q44" i="2" s="1"/>
  <c r="N44" i="2"/>
  <c r="H44" i="2"/>
  <c r="G44" i="2"/>
  <c r="I44" i="2" s="1"/>
  <c r="F44" i="2"/>
  <c r="E44" i="2"/>
  <c r="R43" i="2"/>
  <c r="Q43" i="2"/>
  <c r="P43" i="2"/>
  <c r="O43" i="2"/>
  <c r="N43" i="2"/>
  <c r="I43" i="2"/>
  <c r="G43" i="2"/>
  <c r="F43" i="2"/>
  <c r="H43" i="2" s="1"/>
  <c r="E43" i="2"/>
  <c r="P42" i="2"/>
  <c r="R42" i="2" s="1"/>
  <c r="O42" i="2"/>
  <c r="Q42" i="2" s="1"/>
  <c r="N42" i="2"/>
  <c r="H42" i="2"/>
  <c r="G42" i="2"/>
  <c r="I42" i="2" s="1"/>
  <c r="F42" i="2"/>
  <c r="E42" i="2"/>
  <c r="R41" i="2"/>
  <c r="Q41" i="2"/>
  <c r="P41" i="2"/>
  <c r="O41" i="2"/>
  <c r="G41" i="2"/>
  <c r="I41" i="2" s="1"/>
  <c r="F41" i="2"/>
  <c r="H41" i="2" s="1"/>
  <c r="R36" i="2"/>
  <c r="Q36" i="2"/>
  <c r="M36" i="2"/>
  <c r="N36" i="2" s="1"/>
  <c r="L36" i="2"/>
  <c r="K36" i="2"/>
  <c r="D36" i="2"/>
  <c r="E36" i="2" s="1"/>
  <c r="C36" i="2"/>
  <c r="G36" i="2" s="1"/>
  <c r="I36" i="2" s="1"/>
  <c r="B36" i="2"/>
  <c r="F36" i="2" s="1"/>
  <c r="H36" i="2" s="1"/>
  <c r="P35" i="2"/>
  <c r="R35" i="2" s="1"/>
  <c r="O35" i="2"/>
  <c r="Q35" i="2" s="1"/>
  <c r="N35" i="2"/>
  <c r="H35" i="2"/>
  <c r="G35" i="2"/>
  <c r="I35" i="2" s="1"/>
  <c r="F35" i="2"/>
  <c r="E35" i="2"/>
  <c r="R34" i="2"/>
  <c r="Q34" i="2"/>
  <c r="P34" i="2"/>
  <c r="O34" i="2"/>
  <c r="N34" i="2"/>
  <c r="I34" i="2"/>
  <c r="G34" i="2"/>
  <c r="F34" i="2"/>
  <c r="H34" i="2" s="1"/>
  <c r="E34" i="2"/>
  <c r="P33" i="2"/>
  <c r="R33" i="2" s="1"/>
  <c r="O33" i="2"/>
  <c r="Q33" i="2" s="1"/>
  <c r="G33" i="2"/>
  <c r="I33" i="2" s="1"/>
  <c r="F33" i="2"/>
  <c r="H33" i="2" s="1"/>
  <c r="O31" i="2"/>
  <c r="Q31" i="2" s="1"/>
  <c r="M31" i="2"/>
  <c r="N31" i="2" s="1"/>
  <c r="L31" i="2"/>
  <c r="P31" i="2" s="1"/>
  <c r="R31" i="2" s="1"/>
  <c r="K31" i="2"/>
  <c r="F31" i="2"/>
  <c r="H31" i="2" s="1"/>
  <c r="D31" i="2"/>
  <c r="E31" i="2" s="1"/>
  <c r="C31" i="2"/>
  <c r="G31" i="2" s="1"/>
  <c r="I31" i="2" s="1"/>
  <c r="B31" i="2"/>
  <c r="P30" i="2"/>
  <c r="R30" i="2" s="1"/>
  <c r="O30" i="2"/>
  <c r="Q30" i="2" s="1"/>
  <c r="N30" i="2"/>
  <c r="H30" i="2"/>
  <c r="G30" i="2"/>
  <c r="I30" i="2" s="1"/>
  <c r="F30" i="2"/>
  <c r="E30" i="2"/>
  <c r="R29" i="2"/>
  <c r="Q29" i="2"/>
  <c r="P29" i="2"/>
  <c r="O29" i="2"/>
  <c r="N29" i="2"/>
  <c r="I29" i="2"/>
  <c r="G29" i="2"/>
  <c r="F29" i="2"/>
  <c r="H29" i="2" s="1"/>
  <c r="E29" i="2"/>
  <c r="P28" i="2"/>
  <c r="R28" i="2" s="1"/>
  <c r="O28" i="2"/>
  <c r="Q28" i="2" s="1"/>
  <c r="N28" i="2"/>
  <c r="H28" i="2"/>
  <c r="G28" i="2"/>
  <c r="I28" i="2" s="1"/>
  <c r="F28" i="2"/>
  <c r="E28" i="2"/>
  <c r="R27" i="2"/>
  <c r="Q27" i="2"/>
  <c r="P27" i="2"/>
  <c r="O27" i="2"/>
  <c r="N27" i="2"/>
  <c r="I27" i="2"/>
  <c r="G27" i="2"/>
  <c r="F27" i="2"/>
  <c r="H27" i="2" s="1"/>
  <c r="E27" i="2"/>
  <c r="P26" i="2"/>
  <c r="R26" i="2" s="1"/>
  <c r="O26" i="2"/>
  <c r="Q26" i="2" s="1"/>
  <c r="G26" i="2"/>
  <c r="I26" i="2" s="1"/>
  <c r="F26" i="2"/>
  <c r="H26" i="2" s="1"/>
  <c r="F20" i="2"/>
  <c r="H20" i="2" s="1"/>
  <c r="E20" i="2"/>
  <c r="G20" i="2" s="1"/>
  <c r="D20" i="2"/>
  <c r="C20" i="2"/>
  <c r="B20" i="2"/>
  <c r="I19" i="2"/>
  <c r="F19" i="2"/>
  <c r="H19" i="2" s="1"/>
  <c r="E19" i="2"/>
  <c r="G19" i="2" s="1"/>
  <c r="I18" i="2"/>
  <c r="G18" i="2"/>
  <c r="F18" i="2"/>
  <c r="H18" i="2" s="1"/>
  <c r="E18" i="2"/>
  <c r="F15" i="2"/>
  <c r="H15" i="2" s="1"/>
  <c r="D15" i="2"/>
  <c r="I14" i="2" s="1"/>
  <c r="C15" i="2"/>
  <c r="B15" i="2"/>
  <c r="E15" i="2" s="1"/>
  <c r="G15" i="2" s="1"/>
  <c r="G14" i="2"/>
  <c r="F14" i="2"/>
  <c r="H14" i="2" s="1"/>
  <c r="E14" i="2"/>
  <c r="I13" i="2"/>
  <c r="H13" i="2"/>
  <c r="G13" i="2"/>
  <c r="F13" i="2"/>
  <c r="E13" i="2"/>
  <c r="H10" i="2"/>
  <c r="G10" i="2"/>
  <c r="F10" i="2"/>
  <c r="E10" i="2"/>
  <c r="I9" i="2"/>
  <c r="H9" i="2"/>
  <c r="F9" i="2"/>
  <c r="E9" i="2"/>
  <c r="G9" i="2" s="1"/>
  <c r="I8" i="2"/>
  <c r="F8" i="2"/>
  <c r="H8" i="2" s="1"/>
  <c r="E8" i="2"/>
  <c r="G8" i="2" s="1"/>
  <c r="F5" i="2"/>
  <c r="H5" i="2" s="1"/>
  <c r="E5" i="2"/>
  <c r="G5" i="2" s="1"/>
  <c r="D5" i="2"/>
  <c r="C5" i="2"/>
  <c r="B5" i="2"/>
  <c r="I4" i="2"/>
  <c r="F4" i="2"/>
  <c r="H4" i="2" s="1"/>
  <c r="E4" i="2"/>
  <c r="G4" i="2" s="1"/>
  <c r="I3" i="2"/>
  <c r="G3" i="2"/>
  <c r="F3" i="2"/>
  <c r="H3" i="2" s="1"/>
  <c r="E3" i="2"/>
  <c r="F51" i="2" l="1"/>
  <c r="H51" i="2" s="1"/>
  <c r="F46" i="2"/>
  <c r="H46" i="2" s="1"/>
  <c r="G46" i="2"/>
  <c r="I46" i="2" s="1"/>
  <c r="O47" i="2"/>
  <c r="Q47" i="2" s="1"/>
  <c r="E51" i="2"/>
  <c r="N47" i="2"/>
</calcChain>
</file>

<file path=xl/sharedStrings.xml><?xml version="1.0" encoding="utf-8"?>
<sst xmlns="http://schemas.openxmlformats.org/spreadsheetml/2006/main" count="156" uniqueCount="55">
  <si>
    <t>FY 2023</t>
  </si>
  <si>
    <t>CIF Value ($)</t>
  </si>
  <si>
    <t>Landed Value ($)</t>
  </si>
  <si>
    <t>Volume (KG)</t>
  </si>
  <si>
    <t>CIF (USD/Kg)</t>
  </si>
  <si>
    <t>Landed (USD/Kg)</t>
  </si>
  <si>
    <t>CIF (INR/Kg)</t>
  </si>
  <si>
    <t>Landed (INR/Kg)</t>
  </si>
  <si>
    <t>Percentage of imports by Grade</t>
  </si>
  <si>
    <t>EAA</t>
  </si>
  <si>
    <t>Ester Acrylic Acid</t>
  </si>
  <si>
    <t>GAA</t>
  </si>
  <si>
    <t>Glacial Acrylic Acid</t>
  </si>
  <si>
    <t xml:space="preserve">Total </t>
  </si>
  <si>
    <t>FY 2022</t>
  </si>
  <si>
    <t>FY 2021</t>
  </si>
  <si>
    <t>FY 2020</t>
  </si>
  <si>
    <t xml:space="preserve">Share of Countries </t>
  </si>
  <si>
    <t>JNPT</t>
  </si>
  <si>
    <t>China</t>
  </si>
  <si>
    <t>Indonesia</t>
  </si>
  <si>
    <t xml:space="preserve">South Korea </t>
  </si>
  <si>
    <t>Malaysia</t>
  </si>
  <si>
    <t>Russia</t>
  </si>
  <si>
    <t>Others</t>
  </si>
  <si>
    <t>Vizag Sea</t>
  </si>
  <si>
    <t>Japan</t>
  </si>
  <si>
    <t>Singapore</t>
  </si>
  <si>
    <t>Exchange Rate</t>
  </si>
  <si>
    <t>Year</t>
  </si>
  <si>
    <t>Average USD/INR</t>
  </si>
  <si>
    <t>Min USD/INR</t>
  </si>
  <si>
    <t>Max USD/INR</t>
  </si>
  <si>
    <t>No of working days</t>
  </si>
  <si>
    <t xml:space="preserve">Ester Acrylic Acid CIF </t>
  </si>
  <si>
    <t xml:space="preserve">Ester Acrylic Acid Landed Price  </t>
  </si>
  <si>
    <t xml:space="preserve">Ester Acrylic Acid Delivered Price </t>
  </si>
  <si>
    <t xml:space="preserve">Glacial Acrylic Acid CIF </t>
  </si>
  <si>
    <t xml:space="preserve">Glacial Acrylic Acid Landed Price  </t>
  </si>
  <si>
    <t xml:space="preserve">Glacial Acrylic Acid Delivered Price </t>
  </si>
  <si>
    <t>FY2017</t>
  </si>
  <si>
    <t>FY2018</t>
  </si>
  <si>
    <t>FY2019</t>
  </si>
  <si>
    <t>FY2020</t>
  </si>
  <si>
    <t>FY2021</t>
  </si>
  <si>
    <t>FY2022</t>
  </si>
  <si>
    <t>FY2023</t>
  </si>
  <si>
    <t xml:space="preserve">Unit </t>
  </si>
  <si>
    <t>INR/Ton</t>
  </si>
  <si>
    <t>CIF</t>
  </si>
  <si>
    <t>Cost + Insurance + Freight (Excluding Import Duties, Taxes and Logistic Cost)</t>
  </si>
  <si>
    <t>Landed Price</t>
  </si>
  <si>
    <t>Cost + Insurance + Freight + Import Duties and Taxes</t>
  </si>
  <si>
    <t xml:space="preserve">Delivered Price </t>
  </si>
  <si>
    <t>Cost + Insurance + Freight + Import Duties and Taxes + Logistic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</si>
</sst>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1"/>
    <xf numFmtId="0" fontId="3" fillId="2" borderId="2" xfId="1" applyFont="1" applyFill="1" applyBorder="1"/>
    <xf numFmtId="0" fontId="3" fillId="2" borderId="2" xfId="1" applyFont="1" applyFill="1" applyBorder="1" applyAlignment="1">
      <alignment horizontal="center"/>
    </xf>
    <xf numFmtId="0" fontId="4" fillId="0" borderId="2" xfId="1" applyFont="1" applyBorder="1"/>
    <xf numFmtId="4" fontId="5" fillId="0" borderId="2" xfId="1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9" fontId="5" fillId="0" borderId="0" xfId="2" applyFont="1"/>
    <xf numFmtId="0" fontId="5" fillId="0" borderId="0" xfId="1" applyFont="1"/>
    <xf numFmtId="0" fontId="5" fillId="0" borderId="0" xfId="1" applyFont="1" applyAlignment="1">
      <alignment horizontal="center"/>
    </xf>
    <xf numFmtId="9" fontId="0" fillId="0" borderId="0" xfId="2" applyFont="1"/>
    <xf numFmtId="4" fontId="2" fillId="0" borderId="0" xfId="1" applyNumberFormat="1"/>
    <xf numFmtId="0" fontId="2" fillId="2" borderId="0" xfId="1" applyFill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5" fillId="8" borderId="2" xfId="1" applyFont="1" applyFill="1" applyBorder="1"/>
    <xf numFmtId="4" fontId="5" fillId="8" borderId="2" xfId="1" applyNumberFormat="1" applyFont="1" applyFill="1" applyBorder="1" applyAlignment="1">
      <alignment horizontal="center"/>
    </xf>
    <xf numFmtId="9" fontId="5" fillId="8" borderId="2" xfId="2" applyFont="1" applyFill="1" applyBorder="1" applyAlignment="1">
      <alignment horizontal="center"/>
    </xf>
    <xf numFmtId="0" fontId="5" fillId="0" borderId="2" xfId="1" applyFont="1" applyBorder="1"/>
    <xf numFmtId="9" fontId="5" fillId="9" borderId="2" xfId="2" applyFont="1" applyFill="1" applyBorder="1" applyAlignment="1">
      <alignment horizontal="center"/>
    </xf>
    <xf numFmtId="2" fontId="3" fillId="10" borderId="2" xfId="1" applyNumberFormat="1" applyFont="1" applyFill="1" applyBorder="1" applyAlignment="1">
      <alignment horizontal="center"/>
    </xf>
    <xf numFmtId="4" fontId="5" fillId="0" borderId="2" xfId="1" applyNumberFormat="1" applyFont="1" applyBorder="1"/>
    <xf numFmtId="2" fontId="5" fillId="8" borderId="2" xfId="1" applyNumberFormat="1" applyFont="1" applyFill="1" applyBorder="1" applyAlignment="1">
      <alignment horizontal="left"/>
    </xf>
    <xf numFmtId="2" fontId="5" fillId="0" borderId="2" xfId="1" applyNumberFormat="1" applyFont="1" applyBorder="1" applyAlignment="1">
      <alignment horizontal="left"/>
    </xf>
    <xf numFmtId="0" fontId="2" fillId="2" borderId="0" xfId="1" applyFill="1"/>
    <xf numFmtId="0" fontId="3" fillId="2" borderId="12" xfId="1" applyFont="1" applyFill="1" applyBorder="1"/>
    <xf numFmtId="0" fontId="7" fillId="2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1" fontId="5" fillId="0" borderId="2" xfId="1" applyNumberFormat="1" applyFont="1" applyBorder="1" applyAlignment="1">
      <alignment horizontal="center"/>
    </xf>
    <xf numFmtId="1" fontId="2" fillId="0" borderId="0" xfId="1" applyNumberFormat="1"/>
    <xf numFmtId="0" fontId="6" fillId="4" borderId="18" xfId="1" applyFont="1" applyFill="1" applyBorder="1" applyAlignment="1">
      <alignment horizontal="center"/>
    </xf>
    <xf numFmtId="1" fontId="6" fillId="4" borderId="19" xfId="1" applyNumberFormat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" fontId="4" fillId="0" borderId="0" xfId="1" applyNumberFormat="1" applyFont="1"/>
    <xf numFmtId="0" fontId="5" fillId="11" borderId="2" xfId="1" applyFont="1" applyFill="1" applyBorder="1"/>
    <xf numFmtId="4" fontId="5" fillId="11" borderId="2" xfId="1" applyNumberFormat="1" applyFont="1" applyFill="1" applyBorder="1" applyAlignment="1">
      <alignment horizontal="center"/>
    </xf>
    <xf numFmtId="4" fontId="5" fillId="11" borderId="2" xfId="1" applyNumberFormat="1" applyFont="1" applyFill="1" applyBorder="1"/>
    <xf numFmtId="2" fontId="5" fillId="11" borderId="2" xfId="1" applyNumberFormat="1" applyFont="1" applyFill="1" applyBorder="1" applyAlignment="1">
      <alignment horizontal="center"/>
    </xf>
    <xf numFmtId="2" fontId="5" fillId="11" borderId="0" xfId="1" applyNumberFormat="1" applyFont="1" applyFill="1" applyAlignment="1">
      <alignment horizontal="left"/>
    </xf>
    <xf numFmtId="1" fontId="2" fillId="11" borderId="0" xfId="1" applyNumberFormat="1" applyFill="1"/>
    <xf numFmtId="9" fontId="2" fillId="0" borderId="0" xfId="3" applyFont="1"/>
    <xf numFmtId="9" fontId="2" fillId="13" borderId="0" xfId="3" applyFont="1" applyFill="1"/>
    <xf numFmtId="0" fontId="1" fillId="5" borderId="2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1" fillId="6" borderId="14" xfId="1" applyFont="1" applyFill="1" applyBorder="1" applyAlignment="1">
      <alignment horizontal="center"/>
    </xf>
    <xf numFmtId="0" fontId="1" fillId="6" borderId="15" xfId="1" applyFont="1" applyFill="1" applyBorder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7" borderId="11" xfId="1" applyFont="1" applyFill="1" applyBorder="1" applyAlignment="1">
      <alignment horizontal="center"/>
    </xf>
    <xf numFmtId="0" fontId="4" fillId="1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9" fontId="3" fillId="3" borderId="5" xfId="2" applyFont="1" applyFill="1" applyBorder="1" applyAlignment="1">
      <alignment horizontal="center"/>
    </xf>
    <xf numFmtId="9" fontId="3" fillId="3" borderId="6" xfId="2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6" borderId="6" xfId="1" applyFont="1" applyFill="1" applyBorder="1" applyAlignment="1">
      <alignment horizontal="center"/>
    </xf>
    <xf numFmtId="0" fontId="1" fillId="6" borderId="11" xfId="1" applyFont="1" applyFill="1" applyBorder="1" applyAlignment="1">
      <alignment horizontal="center"/>
    </xf>
    <xf numFmtId="1" fontId="5" fillId="0" borderId="16" xfId="1" applyNumberFormat="1" applyFont="1" applyBorder="1" applyAlignment="1">
      <alignment horizontal="center"/>
    </xf>
    <xf numFmtId="1" fontId="5" fillId="0" borderId="17" xfId="1" applyNumberFormat="1" applyFont="1" applyBorder="1" applyAlignment="1">
      <alignment horizontal="center"/>
    </xf>
    <xf numFmtId="1" fontId="5" fillId="0" borderId="12" xfId="1" applyNumberFormat="1" applyFont="1" applyBorder="1" applyAlignment="1">
      <alignment horizontal="center"/>
    </xf>
    <xf numFmtId="1" fontId="2" fillId="0" borderId="2" xfId="1" applyNumberFormat="1" applyBorder="1" applyAlignment="1">
      <alignment horizontal="center"/>
    </xf>
  </cellXfs>
  <cellStyles count="4">
    <cellStyle name="Normal" xfId="0" builtinId="0"/>
    <cellStyle name="Normal 2" xfId="1" xr:uid="{6AD9ACD3-F364-4E15-ABA9-F0E0263442BA}"/>
    <cellStyle name="Percent" xfId="3" builtinId="5"/>
    <cellStyle name="Percent 2" xfId="2" xr:uid="{F4F96874-4066-487A-B4A8-85CE8B408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(INR/Ton)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Price!$B$1</c:f>
              <c:strCache>
                <c:ptCount val="1"/>
                <c:pt idx="0">
                  <c:v>Ester Acrylic Acid CIF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Price!$B$2:$B$8</c:f>
              <c:numCache>
                <c:formatCode>0</c:formatCode>
                <c:ptCount val="7"/>
                <c:pt idx="0">
                  <c:v>69409.78</c:v>
                </c:pt>
                <c:pt idx="1">
                  <c:v>84890.4</c:v>
                </c:pt>
                <c:pt idx="2">
                  <c:v>94570.65</c:v>
                </c:pt>
                <c:pt idx="3">
                  <c:v>80239.820000000007</c:v>
                </c:pt>
                <c:pt idx="4">
                  <c:v>79878.64</c:v>
                </c:pt>
                <c:pt idx="5">
                  <c:v>148899.6</c:v>
                </c:pt>
                <c:pt idx="6">
                  <c:v>132036.75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8-4F12-BA92-DDA40EEA6CF2}"/>
            </c:ext>
          </c:extLst>
        </c:ser>
        <c:ser>
          <c:idx val="1"/>
          <c:order val="1"/>
          <c:tx>
            <c:strRef>
              <c:f>Price!$C$1</c:f>
              <c:strCache>
                <c:ptCount val="1"/>
                <c:pt idx="0">
                  <c:v>Ester Acrylic Acid Landed Price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Price!$C$2:$C$8</c:f>
              <c:numCache>
                <c:formatCode>0</c:formatCode>
                <c:ptCount val="7"/>
                <c:pt idx="0">
                  <c:v>82384.070000000007</c:v>
                </c:pt>
                <c:pt idx="1">
                  <c:v>100758.36</c:v>
                </c:pt>
                <c:pt idx="2">
                  <c:v>112248.08</c:v>
                </c:pt>
                <c:pt idx="3">
                  <c:v>98686.62</c:v>
                </c:pt>
                <c:pt idx="4">
                  <c:v>99194.04</c:v>
                </c:pt>
                <c:pt idx="5">
                  <c:v>184579.27</c:v>
                </c:pt>
                <c:pt idx="6">
                  <c:v>161894.69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F12-BA92-DDA40EEA6CF2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Glacial Acrylic Acid CIF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Price!$E$2:$E$8</c:f>
              <c:numCache>
                <c:formatCode>0</c:formatCode>
                <c:ptCount val="7"/>
                <c:pt idx="0">
                  <c:v>72439.61</c:v>
                </c:pt>
                <c:pt idx="1">
                  <c:v>89464.76</c:v>
                </c:pt>
                <c:pt idx="2">
                  <c:v>100556.09</c:v>
                </c:pt>
                <c:pt idx="3">
                  <c:v>84986.559999999998</c:v>
                </c:pt>
                <c:pt idx="4">
                  <c:v>80925.17</c:v>
                </c:pt>
                <c:pt idx="5">
                  <c:v>169508.6</c:v>
                </c:pt>
                <c:pt idx="6">
                  <c:v>138564.54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8-4F12-BA92-DDA40EEA6CF2}"/>
            </c:ext>
          </c:extLst>
        </c:ser>
        <c:ser>
          <c:idx val="3"/>
          <c:order val="3"/>
          <c:tx>
            <c:strRef>
              <c:f>Price!$F$1</c:f>
              <c:strCache>
                <c:ptCount val="1"/>
                <c:pt idx="0">
                  <c:v>Glacial Acrylic Acid Landed Price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Price!$F$2:$F$8</c:f>
              <c:numCache>
                <c:formatCode>0</c:formatCode>
                <c:ptCount val="7"/>
                <c:pt idx="0">
                  <c:v>85980.24</c:v>
                </c:pt>
                <c:pt idx="1">
                  <c:v>106187.78</c:v>
                </c:pt>
                <c:pt idx="2">
                  <c:v>119352.34</c:v>
                </c:pt>
                <c:pt idx="3">
                  <c:v>104321.85</c:v>
                </c:pt>
                <c:pt idx="4">
                  <c:v>99864.16</c:v>
                </c:pt>
                <c:pt idx="5">
                  <c:v>210896.55</c:v>
                </c:pt>
                <c:pt idx="6">
                  <c:v>170815.75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8-4F12-BA92-DDA40EEA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2560"/>
        <c:axId val="81553040"/>
      </c:lineChart>
      <c:catAx>
        <c:axId val="815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040"/>
        <c:crosses val="autoZero"/>
        <c:auto val="1"/>
        <c:lblAlgn val="ctr"/>
        <c:lblOffset val="100"/>
        <c:noMultiLvlLbl val="0"/>
      </c:catAx>
      <c:valAx>
        <c:axId val="815530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16</xdr:row>
      <xdr:rowOff>14287</xdr:rowOff>
    </xdr:from>
    <xdr:to>
      <xdr:col>3</xdr:col>
      <xdr:colOff>1647826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E7284-9724-43BA-9C32-A3C12B0C9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1800225</xdr:colOff>
      <xdr:row>16</xdr:row>
      <xdr:rowOff>9525</xdr:rowOff>
    </xdr:from>
    <xdr:to>
      <xdr:col>7</xdr:col>
      <xdr:colOff>190499</xdr:colOff>
      <xdr:row>28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E3E6A-B436-45A2-BD63-4543E09E03B8}"/>
            </a:ext>
          </a:extLst>
        </xdr:cNvPr>
        <xdr:cNvSpPr txBox="1"/>
      </xdr:nvSpPr>
      <xdr:spPr>
        <a:xfrm>
          <a:off x="6115050" y="3076575"/>
          <a:ext cx="5676899" cy="24384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Glacial Acrylic Acid price is higher than the Ester Acrylic Acid. On overall India Basis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But Situation from Port and Sorucing</a:t>
          </a: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 Countries also play as important factors </a:t>
          </a:r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Approximately, 60% of EAA grade is imported in India as compared to GAA grade (40%).</a:t>
          </a:r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JNPT and Vizag Sea (75%) are the major ports for the trade of Acrylic Acid (Both the Grades). 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EAA grade, China (41%) and South Korea (37%) are the major supliers to JNPT Port whereas Indonesia to Vizag Sea Pprt.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GAA grade, Malaysia (46%) and Russia (26%) are the major supliers to JNPT Port whereas China is the sole supplier to Vizag Sea Port 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cells highlighted with red </a:t>
          </a:r>
          <a:r>
            <a:rPr lang="en-IN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(F31, G31, H31, I31)</a:t>
          </a:r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has been observed with abnormal values due to shipment of 67 Tons of EAA grade from Germany for Research and Laboratory purposes.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5507-258E-40F5-8C5C-63C1267D5738}">
  <dimension ref="A1:R61"/>
  <sheetViews>
    <sheetView showGridLines="0" tabSelected="1" zoomScaleNormal="100" workbookViewId="0">
      <selection activeCell="H3" sqref="H3"/>
    </sheetView>
  </sheetViews>
  <sheetFormatPr defaultRowHeight="15" x14ac:dyDescent="0.25"/>
  <cols>
    <col min="1" max="1" width="12.140625" style="1" bestFit="1" customWidth="1"/>
    <col min="2" max="2" width="17.5703125" style="1" bestFit="1" customWidth="1"/>
    <col min="3" max="3" width="16.140625" style="1" bestFit="1" customWidth="1"/>
    <col min="4" max="4" width="14.85546875" style="1" bestFit="1" customWidth="1"/>
    <col min="5" max="5" width="18.140625" style="1" bestFit="1" customWidth="1"/>
    <col min="6" max="6" width="16.28515625" style="1" bestFit="1" customWidth="1"/>
    <col min="7" max="7" width="15.5703125" style="1" bestFit="1" customWidth="1"/>
    <col min="8" max="8" width="16.5703125" style="1" customWidth="1"/>
    <col min="9" max="9" width="14.7109375" style="1" bestFit="1" customWidth="1"/>
    <col min="10" max="10" width="17.140625" style="1" customWidth="1"/>
    <col min="11" max="11" width="15.140625" style="1" bestFit="1" customWidth="1"/>
    <col min="12" max="12" width="19" style="1" bestFit="1" customWidth="1"/>
    <col min="13" max="13" width="19.140625" style="1" customWidth="1"/>
    <col min="14" max="14" width="17" style="1" bestFit="1" customWidth="1"/>
    <col min="15" max="15" width="12.5703125" style="1" bestFit="1" customWidth="1"/>
    <col min="16" max="16" width="16.85546875" style="1" bestFit="1" customWidth="1"/>
    <col min="17" max="17" width="11.42578125" style="1" bestFit="1" customWidth="1"/>
    <col min="18" max="18" width="14.7109375" style="1" bestFit="1" customWidth="1"/>
    <col min="19" max="16384" width="9.140625" style="1"/>
  </cols>
  <sheetData>
    <row r="1" spans="1:12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2" ht="15.75" thickBot="1" x14ac:dyDescent="0.3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6" t="s">
        <v>8</v>
      </c>
      <c r="J2" s="57"/>
    </row>
    <row r="3" spans="1:12" x14ac:dyDescent="0.25">
      <c r="A3" s="4" t="s">
        <v>9</v>
      </c>
      <c r="B3" s="5">
        <v>58040561.446256839</v>
      </c>
      <c r="C3" s="5">
        <v>71165481.474571213</v>
      </c>
      <c r="D3" s="5">
        <v>36142484.909999996</v>
      </c>
      <c r="E3" s="6">
        <f>B3/D3</f>
        <v>1.6058818753272281</v>
      </c>
      <c r="F3" s="6">
        <f>C3/D3</f>
        <v>1.9690256951558127</v>
      </c>
      <c r="G3" s="6">
        <f>E3*B55</f>
        <v>132.0367463596543</v>
      </c>
      <c r="H3" s="6">
        <f>F3*B55</f>
        <v>161.89468869492879</v>
      </c>
      <c r="I3" s="58">
        <f>D3/D5</f>
        <v>0.64089181336825896</v>
      </c>
      <c r="J3" s="59"/>
      <c r="K3" s="7" t="s">
        <v>9</v>
      </c>
      <c r="L3" s="8" t="s">
        <v>10</v>
      </c>
    </row>
    <row r="4" spans="1:12" ht="15.75" thickBot="1" x14ac:dyDescent="0.3">
      <c r="A4" s="4" t="s">
        <v>11</v>
      </c>
      <c r="B4" s="5">
        <v>34129464.137621574</v>
      </c>
      <c r="C4" s="5">
        <v>42073175.811955988</v>
      </c>
      <c r="D4" s="5">
        <v>20251565</v>
      </c>
      <c r="E4" s="6">
        <f>B4/D4</f>
        <v>1.6852753916856091</v>
      </c>
      <c r="F4" s="6">
        <f>C4/D4</f>
        <v>2.0775271349130788</v>
      </c>
      <c r="G4" s="6">
        <f>E4*B55</f>
        <v>138.5645375646435</v>
      </c>
      <c r="H4" s="6">
        <f>B55*F4</f>
        <v>170.81575399929199</v>
      </c>
      <c r="I4" s="58">
        <f>D4/D5</f>
        <v>0.3591081866317411</v>
      </c>
      <c r="J4" s="59"/>
      <c r="K4" s="9" t="s">
        <v>11</v>
      </c>
      <c r="L4" s="10" t="s">
        <v>12</v>
      </c>
    </row>
    <row r="5" spans="1:12" x14ac:dyDescent="0.25">
      <c r="A5" s="4" t="s">
        <v>13</v>
      </c>
      <c r="B5" s="5">
        <f>SUM(B3:B4)</f>
        <v>92170025.583878413</v>
      </c>
      <c r="C5" s="5">
        <f t="shared" ref="C5:D5" si="0">SUM(C3:C4)</f>
        <v>113238657.2865272</v>
      </c>
      <c r="D5" s="5">
        <f t="shared" si="0"/>
        <v>56394049.909999996</v>
      </c>
      <c r="E5" s="6">
        <f>B5/D5</f>
        <v>1.6343927370170039</v>
      </c>
      <c r="F5" s="6">
        <f>C5/D5</f>
        <v>2.0079894504339775</v>
      </c>
      <c r="G5" s="6">
        <f>E5*B55</f>
        <v>134.3809296219886</v>
      </c>
      <c r="H5" s="6">
        <f>F5*B55</f>
        <v>165.09831627920198</v>
      </c>
      <c r="I5" s="11"/>
      <c r="J5" s="12"/>
    </row>
    <row r="6" spans="1:12" x14ac:dyDescent="0.25">
      <c r="A6" s="54" t="s">
        <v>14</v>
      </c>
      <c r="B6" s="55"/>
      <c r="C6" s="55"/>
      <c r="D6" s="55"/>
      <c r="E6" s="55"/>
      <c r="F6" s="55"/>
      <c r="G6" s="55"/>
      <c r="H6" s="55"/>
      <c r="I6" s="55"/>
      <c r="J6" s="55"/>
    </row>
    <row r="7" spans="1:12" x14ac:dyDescent="0.25">
      <c r="A7" s="2"/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56" t="s">
        <v>8</v>
      </c>
      <c r="J7" s="57"/>
    </row>
    <row r="8" spans="1:12" x14ac:dyDescent="0.25">
      <c r="A8" s="4" t="s">
        <v>9</v>
      </c>
      <c r="B8" s="5">
        <v>69824168.293379456</v>
      </c>
      <c r="C8" s="5">
        <v>86555601.963379636</v>
      </c>
      <c r="D8" s="5">
        <v>36871201.170000009</v>
      </c>
      <c r="E8" s="6">
        <f>B8/D8</f>
        <v>1.893731857865032</v>
      </c>
      <c r="F8" s="6">
        <f>C8/D8</f>
        <v>2.3475124003772621</v>
      </c>
      <c r="G8" s="6">
        <f>E8*B56</f>
        <v>148.89959670866415</v>
      </c>
      <c r="H8" s="6">
        <f>F8*B56</f>
        <v>184.57927305444039</v>
      </c>
      <c r="I8" s="58">
        <f>D8/D10</f>
        <v>0.59119726948297857</v>
      </c>
      <c r="J8" s="59"/>
    </row>
    <row r="9" spans="1:12" x14ac:dyDescent="0.25">
      <c r="A9" s="4" t="s">
        <v>11</v>
      </c>
      <c r="B9" s="5">
        <v>55013916.220357485</v>
      </c>
      <c r="C9" s="5">
        <v>68446351.41035755</v>
      </c>
      <c r="D9" s="5">
        <v>25518541.800000001</v>
      </c>
      <c r="E9" s="6">
        <f>B9/D9</f>
        <v>2.1558409039013933</v>
      </c>
      <c r="F9" s="6">
        <f>C9/D9</f>
        <v>2.6822203222582863</v>
      </c>
      <c r="G9" s="6">
        <f>E9*B56</f>
        <v>169.50860272311988</v>
      </c>
      <c r="H9" s="6">
        <f>F9*B56</f>
        <v>210.89655465705658</v>
      </c>
      <c r="I9" s="58">
        <f>D9/D10</f>
        <v>0.40916736516905966</v>
      </c>
      <c r="J9" s="59"/>
    </row>
    <row r="10" spans="1:12" x14ac:dyDescent="0.25">
      <c r="A10" s="4" t="s">
        <v>13</v>
      </c>
      <c r="B10" s="5">
        <v>124781873.89076445</v>
      </c>
      <c r="C10" s="5">
        <v>154930137.31076428</v>
      </c>
      <c r="D10" s="5">
        <v>62367001.799999997</v>
      </c>
      <c r="E10" s="6">
        <f>B10/D10</f>
        <v>2.000767557993536</v>
      </c>
      <c r="F10" s="6">
        <f>C10/D10</f>
        <v>2.4841684358596869</v>
      </c>
      <c r="G10" s="6">
        <f>E10*B56</f>
        <v>157.31555724519521</v>
      </c>
      <c r="H10" s="6">
        <f>F10*B56</f>
        <v>195.32420955990642</v>
      </c>
      <c r="I10" s="11"/>
      <c r="J10" s="13"/>
    </row>
    <row r="11" spans="1:12" x14ac:dyDescent="0.25">
      <c r="A11" s="54" t="s">
        <v>15</v>
      </c>
      <c r="B11" s="55"/>
      <c r="C11" s="55"/>
      <c r="D11" s="55"/>
      <c r="E11" s="55"/>
      <c r="F11" s="55"/>
      <c r="G11" s="55"/>
      <c r="H11" s="55"/>
      <c r="I11" s="55"/>
      <c r="J11" s="55"/>
    </row>
    <row r="12" spans="1:12" x14ac:dyDescent="0.25">
      <c r="A12" s="2"/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56" t="s">
        <v>8</v>
      </c>
      <c r="J12" s="57"/>
    </row>
    <row r="13" spans="1:12" x14ac:dyDescent="0.25">
      <c r="A13" s="4" t="s">
        <v>9</v>
      </c>
      <c r="B13" s="5">
        <v>34292715.008098081</v>
      </c>
      <c r="C13" s="5">
        <v>42585011.98334296</v>
      </c>
      <c r="D13" s="5">
        <v>31745284.200000003</v>
      </c>
      <c r="E13" s="6">
        <f>B13/D13</f>
        <v>1.0802459600628833</v>
      </c>
      <c r="F13" s="6">
        <f>C13/D13</f>
        <v>1.3414594657603651</v>
      </c>
      <c r="G13" s="6">
        <f>E13*B57</f>
        <v>79.878638442907416</v>
      </c>
      <c r="H13" s="6">
        <f>F13*B57</f>
        <v>99.194035074243928</v>
      </c>
      <c r="I13" s="58">
        <f>D13/D15</f>
        <v>0.62769370056255669</v>
      </c>
      <c r="J13" s="59"/>
    </row>
    <row r="14" spans="1:12" x14ac:dyDescent="0.25">
      <c r="A14" s="4" t="s">
        <v>11</v>
      </c>
      <c r="B14" s="5">
        <v>20606652.322103508</v>
      </c>
      <c r="C14" s="5">
        <v>25429246.014437556</v>
      </c>
      <c r="D14" s="5">
        <v>18829198.5</v>
      </c>
      <c r="E14" s="6">
        <f>B14/D14</f>
        <v>1.0943988041818937</v>
      </c>
      <c r="F14" s="6">
        <f>C14/D14</f>
        <v>1.3505219573970477</v>
      </c>
      <c r="G14" s="6">
        <f>E14*B57</f>
        <v>80.92516854819516</v>
      </c>
      <c r="H14" s="6">
        <f>F14*B57</f>
        <v>99.864159767694574</v>
      </c>
      <c r="I14" s="58">
        <f>D14/D15</f>
        <v>0.37230629943744337</v>
      </c>
      <c r="J14" s="59"/>
    </row>
    <row r="15" spans="1:12" x14ac:dyDescent="0.25">
      <c r="A15" s="4" t="s">
        <v>13</v>
      </c>
      <c r="B15" s="5">
        <f>SUM(B13:B14)</f>
        <v>54899367.330201589</v>
      </c>
      <c r="C15" s="5">
        <f t="shared" ref="C15:D15" si="1">SUM(C13:C14)</f>
        <v>68014257.997780517</v>
      </c>
      <c r="D15" s="5">
        <f t="shared" si="1"/>
        <v>50574482.700000003</v>
      </c>
      <c r="E15" s="6">
        <f>B15/D15</f>
        <v>1.0855151530833471</v>
      </c>
      <c r="F15" s="6">
        <f>C15/D15</f>
        <v>1.3448334884853013</v>
      </c>
      <c r="G15" s="6">
        <f>E15*B57</f>
        <v>80.268268193656979</v>
      </c>
      <c r="H15" s="6">
        <f>F15*B57</f>
        <v>99.443526719024192</v>
      </c>
      <c r="I15" s="11"/>
      <c r="J15" s="14"/>
    </row>
    <row r="16" spans="1:12" x14ac:dyDescent="0.25">
      <c r="A16" s="54" t="s">
        <v>16</v>
      </c>
      <c r="B16" s="55"/>
      <c r="C16" s="55"/>
      <c r="D16" s="55"/>
      <c r="E16" s="55"/>
      <c r="F16" s="55"/>
      <c r="G16" s="55"/>
      <c r="H16" s="55"/>
      <c r="I16" s="55"/>
      <c r="J16" s="55"/>
    </row>
    <row r="17" spans="1:18" x14ac:dyDescent="0.25">
      <c r="A17" s="2"/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56" t="s">
        <v>8</v>
      </c>
      <c r="J17" s="57"/>
    </row>
    <row r="18" spans="1:18" x14ac:dyDescent="0.25">
      <c r="A18" s="4" t="s">
        <v>9</v>
      </c>
      <c r="B18" s="5">
        <v>41087609.205811985</v>
      </c>
      <c r="C18" s="5">
        <v>50533479.697025709</v>
      </c>
      <c r="D18" s="5">
        <v>37947919.710000001</v>
      </c>
      <c r="E18" s="6">
        <f>B18/D18</f>
        <v>1.0827368013795131</v>
      </c>
      <c r="F18" s="6">
        <f>C18/D18</f>
        <v>1.3316534893929686</v>
      </c>
      <c r="G18" s="6">
        <f>E18*B58</f>
        <v>80.239816179777407</v>
      </c>
      <c r="H18" s="6">
        <f>F18*B58</f>
        <v>98.686616237585611</v>
      </c>
      <c r="I18" s="58">
        <f>D18/D20</f>
        <v>0.67231473723944046</v>
      </c>
      <c r="J18" s="59"/>
    </row>
    <row r="19" spans="1:18" x14ac:dyDescent="0.25">
      <c r="A19" s="4" t="s">
        <v>11</v>
      </c>
      <c r="B19" s="5">
        <v>21210722.197571371</v>
      </c>
      <c r="C19" s="5">
        <v>26036374.465818595</v>
      </c>
      <c r="D19" s="5">
        <v>18495763</v>
      </c>
      <c r="E19" s="6">
        <f>B19/D19</f>
        <v>1.1467881696781783</v>
      </c>
      <c r="F19" s="6">
        <f>C19/D19</f>
        <v>1.4076939927170669</v>
      </c>
      <c r="G19" s="6">
        <f>E19*B58</f>
        <v>84.98655611860643</v>
      </c>
      <c r="H19" s="6">
        <f>F19*B58</f>
        <v>104.32185095129398</v>
      </c>
      <c r="I19" s="58">
        <f>D19/D20</f>
        <v>0.32768526276055954</v>
      </c>
      <c r="J19" s="59"/>
    </row>
    <row r="20" spans="1:18" x14ac:dyDescent="0.25">
      <c r="A20" s="4" t="s">
        <v>13</v>
      </c>
      <c r="B20" s="5">
        <f>SUM(B18:B19)</f>
        <v>62298331.403383359</v>
      </c>
      <c r="C20" s="5">
        <f t="shared" ref="C20:D20" si="2">SUM(C18:C19)</f>
        <v>76569854.1628443</v>
      </c>
      <c r="D20" s="5">
        <f t="shared" si="2"/>
        <v>56443682.710000001</v>
      </c>
      <c r="E20" s="6">
        <f>B20/D20</f>
        <v>1.1037254908306346</v>
      </c>
      <c r="F20" s="6">
        <f>C20/D20</f>
        <v>1.3565708417051709</v>
      </c>
      <c r="G20" s="6">
        <f>E20*B58</f>
        <v>81.795252903888638</v>
      </c>
      <c r="H20" s="6">
        <f>F20*B58</f>
        <v>100.53319960546456</v>
      </c>
      <c r="I20" s="11"/>
      <c r="J20" s="14"/>
    </row>
    <row r="21" spans="1:18" x14ac:dyDescent="0.25">
      <c r="D21" s="15"/>
      <c r="E21" s="16"/>
      <c r="F21" s="15"/>
      <c r="G21" s="16"/>
      <c r="H21" s="16"/>
    </row>
    <row r="22" spans="1:18" x14ac:dyDescent="0.25">
      <c r="E22" s="15"/>
      <c r="G22" s="16"/>
    </row>
    <row r="23" spans="1:18" x14ac:dyDescent="0.25">
      <c r="A23" s="46" t="s">
        <v>15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x14ac:dyDescent="0.25">
      <c r="A24" s="60" t="s">
        <v>9</v>
      </c>
      <c r="B24" s="61"/>
      <c r="C24" s="61"/>
      <c r="D24" s="61"/>
      <c r="E24" s="61"/>
      <c r="F24" s="61"/>
      <c r="G24" s="61"/>
      <c r="H24" s="61"/>
      <c r="I24" s="62"/>
      <c r="J24" s="50" t="s">
        <v>11</v>
      </c>
      <c r="K24" s="51"/>
      <c r="L24" s="51"/>
      <c r="M24" s="51"/>
      <c r="N24" s="51"/>
      <c r="O24" s="51"/>
      <c r="P24" s="51"/>
      <c r="Q24" s="51"/>
      <c r="R24" s="52"/>
    </row>
    <row r="25" spans="1:18" x14ac:dyDescent="0.25">
      <c r="A25" s="17"/>
      <c r="B25" s="18" t="s">
        <v>1</v>
      </c>
      <c r="C25" s="18" t="s">
        <v>2</v>
      </c>
      <c r="D25" s="18" t="s">
        <v>3</v>
      </c>
      <c r="E25" s="18" t="s">
        <v>17</v>
      </c>
      <c r="F25" s="18" t="s">
        <v>4</v>
      </c>
      <c r="G25" s="18" t="s">
        <v>5</v>
      </c>
      <c r="H25" s="18" t="s">
        <v>6</v>
      </c>
      <c r="I25" s="18" t="s">
        <v>7</v>
      </c>
      <c r="J25" s="18"/>
      <c r="K25" s="18" t="s">
        <v>1</v>
      </c>
      <c r="L25" s="18" t="s">
        <v>2</v>
      </c>
      <c r="M25" s="18" t="s">
        <v>3</v>
      </c>
      <c r="N25" s="18" t="s">
        <v>17</v>
      </c>
      <c r="O25" s="18" t="s">
        <v>4</v>
      </c>
      <c r="P25" s="18" t="s">
        <v>5</v>
      </c>
      <c r="Q25" s="18" t="s">
        <v>6</v>
      </c>
      <c r="R25" s="18" t="s">
        <v>7</v>
      </c>
    </row>
    <row r="26" spans="1:18" x14ac:dyDescent="0.25">
      <c r="A26" s="38" t="s">
        <v>18</v>
      </c>
      <c r="B26" s="39">
        <v>17251332.017846815</v>
      </c>
      <c r="C26" s="39">
        <v>21246130.606074791</v>
      </c>
      <c r="D26" s="39">
        <v>14418521.029999999</v>
      </c>
      <c r="E26" s="40"/>
      <c r="F26" s="41">
        <f t="shared" ref="F26:F31" si="3">B26/D26</f>
        <v>1.1964702885928944</v>
      </c>
      <c r="G26" s="41">
        <f t="shared" ref="G26:G31" si="4">C26/D26</f>
        <v>1.4735305071767677</v>
      </c>
      <c r="H26" s="41">
        <f t="shared" ref="H26:I31" si="5">F26*73</f>
        <v>87.342331067281293</v>
      </c>
      <c r="I26" s="41">
        <f t="shared" si="5"/>
        <v>107.56772702390404</v>
      </c>
      <c r="J26" s="42" t="s">
        <v>18</v>
      </c>
      <c r="K26" s="39">
        <v>12552249.093928894</v>
      </c>
      <c r="L26" s="39">
        <v>15257084.034380194</v>
      </c>
      <c r="M26" s="39">
        <v>11337138.5</v>
      </c>
      <c r="N26" s="40"/>
      <c r="O26" s="41">
        <f t="shared" ref="O26:O31" si="6">K26/M26</f>
        <v>1.1071796550715944</v>
      </c>
      <c r="P26" s="41">
        <f t="shared" ref="P26:P31" si="7">L26/M26</f>
        <v>1.3457614577417567</v>
      </c>
      <c r="Q26" s="41">
        <f t="shared" ref="Q26:R31" si="8">O26*73</f>
        <v>80.824114820226399</v>
      </c>
      <c r="R26" s="41">
        <f t="shared" si="8"/>
        <v>98.240586415148243</v>
      </c>
    </row>
    <row r="27" spans="1:18" x14ac:dyDescent="0.25">
      <c r="A27" s="19" t="s">
        <v>19</v>
      </c>
      <c r="B27" s="20">
        <v>7451181.0692016259</v>
      </c>
      <c r="C27" s="20">
        <v>9305326.239707794</v>
      </c>
      <c r="D27" s="20">
        <v>5880840</v>
      </c>
      <c r="E27" s="21">
        <f>D27/$D$26</f>
        <v>0.40786707511567849</v>
      </c>
      <c r="F27" s="6">
        <f t="shared" si="3"/>
        <v>1.2670266610214911</v>
      </c>
      <c r="G27" s="6">
        <f t="shared" si="4"/>
        <v>1.5823124315077088</v>
      </c>
      <c r="H27" s="6">
        <f t="shared" si="5"/>
        <v>92.492946254568849</v>
      </c>
      <c r="I27" s="6">
        <f t="shared" si="5"/>
        <v>115.50880750006274</v>
      </c>
      <c r="J27" s="22" t="s">
        <v>19</v>
      </c>
      <c r="K27" s="5">
        <v>1300747.0243470466</v>
      </c>
      <c r="L27" s="5">
        <v>1603973.2217096265</v>
      </c>
      <c r="M27" s="5">
        <v>948860</v>
      </c>
      <c r="N27" s="23">
        <f>M27/$M$26</f>
        <v>8.3694840633727813E-2</v>
      </c>
      <c r="O27" s="6">
        <f t="shared" si="6"/>
        <v>1.3708524169498626</v>
      </c>
      <c r="P27" s="6">
        <f t="shared" si="7"/>
        <v>1.6904213706022242</v>
      </c>
      <c r="Q27" s="6">
        <f t="shared" si="8"/>
        <v>100.07222643733996</v>
      </c>
      <c r="R27" s="6">
        <f t="shared" si="8"/>
        <v>123.40076005396237</v>
      </c>
    </row>
    <row r="28" spans="1:18" x14ac:dyDescent="0.25">
      <c r="A28" s="22" t="s">
        <v>20</v>
      </c>
      <c r="B28" s="5">
        <v>2004337.0637381899</v>
      </c>
      <c r="C28" s="5">
        <v>2442683.2225512112</v>
      </c>
      <c r="D28" s="5">
        <v>1816450</v>
      </c>
      <c r="E28" s="23">
        <f t="shared" ref="E28:E31" si="9">D28/$D$26</f>
        <v>0.12598032740116619</v>
      </c>
      <c r="F28" s="6">
        <f t="shared" si="3"/>
        <v>1.1034364082348482</v>
      </c>
      <c r="G28" s="6">
        <f t="shared" si="4"/>
        <v>1.3447566531152584</v>
      </c>
      <c r="H28" s="6">
        <f t="shared" si="5"/>
        <v>80.55085780114392</v>
      </c>
      <c r="I28" s="6">
        <f t="shared" si="5"/>
        <v>98.167235677413856</v>
      </c>
      <c r="J28" s="22" t="s">
        <v>20</v>
      </c>
      <c r="K28" s="5">
        <v>1227717.3751635386</v>
      </c>
      <c r="L28" s="5">
        <v>1493663.3631240469</v>
      </c>
      <c r="M28" s="5">
        <v>1108570</v>
      </c>
      <c r="N28" s="23">
        <f t="shared" ref="N28:N31" si="10">M28/$M$26</f>
        <v>9.7782169636544528E-2</v>
      </c>
      <c r="O28" s="6">
        <f t="shared" si="6"/>
        <v>1.1074784408413889</v>
      </c>
      <c r="P28" s="6">
        <f t="shared" si="7"/>
        <v>1.3473784813986009</v>
      </c>
      <c r="Q28" s="6">
        <f t="shared" si="8"/>
        <v>80.84592618142139</v>
      </c>
      <c r="R28" s="6">
        <f t="shared" si="8"/>
        <v>98.358629142097868</v>
      </c>
    </row>
    <row r="29" spans="1:18" x14ac:dyDescent="0.25">
      <c r="A29" s="19" t="s">
        <v>21</v>
      </c>
      <c r="B29" s="20">
        <v>5492913.1897496814</v>
      </c>
      <c r="C29" s="20">
        <v>6712994.0932528377</v>
      </c>
      <c r="D29" s="20">
        <v>5324700</v>
      </c>
      <c r="E29" s="21">
        <f t="shared" si="9"/>
        <v>0.36929585142062243</v>
      </c>
      <c r="F29" s="6">
        <f t="shared" si="3"/>
        <v>1.031591111189303</v>
      </c>
      <c r="G29" s="6">
        <f t="shared" si="4"/>
        <v>1.2607271946312164</v>
      </c>
      <c r="H29" s="6">
        <f t="shared" si="5"/>
        <v>75.306151116819123</v>
      </c>
      <c r="I29" s="6">
        <f t="shared" si="5"/>
        <v>92.033085208078802</v>
      </c>
      <c r="J29" s="19" t="s">
        <v>22</v>
      </c>
      <c r="K29" s="20">
        <v>6047288.804696437</v>
      </c>
      <c r="L29" s="20">
        <v>7350971.3040555669</v>
      </c>
      <c r="M29" s="20">
        <v>5211390</v>
      </c>
      <c r="N29" s="21">
        <f t="shared" si="10"/>
        <v>0.45967419380119595</v>
      </c>
      <c r="O29" s="6">
        <f t="shared" si="6"/>
        <v>1.1603984358676738</v>
      </c>
      <c r="P29" s="6">
        <f t="shared" si="7"/>
        <v>1.4105586617112837</v>
      </c>
      <c r="Q29" s="6">
        <f t="shared" si="8"/>
        <v>84.709085818340185</v>
      </c>
      <c r="R29" s="6">
        <f t="shared" si="8"/>
        <v>102.97078230492372</v>
      </c>
    </row>
    <row r="30" spans="1:18" x14ac:dyDescent="0.25">
      <c r="A30" s="22" t="s">
        <v>23</v>
      </c>
      <c r="B30" s="5">
        <v>970128.02878419147</v>
      </c>
      <c r="C30" s="5">
        <v>1192682.3737367799</v>
      </c>
      <c r="D30" s="5">
        <v>1094373</v>
      </c>
      <c r="E30" s="23">
        <f t="shared" si="9"/>
        <v>7.5900503090641891E-2</v>
      </c>
      <c r="F30" s="6">
        <f t="shared" si="3"/>
        <v>0.88646926485228661</v>
      </c>
      <c r="G30" s="6">
        <f t="shared" si="4"/>
        <v>1.0898316878585088</v>
      </c>
      <c r="H30" s="6">
        <f t="shared" si="5"/>
        <v>64.712256334216917</v>
      </c>
      <c r="I30" s="6">
        <f t="shared" si="5"/>
        <v>79.55771321367115</v>
      </c>
      <c r="J30" s="19" t="s">
        <v>23</v>
      </c>
      <c r="K30" s="20">
        <v>2646387.4825790632</v>
      </c>
      <c r="L30" s="20">
        <v>3157755.9799493621</v>
      </c>
      <c r="M30" s="20">
        <v>2963298.5</v>
      </c>
      <c r="N30" s="21">
        <f t="shared" si="10"/>
        <v>0.26137975645265338</v>
      </c>
      <c r="O30" s="6">
        <f t="shared" si="6"/>
        <v>0.89305464251376065</v>
      </c>
      <c r="P30" s="6">
        <f t="shared" si="7"/>
        <v>1.0656219682051478</v>
      </c>
      <c r="Q30" s="6">
        <f t="shared" si="8"/>
        <v>65.192988903504528</v>
      </c>
      <c r="R30" s="6">
        <f t="shared" si="8"/>
        <v>77.790403678975792</v>
      </c>
    </row>
    <row r="31" spans="1:18" x14ac:dyDescent="0.25">
      <c r="A31" s="22" t="s">
        <v>24</v>
      </c>
      <c r="B31" s="5">
        <f>B26-SUM(B27:B30)</f>
        <v>1332772.6663731281</v>
      </c>
      <c r="C31" s="5">
        <f t="shared" ref="C31:D31" si="11">C26-SUM(C27:C30)</f>
        <v>1592444.6768261679</v>
      </c>
      <c r="D31" s="5">
        <f t="shared" si="11"/>
        <v>302158.02999999933</v>
      </c>
      <c r="E31" s="23">
        <f t="shared" si="9"/>
        <v>2.095624297189095E-2</v>
      </c>
      <c r="F31" s="24">
        <f t="shared" si="3"/>
        <v>4.4108464248761852</v>
      </c>
      <c r="G31" s="24">
        <f t="shared" si="4"/>
        <v>5.2702378183567431</v>
      </c>
      <c r="H31" s="24">
        <f t="shared" si="5"/>
        <v>321.9917890159615</v>
      </c>
      <c r="I31" s="24">
        <f t="shared" si="5"/>
        <v>384.72736074004223</v>
      </c>
      <c r="J31" s="22" t="s">
        <v>24</v>
      </c>
      <c r="K31" s="5">
        <f>K26-SUM(K27:K30)</f>
        <v>1330108.4071428087</v>
      </c>
      <c r="L31" s="5">
        <f t="shared" ref="L31:M31" si="12">L26-SUM(L27:L30)</f>
        <v>1650720.1655415911</v>
      </c>
      <c r="M31" s="5">
        <f t="shared" si="12"/>
        <v>1105020</v>
      </c>
      <c r="N31" s="23">
        <f t="shared" si="10"/>
        <v>9.746903947587833E-2</v>
      </c>
      <c r="O31" s="6">
        <f t="shared" si="6"/>
        <v>1.2036962291567652</v>
      </c>
      <c r="P31" s="6">
        <f t="shared" si="7"/>
        <v>1.4938373654246901</v>
      </c>
      <c r="Q31" s="6">
        <f t="shared" si="8"/>
        <v>87.869824728443859</v>
      </c>
      <c r="R31" s="6">
        <f t="shared" si="8"/>
        <v>109.05012767600238</v>
      </c>
    </row>
    <row r="32" spans="1:18" x14ac:dyDescent="0.25">
      <c r="A32" s="22"/>
      <c r="B32" s="25"/>
      <c r="C32" s="25"/>
      <c r="D32" s="25"/>
      <c r="E32" s="25"/>
      <c r="F32" s="6"/>
      <c r="G32" s="6"/>
      <c r="H32" s="6"/>
      <c r="I32" s="6"/>
      <c r="J32" s="22"/>
    </row>
    <row r="33" spans="1:18" x14ac:dyDescent="0.25">
      <c r="A33" s="38" t="s">
        <v>25</v>
      </c>
      <c r="B33" s="39">
        <v>9632281.4612985365</v>
      </c>
      <c r="C33" s="39">
        <v>12030610.663543465</v>
      </c>
      <c r="D33" s="39">
        <v>10290010</v>
      </c>
      <c r="E33" s="40"/>
      <c r="F33" s="41">
        <f>B33/D33</f>
        <v>0.93608086496500353</v>
      </c>
      <c r="G33" s="41">
        <f>C33/D33</f>
        <v>1.1691544190475485</v>
      </c>
      <c r="H33" s="41">
        <f>F33*73</f>
        <v>68.333903142445251</v>
      </c>
      <c r="I33" s="41">
        <f>G33*73</f>
        <v>85.348272590471041</v>
      </c>
      <c r="J33" s="38" t="s">
        <v>25</v>
      </c>
      <c r="K33" s="39">
        <v>2469291.6952319462</v>
      </c>
      <c r="L33" s="39">
        <v>3153443.2489653178</v>
      </c>
      <c r="M33" s="39">
        <v>2413450</v>
      </c>
      <c r="N33" s="40"/>
      <c r="O33" s="41">
        <f>K33/M33</f>
        <v>1.0231377054556532</v>
      </c>
      <c r="P33" s="41">
        <f>L33/M33</f>
        <v>1.3066122144504</v>
      </c>
      <c r="Q33" s="41">
        <f t="shared" ref="Q33:R36" si="13">O33*73</f>
        <v>74.689052498262683</v>
      </c>
      <c r="R33" s="41">
        <f t="shared" si="13"/>
        <v>95.382691654879196</v>
      </c>
    </row>
    <row r="34" spans="1:18" x14ac:dyDescent="0.25">
      <c r="A34" s="19" t="s">
        <v>20</v>
      </c>
      <c r="B34" s="20">
        <v>8125765.8782489402</v>
      </c>
      <c r="C34" s="20">
        <v>10121224.620897345</v>
      </c>
      <c r="D34" s="20">
        <v>8781710</v>
      </c>
      <c r="E34" s="21">
        <f>D34/$D$33</f>
        <v>0.85342093933825136</v>
      </c>
      <c r="F34" s="6">
        <f>B34/D34</f>
        <v>0.92530564983914754</v>
      </c>
      <c r="G34" s="6">
        <f>C34/D34</f>
        <v>1.1525345998555345</v>
      </c>
      <c r="H34" s="6">
        <f t="shared" ref="H34:I36" si="14">F34*73</f>
        <v>67.547312438257777</v>
      </c>
      <c r="I34" s="6">
        <f t="shared" si="14"/>
        <v>84.135025789454019</v>
      </c>
      <c r="J34" s="26" t="s">
        <v>19</v>
      </c>
      <c r="K34" s="20">
        <v>2447519.9452649495</v>
      </c>
      <c r="L34" s="20">
        <v>3126339.5966880899</v>
      </c>
      <c r="M34" s="20">
        <v>2392000</v>
      </c>
      <c r="N34" s="21">
        <f>M34/$M$33</f>
        <v>0.9911123081066523</v>
      </c>
      <c r="O34" s="6">
        <f>K34/M34</f>
        <v>1.0232106794585909</v>
      </c>
      <c r="P34" s="6">
        <f>L34/M34</f>
        <v>1.3069981591505393</v>
      </c>
      <c r="Q34" s="6">
        <f t="shared" si="13"/>
        <v>74.694379600477134</v>
      </c>
      <c r="R34" s="6">
        <f t="shared" si="13"/>
        <v>95.410865617989373</v>
      </c>
    </row>
    <row r="35" spans="1:18" x14ac:dyDescent="0.25">
      <c r="A35" s="22" t="s">
        <v>26</v>
      </c>
      <c r="B35" s="5">
        <v>584380.58304959396</v>
      </c>
      <c r="C35" s="5">
        <v>746458.53936672839</v>
      </c>
      <c r="D35" s="5">
        <v>562300</v>
      </c>
      <c r="E35" s="23">
        <f t="shared" ref="E35:E36" si="15">D35/$D$33</f>
        <v>5.4645233580919744E-2</v>
      </c>
      <c r="F35" s="6">
        <f>B35/D35</f>
        <v>1.0392683319395233</v>
      </c>
      <c r="G35" s="6">
        <f>C35/D35</f>
        <v>1.3275094066632196</v>
      </c>
      <c r="H35" s="6">
        <f t="shared" si="14"/>
        <v>75.866588231585197</v>
      </c>
      <c r="I35" s="6">
        <f t="shared" si="14"/>
        <v>96.908186686415036</v>
      </c>
      <c r="J35" s="27" t="s">
        <v>22</v>
      </c>
      <c r="K35" s="5">
        <v>21771.7499669967</v>
      </c>
      <c r="L35" s="5">
        <v>27103.65227722772</v>
      </c>
      <c r="M35" s="5">
        <v>21450</v>
      </c>
      <c r="N35" s="23">
        <f t="shared" ref="N35:N36" si="16">M35/$D$33</f>
        <v>2.0845460791583293E-3</v>
      </c>
      <c r="O35" s="6">
        <f>K35/M35</f>
        <v>1.0149999984613847</v>
      </c>
      <c r="P35" s="6">
        <f>L35/M35</f>
        <v>1.263573532737889</v>
      </c>
      <c r="Q35" s="6">
        <f t="shared" si="13"/>
        <v>74.094999887681084</v>
      </c>
      <c r="R35" s="6">
        <f t="shared" si="13"/>
        <v>92.240867889865896</v>
      </c>
    </row>
    <row r="36" spans="1:18" x14ac:dyDescent="0.25">
      <c r="A36" s="22" t="s">
        <v>21</v>
      </c>
      <c r="B36" s="5">
        <f>B33-SUM(B34:B35)</f>
        <v>922135.00000000186</v>
      </c>
      <c r="C36" s="5">
        <f t="shared" ref="C36:D36" si="17">C33-SUM(C34:C35)</f>
        <v>1162927.5032793917</v>
      </c>
      <c r="D36" s="5">
        <f t="shared" si="17"/>
        <v>946000</v>
      </c>
      <c r="E36" s="23">
        <f t="shared" si="15"/>
        <v>9.1933827080828881E-2</v>
      </c>
      <c r="F36" s="6">
        <f>B36/D36</f>
        <v>0.97477272727272923</v>
      </c>
      <c r="G36" s="6">
        <f>C36/D36</f>
        <v>1.2293102571663759</v>
      </c>
      <c r="H36" s="6">
        <f t="shared" si="14"/>
        <v>71.158409090909231</v>
      </c>
      <c r="I36" s="6">
        <f t="shared" si="14"/>
        <v>89.739648773145433</v>
      </c>
      <c r="J36" s="27" t="s">
        <v>24</v>
      </c>
      <c r="K36" s="5">
        <f>K33-SUM(K34:K35)</f>
        <v>0</v>
      </c>
      <c r="L36" s="5">
        <f t="shared" ref="L36:M36" si="18">L33-SUM(L34:L35)</f>
        <v>0</v>
      </c>
      <c r="M36" s="5">
        <f t="shared" si="18"/>
        <v>0</v>
      </c>
      <c r="N36" s="23">
        <f t="shared" si="16"/>
        <v>0</v>
      </c>
      <c r="O36" s="6">
        <v>0</v>
      </c>
      <c r="P36" s="6">
        <v>0</v>
      </c>
      <c r="Q36" s="6">
        <f t="shared" si="13"/>
        <v>0</v>
      </c>
      <c r="R36" s="6">
        <f t="shared" si="13"/>
        <v>0</v>
      </c>
    </row>
    <row r="37" spans="1:18" x14ac:dyDescent="0.25">
      <c r="B37" s="15"/>
      <c r="L37" s="15"/>
    </row>
    <row r="38" spans="1:18" x14ac:dyDescent="0.25">
      <c r="A38" s="46" t="s">
        <v>16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</row>
    <row r="39" spans="1:18" x14ac:dyDescent="0.25">
      <c r="A39" s="47" t="s">
        <v>9</v>
      </c>
      <c r="B39" s="48"/>
      <c r="C39" s="48"/>
      <c r="D39" s="48"/>
      <c r="E39" s="48"/>
      <c r="F39" s="48"/>
      <c r="G39" s="48"/>
      <c r="H39" s="48"/>
      <c r="I39" s="49"/>
      <c r="J39" s="50" t="s">
        <v>11</v>
      </c>
      <c r="K39" s="51"/>
      <c r="L39" s="51"/>
      <c r="M39" s="51"/>
      <c r="N39" s="51"/>
      <c r="O39" s="51"/>
      <c r="P39" s="51"/>
      <c r="Q39" s="51"/>
      <c r="R39" s="52"/>
    </row>
    <row r="40" spans="1:18" x14ac:dyDescent="0.25">
      <c r="A40" s="28"/>
      <c r="B40" s="18" t="s">
        <v>1</v>
      </c>
      <c r="C40" s="18" t="s">
        <v>2</v>
      </c>
      <c r="D40" s="18" t="s">
        <v>3</v>
      </c>
      <c r="E40" s="18" t="s">
        <v>17</v>
      </c>
      <c r="F40" s="18" t="s">
        <v>4</v>
      </c>
      <c r="G40" s="18" t="s">
        <v>5</v>
      </c>
      <c r="H40" s="18" t="s">
        <v>6</v>
      </c>
      <c r="I40" s="18" t="s">
        <v>7</v>
      </c>
      <c r="J40" s="29"/>
      <c r="K40" s="18" t="s">
        <v>1</v>
      </c>
      <c r="L40" s="18" t="s">
        <v>2</v>
      </c>
      <c r="M40" s="18" t="s">
        <v>3</v>
      </c>
      <c r="N40" s="18" t="s">
        <v>17</v>
      </c>
      <c r="O40" s="18" t="s">
        <v>4</v>
      </c>
      <c r="P40" s="18" t="s">
        <v>5</v>
      </c>
      <c r="Q40" s="18" t="s">
        <v>6</v>
      </c>
      <c r="R40" s="18" t="s">
        <v>7</v>
      </c>
    </row>
    <row r="41" spans="1:18" x14ac:dyDescent="0.25">
      <c r="A41" s="38" t="s">
        <v>18</v>
      </c>
      <c r="B41" s="39">
        <v>20718600.447428312</v>
      </c>
      <c r="C41" s="39">
        <v>25225855.462497093</v>
      </c>
      <c r="D41" s="39">
        <v>18734631.310000002</v>
      </c>
      <c r="E41" s="40"/>
      <c r="F41" s="41">
        <f t="shared" ref="F41:F46" si="19">B41/D41</f>
        <v>1.1058984884516689</v>
      </c>
      <c r="G41" s="41">
        <f t="shared" ref="G41:G46" si="20">C41/D41</f>
        <v>1.3464826206124625</v>
      </c>
      <c r="H41" s="41">
        <f>F41*74</f>
        <v>81.836488145423502</v>
      </c>
      <c r="I41" s="41">
        <f>G41*74</f>
        <v>99.639713925322226</v>
      </c>
      <c r="J41" s="42" t="s">
        <v>18</v>
      </c>
      <c r="K41" s="39">
        <v>11125320.615694162</v>
      </c>
      <c r="L41" s="39">
        <v>13341361.494327262</v>
      </c>
      <c r="M41" s="39">
        <v>9504263</v>
      </c>
      <c r="N41" s="40"/>
      <c r="O41" s="41">
        <f t="shared" ref="O41:O49" si="21">K41/M41</f>
        <v>1.1705611067048713</v>
      </c>
      <c r="P41" s="41">
        <f t="shared" ref="P41:P49" si="22">L41/M41</f>
        <v>1.4037239388606211</v>
      </c>
      <c r="Q41" s="41">
        <f t="shared" ref="Q41:Q49" si="23">O41*74</f>
        <v>86.621521896160473</v>
      </c>
      <c r="R41" s="41">
        <f t="shared" ref="R41:R49" si="24">P41*74</f>
        <v>103.87557147568596</v>
      </c>
    </row>
    <row r="42" spans="1:18" x14ac:dyDescent="0.25">
      <c r="A42" s="19" t="s">
        <v>19</v>
      </c>
      <c r="B42" s="20">
        <v>9647726.2442355603</v>
      </c>
      <c r="C42" s="20">
        <v>11870719.9195622</v>
      </c>
      <c r="D42" s="20">
        <v>8477090.0800000001</v>
      </c>
      <c r="E42" s="21">
        <f>D42/$D$41</f>
        <v>0.45248235418837279</v>
      </c>
      <c r="F42" s="6">
        <f t="shared" si="19"/>
        <v>1.1380941046028805</v>
      </c>
      <c r="G42" s="6">
        <f t="shared" si="20"/>
        <v>1.4003295715317208</v>
      </c>
      <c r="H42" s="6">
        <f t="shared" ref="H42:I46" si="25">F42*74</f>
        <v>84.218963740613162</v>
      </c>
      <c r="I42" s="6">
        <f t="shared" si="25"/>
        <v>103.62438829334734</v>
      </c>
      <c r="J42" s="22" t="s">
        <v>19</v>
      </c>
      <c r="K42" s="5">
        <v>805232.53328317986</v>
      </c>
      <c r="L42" s="5">
        <v>1003687.0394522222</v>
      </c>
      <c r="M42" s="5">
        <v>689920</v>
      </c>
      <c r="N42" s="23">
        <f t="shared" ref="N42:N47" si="26">M42/$M$41</f>
        <v>7.2590583825384455E-2</v>
      </c>
      <c r="O42" s="6">
        <f t="shared" si="21"/>
        <v>1.167138991887726</v>
      </c>
      <c r="P42" s="6">
        <f t="shared" si="22"/>
        <v>1.4547875687793108</v>
      </c>
      <c r="Q42" s="6">
        <f t="shared" si="23"/>
        <v>86.368285399691715</v>
      </c>
      <c r="R42" s="6">
        <f t="shared" si="24"/>
        <v>107.654280089669</v>
      </c>
    </row>
    <row r="43" spans="1:18" x14ac:dyDescent="0.25">
      <c r="A43" s="19" t="s">
        <v>21</v>
      </c>
      <c r="B43" s="20">
        <v>10070234.645427195</v>
      </c>
      <c r="C43" s="20">
        <v>12178917.639706673</v>
      </c>
      <c r="D43" s="20">
        <v>9330100</v>
      </c>
      <c r="E43" s="21">
        <f t="shared" ref="E43:E46" si="27">D43/$D$41</f>
        <v>0.49801353683538269</v>
      </c>
      <c r="F43" s="6">
        <f t="shared" si="19"/>
        <v>1.0793276219362273</v>
      </c>
      <c r="G43" s="6">
        <f t="shared" si="20"/>
        <v>1.305336238594085</v>
      </c>
      <c r="H43" s="6">
        <f t="shared" si="25"/>
        <v>79.870244023280819</v>
      </c>
      <c r="I43" s="6">
        <f t="shared" si="25"/>
        <v>96.594881655962283</v>
      </c>
      <c r="J43" s="22" t="s">
        <v>20</v>
      </c>
      <c r="K43" s="5">
        <v>337516.88734397048</v>
      </c>
      <c r="L43" s="5">
        <v>411973.86072741321</v>
      </c>
      <c r="M43" s="5">
        <v>275300</v>
      </c>
      <c r="N43" s="23">
        <f t="shared" si="26"/>
        <v>2.896594927981265E-2</v>
      </c>
      <c r="O43" s="6">
        <f t="shared" si="21"/>
        <v>1.2259966848673101</v>
      </c>
      <c r="P43" s="6">
        <f t="shared" si="22"/>
        <v>1.4964542707134516</v>
      </c>
      <c r="Q43" s="6">
        <f t="shared" si="23"/>
        <v>90.723754680180946</v>
      </c>
      <c r="R43" s="6">
        <f t="shared" si="24"/>
        <v>110.73761603279542</v>
      </c>
    </row>
    <row r="44" spans="1:18" x14ac:dyDescent="0.25">
      <c r="A44" s="22" t="s">
        <v>20</v>
      </c>
      <c r="B44" s="5">
        <v>356385.21958762885</v>
      </c>
      <c r="C44" s="5">
        <v>412253.74835144158</v>
      </c>
      <c r="D44" s="5">
        <v>304530</v>
      </c>
      <c r="E44" s="23">
        <f t="shared" si="27"/>
        <v>1.6254923567001329E-2</v>
      </c>
      <c r="F44" s="6">
        <f t="shared" si="19"/>
        <v>1.1702795113375655</v>
      </c>
      <c r="G44" s="6">
        <f t="shared" si="20"/>
        <v>1.3537377215756792</v>
      </c>
      <c r="H44" s="6">
        <f t="shared" si="25"/>
        <v>86.600683838979847</v>
      </c>
      <c r="I44" s="6">
        <f t="shared" si="25"/>
        <v>100.17659139660026</v>
      </c>
      <c r="J44" s="19" t="s">
        <v>22</v>
      </c>
      <c r="K44" s="20">
        <v>4070373.6087524113</v>
      </c>
      <c r="L44" s="20">
        <v>4867193.2837702418</v>
      </c>
      <c r="M44" s="20">
        <v>3548290</v>
      </c>
      <c r="N44" s="21">
        <f t="shared" si="26"/>
        <v>0.37333668060321984</v>
      </c>
      <c r="O44" s="6">
        <f t="shared" si="21"/>
        <v>1.1471366795702751</v>
      </c>
      <c r="P44" s="6">
        <f t="shared" si="22"/>
        <v>1.3717010965198002</v>
      </c>
      <c r="Q44" s="6">
        <f t="shared" si="23"/>
        <v>84.888114288200356</v>
      </c>
      <c r="R44" s="6">
        <f t="shared" si="24"/>
        <v>101.50588114246521</v>
      </c>
    </row>
    <row r="45" spans="1:18" x14ac:dyDescent="0.25">
      <c r="A45" s="22" t="s">
        <v>23</v>
      </c>
      <c r="B45" s="5">
        <v>318653.73487645213</v>
      </c>
      <c r="C45" s="5">
        <v>382159.73840346257</v>
      </c>
      <c r="D45" s="5">
        <v>363894</v>
      </c>
      <c r="E45" s="23">
        <f t="shared" si="27"/>
        <v>1.9423600815979974E-2</v>
      </c>
      <c r="F45" s="6">
        <f t="shared" si="19"/>
        <v>0.87567735350528486</v>
      </c>
      <c r="G45" s="6">
        <f t="shared" si="20"/>
        <v>1.0501952172980664</v>
      </c>
      <c r="H45" s="6">
        <f t="shared" si="25"/>
        <v>64.800124159391075</v>
      </c>
      <c r="I45" s="6">
        <f t="shared" si="25"/>
        <v>77.714446080056916</v>
      </c>
      <c r="J45" s="22" t="s">
        <v>23</v>
      </c>
      <c r="K45" s="5">
        <v>608097.58645437006</v>
      </c>
      <c r="L45" s="5">
        <v>754253.97663379507</v>
      </c>
      <c r="M45" s="5">
        <v>648513</v>
      </c>
      <c r="N45" s="23">
        <f t="shared" si="26"/>
        <v>6.8233907247726627E-2</v>
      </c>
      <c r="O45" s="6">
        <f t="shared" si="21"/>
        <v>0.93767987142026465</v>
      </c>
      <c r="P45" s="6">
        <f t="shared" si="22"/>
        <v>1.163051437108886</v>
      </c>
      <c r="Q45" s="6">
        <f t="shared" si="23"/>
        <v>69.388310485099581</v>
      </c>
      <c r="R45" s="6">
        <f t="shared" si="24"/>
        <v>86.06580634605757</v>
      </c>
    </row>
    <row r="46" spans="1:18" x14ac:dyDescent="0.25">
      <c r="A46" s="22" t="s">
        <v>24</v>
      </c>
      <c r="B46" s="5">
        <f>B41-SUM(B42:B45)</f>
        <v>325600.60330147296</v>
      </c>
      <c r="C46" s="5">
        <f t="shared" ref="C46:D46" si="28">C41-SUM(C42:C45)</f>
        <v>381804.41647331789</v>
      </c>
      <c r="D46" s="5">
        <f t="shared" si="28"/>
        <v>259017.23000000417</v>
      </c>
      <c r="E46" s="23">
        <f t="shared" si="27"/>
        <v>1.3825584593263295E-2</v>
      </c>
      <c r="F46" s="6">
        <f t="shared" si="19"/>
        <v>1.2570615603505131</v>
      </c>
      <c r="G46" s="6">
        <f t="shared" si="20"/>
        <v>1.4740502648156331</v>
      </c>
      <c r="H46" s="6">
        <f t="shared" si="25"/>
        <v>93.02255546593797</v>
      </c>
      <c r="I46" s="6">
        <f t="shared" si="25"/>
        <v>109.07971959635685</v>
      </c>
      <c r="J46" s="19" t="s">
        <v>27</v>
      </c>
      <c r="K46" s="20">
        <v>3799089.8472987218</v>
      </c>
      <c r="L46" s="20">
        <v>4576924.0470149126</v>
      </c>
      <c r="M46" s="20">
        <v>3108800</v>
      </c>
      <c r="N46" s="21">
        <f t="shared" si="26"/>
        <v>0.32709532553970783</v>
      </c>
      <c r="O46" s="6">
        <f t="shared" si="21"/>
        <v>1.2220438263312925</v>
      </c>
      <c r="P46" s="6">
        <f t="shared" si="22"/>
        <v>1.4722478277840043</v>
      </c>
      <c r="Q46" s="6">
        <f t="shared" si="23"/>
        <v>90.431243148515648</v>
      </c>
      <c r="R46" s="6">
        <f t="shared" si="24"/>
        <v>108.94633925601632</v>
      </c>
    </row>
    <row r="47" spans="1:18" x14ac:dyDescent="0.25">
      <c r="J47" s="22" t="s">
        <v>24</v>
      </c>
      <c r="K47" s="5">
        <f>K41-SUM(K42:K46)</f>
        <v>1505010.1525615081</v>
      </c>
      <c r="L47" s="5">
        <f t="shared" ref="L47:M47" si="29">L41-SUM(L42:L46)</f>
        <v>1727329.2867286783</v>
      </c>
      <c r="M47" s="5">
        <f t="shared" si="29"/>
        <v>1233440</v>
      </c>
      <c r="N47" s="23">
        <f t="shared" si="26"/>
        <v>0.1297775535041486</v>
      </c>
      <c r="O47" s="6">
        <f t="shared" si="21"/>
        <v>1.2201729736035056</v>
      </c>
      <c r="P47" s="6">
        <f t="shared" si="22"/>
        <v>1.4004161424379606</v>
      </c>
      <c r="Q47" s="6">
        <f t="shared" si="23"/>
        <v>90.292800046659423</v>
      </c>
      <c r="R47" s="6">
        <f t="shared" si="24"/>
        <v>103.63079454040908</v>
      </c>
    </row>
    <row r="48" spans="1:18" x14ac:dyDescent="0.25">
      <c r="A48" s="38" t="s">
        <v>25</v>
      </c>
      <c r="B48" s="39">
        <v>9828828.2400927301</v>
      </c>
      <c r="C48" s="39">
        <v>12256903.299689222</v>
      </c>
      <c r="D48" s="39">
        <v>9517910</v>
      </c>
      <c r="E48" s="40"/>
      <c r="F48" s="41">
        <f>B48/D48</f>
        <v>1.0326666505664301</v>
      </c>
      <c r="G48" s="41">
        <f>C48/D48</f>
        <v>1.2877725571779122</v>
      </c>
      <c r="H48" s="41">
        <f>F48*74</f>
        <v>76.417332141915836</v>
      </c>
      <c r="I48" s="41">
        <f>G48*74</f>
        <v>95.295169231165502</v>
      </c>
      <c r="J48" s="42" t="s">
        <v>25</v>
      </c>
      <c r="K48" s="39">
        <v>4546408.2626472618</v>
      </c>
      <c r="L48" s="39">
        <v>5807354.5956189362</v>
      </c>
      <c r="M48" s="39">
        <v>4301000</v>
      </c>
      <c r="N48" s="40"/>
      <c r="O48" s="41">
        <f t="shared" si="21"/>
        <v>1.0570584195878312</v>
      </c>
      <c r="P48" s="41">
        <f t="shared" si="22"/>
        <v>1.3502335725689227</v>
      </c>
      <c r="Q48" s="41">
        <f t="shared" si="23"/>
        <v>78.222323049499508</v>
      </c>
      <c r="R48" s="41">
        <f t="shared" si="24"/>
        <v>99.917284370100276</v>
      </c>
    </row>
    <row r="49" spans="1:18" x14ac:dyDescent="0.25">
      <c r="A49" s="19" t="s">
        <v>20</v>
      </c>
      <c r="B49" s="20">
        <v>8836199.282516975</v>
      </c>
      <c r="C49" s="20">
        <v>11000184.525218213</v>
      </c>
      <c r="D49" s="20">
        <v>8492450</v>
      </c>
      <c r="E49" s="21">
        <f>D49/$D$48</f>
        <v>0.8922599604324899</v>
      </c>
      <c r="F49" s="6">
        <f>B49/D49</f>
        <v>1.0404770452009697</v>
      </c>
      <c r="G49" s="6">
        <f>C49/D49</f>
        <v>1.2952898780938613</v>
      </c>
      <c r="H49" s="6">
        <f t="shared" ref="H49:I51" si="30">F49*74</f>
        <v>76.995301344871763</v>
      </c>
      <c r="I49" s="6">
        <f t="shared" si="30"/>
        <v>95.851450978945735</v>
      </c>
      <c r="J49" s="19" t="s">
        <v>19</v>
      </c>
      <c r="K49" s="20">
        <v>4546408.2626472618</v>
      </c>
      <c r="L49" s="20">
        <v>5807354.5956189362</v>
      </c>
      <c r="M49" s="20">
        <v>4301000</v>
      </c>
      <c r="N49" s="21">
        <f>M49/$M$48</f>
        <v>1</v>
      </c>
      <c r="O49" s="6">
        <f t="shared" si="21"/>
        <v>1.0570584195878312</v>
      </c>
      <c r="P49" s="6">
        <f t="shared" si="22"/>
        <v>1.3502335725689227</v>
      </c>
      <c r="Q49" s="6">
        <f t="shared" si="23"/>
        <v>78.222323049499508</v>
      </c>
      <c r="R49" s="6">
        <f t="shared" si="24"/>
        <v>99.917284370100276</v>
      </c>
    </row>
    <row r="50" spans="1:18" x14ac:dyDescent="0.25">
      <c r="A50" s="22" t="s">
        <v>26</v>
      </c>
      <c r="B50" s="5">
        <v>301360.95757575752</v>
      </c>
      <c r="C50" s="5">
        <v>384943.4180484715</v>
      </c>
      <c r="D50" s="5">
        <v>294460</v>
      </c>
      <c r="E50" s="23">
        <f>D50/$D$48</f>
        <v>3.093746421220625E-2</v>
      </c>
      <c r="F50" s="6">
        <f t="shared" ref="F50:F51" si="31">B50/D50</f>
        <v>1.0234359762811842</v>
      </c>
      <c r="G50" s="6">
        <f t="shared" ref="G50:G51" si="32">C50/D50</f>
        <v>1.3072859405300261</v>
      </c>
      <c r="H50" s="6">
        <f t="shared" si="30"/>
        <v>75.734262244807638</v>
      </c>
      <c r="I50" s="6">
        <f t="shared" si="30"/>
        <v>96.739159599221935</v>
      </c>
    </row>
    <row r="51" spans="1:18" x14ac:dyDescent="0.25">
      <c r="A51" s="22" t="s">
        <v>21</v>
      </c>
      <c r="B51" s="5">
        <f>B48-SUM(B49:B50)</f>
        <v>691267.99999999814</v>
      </c>
      <c r="C51" s="5">
        <f t="shared" ref="C51:D51" si="33">C48-SUM(C49:C50)</f>
        <v>871775.35642253794</v>
      </c>
      <c r="D51" s="5">
        <f t="shared" si="33"/>
        <v>731000</v>
      </c>
      <c r="E51" s="23">
        <f>D51/$D$48</f>
        <v>7.680257535530384E-2</v>
      </c>
      <c r="F51" s="6">
        <f t="shared" si="31"/>
        <v>0.94564705882352684</v>
      </c>
      <c r="G51" s="6">
        <f t="shared" si="32"/>
        <v>1.1925791469528564</v>
      </c>
      <c r="H51" s="6">
        <f t="shared" si="30"/>
        <v>69.977882352940981</v>
      </c>
      <c r="I51" s="6">
        <f t="shared" si="30"/>
        <v>88.250856874511371</v>
      </c>
    </row>
    <row r="53" spans="1:18" x14ac:dyDescent="0.25">
      <c r="A53" s="53" t="s">
        <v>28</v>
      </c>
      <c r="B53" s="53"/>
      <c r="C53" s="53"/>
      <c r="D53" s="53"/>
      <c r="E53" s="53"/>
    </row>
    <row r="54" spans="1:18" x14ac:dyDescent="0.25">
      <c r="A54" s="30" t="s">
        <v>29</v>
      </c>
      <c r="B54" s="30" t="s">
        <v>30</v>
      </c>
      <c r="C54" s="30" t="s">
        <v>31</v>
      </c>
      <c r="D54" s="30" t="s">
        <v>32</v>
      </c>
      <c r="E54" s="30" t="s">
        <v>33</v>
      </c>
    </row>
    <row r="55" spans="1:18" x14ac:dyDescent="0.25">
      <c r="A55" s="31">
        <v>2023</v>
      </c>
      <c r="B55" s="32">
        <v>82.220708999999999</v>
      </c>
      <c r="C55" s="32">
        <v>81.116755999999995</v>
      </c>
      <c r="D55" s="32">
        <v>82.899286000000004</v>
      </c>
      <c r="E55" s="31">
        <v>122</v>
      </c>
    </row>
    <row r="56" spans="1:18" x14ac:dyDescent="0.25">
      <c r="A56" s="31">
        <v>2022</v>
      </c>
      <c r="B56" s="32">
        <v>78.627602999999993</v>
      </c>
      <c r="C56" s="32">
        <v>73.877999000000003</v>
      </c>
      <c r="D56" s="32">
        <v>83.038965000000005</v>
      </c>
      <c r="E56" s="31">
        <v>257</v>
      </c>
    </row>
    <row r="57" spans="1:18" x14ac:dyDescent="0.25">
      <c r="A57" s="31">
        <v>2021</v>
      </c>
      <c r="B57" s="32">
        <v>73.944862000000001</v>
      </c>
      <c r="C57" s="32">
        <v>72.349744999999999</v>
      </c>
      <c r="D57" s="32">
        <v>76.393625</v>
      </c>
      <c r="E57" s="31">
        <v>258</v>
      </c>
    </row>
    <row r="58" spans="1:18" x14ac:dyDescent="0.25">
      <c r="A58" s="31">
        <v>2020</v>
      </c>
      <c r="B58" s="32">
        <v>74.108329999999995</v>
      </c>
      <c r="C58" s="32">
        <v>70.797432999999998</v>
      </c>
      <c r="D58" s="32">
        <v>76.936421999999993</v>
      </c>
      <c r="E58" s="31">
        <v>257</v>
      </c>
    </row>
    <row r="59" spans="1:18" x14ac:dyDescent="0.25">
      <c r="A59" s="31">
        <v>2019</v>
      </c>
      <c r="B59" s="32">
        <v>70.427300000000002</v>
      </c>
      <c r="C59" s="32">
        <v>68.364643000000001</v>
      </c>
      <c r="D59" s="32">
        <v>72.411996000000002</v>
      </c>
      <c r="E59" s="31">
        <v>255</v>
      </c>
    </row>
    <row r="60" spans="1:18" x14ac:dyDescent="0.25">
      <c r="A60" s="31">
        <v>2018</v>
      </c>
      <c r="B60" s="32">
        <v>68.448351000000002</v>
      </c>
      <c r="C60" s="32">
        <v>63.369863000000002</v>
      </c>
      <c r="D60" s="32">
        <v>74.406645999999995</v>
      </c>
      <c r="E60" s="31">
        <v>255</v>
      </c>
    </row>
    <row r="61" spans="1:18" x14ac:dyDescent="0.25">
      <c r="A61" s="31">
        <v>2017</v>
      </c>
      <c r="B61" s="32">
        <v>65.128967000000003</v>
      </c>
      <c r="C61" s="32">
        <v>63.619396999999999</v>
      </c>
      <c r="D61" s="32">
        <v>68.391412000000003</v>
      </c>
      <c r="E61" s="31">
        <v>255</v>
      </c>
    </row>
  </sheetData>
  <mergeCells count="23">
    <mergeCell ref="I14:J14"/>
    <mergeCell ref="A1:J1"/>
    <mergeCell ref="I2:J2"/>
    <mergeCell ref="I3:J3"/>
    <mergeCell ref="I4:J4"/>
    <mergeCell ref="A6:J6"/>
    <mergeCell ref="I7:J7"/>
    <mergeCell ref="I8:J8"/>
    <mergeCell ref="I9:J9"/>
    <mergeCell ref="A11:J11"/>
    <mergeCell ref="I12:J12"/>
    <mergeCell ref="I13:J13"/>
    <mergeCell ref="A38:R38"/>
    <mergeCell ref="A39:I39"/>
    <mergeCell ref="J39:R39"/>
    <mergeCell ref="A53:E53"/>
    <mergeCell ref="A16:J16"/>
    <mergeCell ref="I17:J17"/>
    <mergeCell ref="I18:J18"/>
    <mergeCell ref="I19:J19"/>
    <mergeCell ref="A23:R23"/>
    <mergeCell ref="A24:I24"/>
    <mergeCell ref="J24:R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D4D7-236D-465F-B845-821E70392957}">
  <dimension ref="A1:I21"/>
  <sheetViews>
    <sheetView showGridLines="0" workbookViewId="0">
      <selection activeCell="C5" sqref="C5"/>
    </sheetView>
  </sheetViews>
  <sheetFormatPr defaultRowHeight="15" x14ac:dyDescent="0.25"/>
  <cols>
    <col min="1" max="1" width="15.7109375" style="1" bestFit="1" customWidth="1"/>
    <col min="2" max="2" width="19.85546875" style="1" customWidth="1"/>
    <col min="3" max="3" width="29.140625" style="1" bestFit="1" customWidth="1"/>
    <col min="4" max="4" width="28.5703125" style="1" bestFit="1" customWidth="1"/>
    <col min="5" max="5" width="21.42578125" style="1" bestFit="1" customWidth="1"/>
    <col min="6" max="6" width="29.140625" style="1" bestFit="1" customWidth="1"/>
    <col min="7" max="7" width="30.140625" style="1" bestFit="1" customWidth="1"/>
    <col min="8" max="16384" width="9.140625" style="1"/>
  </cols>
  <sheetData>
    <row r="1" spans="1:9" x14ac:dyDescent="0.25">
      <c r="A1" s="2"/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9" x14ac:dyDescent="0.25">
      <c r="A2" s="22" t="s">
        <v>40</v>
      </c>
      <c r="B2" s="32">
        <v>69409.78</v>
      </c>
      <c r="C2" s="32">
        <v>82384.070000000007</v>
      </c>
      <c r="D2" s="63"/>
      <c r="E2" s="32">
        <v>72439.61</v>
      </c>
      <c r="F2" s="32">
        <v>85980.24</v>
      </c>
      <c r="G2" s="66"/>
      <c r="H2" s="43">
        <f>F2-C2</f>
        <v>3596.1699999999983</v>
      </c>
      <c r="I2" s="44">
        <f>(F2-C2)/F2</f>
        <v>4.1825540379975656E-2</v>
      </c>
    </row>
    <row r="3" spans="1:9" x14ac:dyDescent="0.25">
      <c r="A3" s="22" t="s">
        <v>41</v>
      </c>
      <c r="B3" s="32">
        <v>84890.4</v>
      </c>
      <c r="C3" s="32">
        <v>100758.36</v>
      </c>
      <c r="D3" s="64"/>
      <c r="E3" s="32">
        <v>89464.76</v>
      </c>
      <c r="F3" s="32">
        <v>106187.78</v>
      </c>
      <c r="G3" s="66"/>
      <c r="H3" s="43">
        <f t="shared" ref="H3:H8" si="0">F3-C3</f>
        <v>5429.4199999999983</v>
      </c>
      <c r="I3" s="44">
        <f t="shared" ref="I3:I8" si="1">(F3-C3)/F3</f>
        <v>5.1130365471431821E-2</v>
      </c>
    </row>
    <row r="4" spans="1:9" x14ac:dyDescent="0.25">
      <c r="A4" s="22" t="s">
        <v>42</v>
      </c>
      <c r="B4" s="32">
        <v>94570.65</v>
      </c>
      <c r="C4" s="32">
        <v>112248.08</v>
      </c>
      <c r="D4" s="64"/>
      <c r="E4" s="32">
        <v>100556.09</v>
      </c>
      <c r="F4" s="32">
        <v>119352.34</v>
      </c>
      <c r="G4" s="66"/>
      <c r="H4" s="43">
        <f t="shared" si="0"/>
        <v>7104.2599999999948</v>
      </c>
      <c r="I4" s="44">
        <f t="shared" si="1"/>
        <v>5.9523424509314145E-2</v>
      </c>
    </row>
    <row r="5" spans="1:9" x14ac:dyDescent="0.25">
      <c r="A5" s="22" t="s">
        <v>43</v>
      </c>
      <c r="B5" s="32">
        <v>80239.820000000007</v>
      </c>
      <c r="C5" s="32">
        <v>98686.62</v>
      </c>
      <c r="D5" s="64"/>
      <c r="E5" s="32">
        <v>84986.559999999998</v>
      </c>
      <c r="F5" s="32">
        <v>104321.85</v>
      </c>
      <c r="G5" s="66"/>
      <c r="H5" s="43">
        <f t="shared" si="0"/>
        <v>5635.2300000000105</v>
      </c>
      <c r="I5" s="44">
        <f t="shared" si="1"/>
        <v>5.4017734539792098E-2</v>
      </c>
    </row>
    <row r="6" spans="1:9" x14ac:dyDescent="0.25">
      <c r="A6" s="22" t="s">
        <v>44</v>
      </c>
      <c r="B6" s="32">
        <v>79878.64</v>
      </c>
      <c r="C6" s="32">
        <v>99194.04</v>
      </c>
      <c r="D6" s="64"/>
      <c r="E6" s="32">
        <v>80925.17</v>
      </c>
      <c r="F6" s="32">
        <v>99864.16</v>
      </c>
      <c r="G6" s="66"/>
      <c r="H6" s="43">
        <f t="shared" si="0"/>
        <v>670.1200000000099</v>
      </c>
      <c r="I6" s="45">
        <f t="shared" si="1"/>
        <v>6.7103152922931494E-3</v>
      </c>
    </row>
    <row r="7" spans="1:9" x14ac:dyDescent="0.25">
      <c r="A7" s="22" t="s">
        <v>45</v>
      </c>
      <c r="B7" s="32">
        <v>148899.6</v>
      </c>
      <c r="C7" s="32">
        <v>184579.27</v>
      </c>
      <c r="D7" s="65"/>
      <c r="E7" s="32">
        <v>169508.6</v>
      </c>
      <c r="F7" s="32">
        <v>210896.55</v>
      </c>
      <c r="G7" s="66"/>
      <c r="H7" s="43">
        <f t="shared" si="0"/>
        <v>26317.279999999999</v>
      </c>
      <c r="I7" s="45">
        <f t="shared" si="1"/>
        <v>0.12478762691945411</v>
      </c>
    </row>
    <row r="8" spans="1:9" x14ac:dyDescent="0.25">
      <c r="A8" s="22" t="s">
        <v>46</v>
      </c>
      <c r="B8" s="32">
        <v>132036.75</v>
      </c>
      <c r="C8" s="32">
        <v>161894.69</v>
      </c>
      <c r="D8" s="32">
        <v>167394.69</v>
      </c>
      <c r="E8" s="32">
        <v>138564.54</v>
      </c>
      <c r="F8" s="32">
        <v>170815.75</v>
      </c>
      <c r="G8" s="32">
        <v>176315.75</v>
      </c>
      <c r="H8" s="43">
        <f t="shared" si="0"/>
        <v>8921.0599999999977</v>
      </c>
      <c r="I8" s="44">
        <f t="shared" si="1"/>
        <v>5.2226214503053717E-2</v>
      </c>
    </row>
    <row r="9" spans="1:9" ht="15.75" thickBot="1" x14ac:dyDescent="0.3">
      <c r="A9" s="33"/>
    </row>
    <row r="10" spans="1:9" ht="15.75" thickBot="1" x14ac:dyDescent="0.3">
      <c r="A10" s="34" t="s">
        <v>47</v>
      </c>
      <c r="B10" s="35" t="s">
        <v>48</v>
      </c>
      <c r="C10" s="33"/>
      <c r="D10" s="33"/>
      <c r="E10" s="33"/>
      <c r="F10" s="33"/>
    </row>
    <row r="11" spans="1:9" x14ac:dyDescent="0.25">
      <c r="B11" s="33"/>
      <c r="C11" s="33"/>
      <c r="D11" s="33"/>
      <c r="E11" s="33"/>
      <c r="F11" s="33"/>
    </row>
    <row r="12" spans="1:9" x14ac:dyDescent="0.25">
      <c r="A12" s="36" t="s">
        <v>49</v>
      </c>
      <c r="B12" s="37" t="s">
        <v>50</v>
      </c>
      <c r="C12" s="33"/>
      <c r="D12" s="33"/>
      <c r="E12" s="33"/>
      <c r="F12" s="33"/>
    </row>
    <row r="13" spans="1:9" x14ac:dyDescent="0.25">
      <c r="A13" s="36" t="s">
        <v>51</v>
      </c>
      <c r="B13" s="37" t="s">
        <v>52</v>
      </c>
      <c r="C13" s="33"/>
      <c r="D13" s="33"/>
      <c r="E13" s="33"/>
      <c r="F13" s="33"/>
    </row>
    <row r="14" spans="1:9" x14ac:dyDescent="0.25">
      <c r="A14" s="36" t="s">
        <v>53</v>
      </c>
      <c r="B14" s="37" t="s">
        <v>54</v>
      </c>
      <c r="C14" s="33"/>
      <c r="D14" s="33"/>
      <c r="E14" s="33"/>
      <c r="F14" s="33"/>
    </row>
    <row r="15" spans="1:9" x14ac:dyDescent="0.25">
      <c r="B15" s="33"/>
      <c r="C15" s="33"/>
      <c r="D15" s="33"/>
      <c r="E15" s="33"/>
      <c r="F15" s="33"/>
    </row>
    <row r="16" spans="1:9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  <row r="19" spans="2:6" x14ac:dyDescent="0.25">
      <c r="B19" s="33"/>
      <c r="C19" s="33"/>
      <c r="D19" s="33"/>
      <c r="E19" s="33"/>
      <c r="F19" s="33"/>
    </row>
    <row r="20" spans="2:6" x14ac:dyDescent="0.25">
      <c r="B20" s="33"/>
      <c r="C20" s="33"/>
      <c r="D20" s="33"/>
      <c r="E20" s="33"/>
      <c r="F20" s="33"/>
    </row>
    <row r="21" spans="2:6" x14ac:dyDescent="0.25">
      <c r="B21" s="33"/>
      <c r="C21" s="33"/>
      <c r="D21" s="33"/>
      <c r="E21" s="33"/>
      <c r="F21" s="33"/>
    </row>
  </sheetData>
  <mergeCells count="2">
    <mergeCell ref="D2:D7"/>
    <mergeCell ref="G2:G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Findings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2023-06-25T17:04:13Z</dcterms:created>
  <dcterms:modified xsi:type="dcterms:W3CDTF">2023-06-26T13:02:46Z</dcterms:modified>
</cp:coreProperties>
</file>