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Desktop Data\BPCL - Acrylic Acid\"/>
    </mc:Choice>
  </mc:AlternateContent>
  <xr:revisionPtr revIDLastSave="0" documentId="13_ncr:1_{FAABEEEE-49C0-49CF-85E5-BC7A434D6CD2}" xr6:coauthVersionLast="47" xr6:coauthVersionMax="47" xr10:uidLastSave="{00000000-0000-0000-0000-000000000000}"/>
  <bookViews>
    <workbookView xWindow="-120" yWindow="-120" windowWidth="20730" windowHeight="11160" tabRatio="865" activeTab="3" xr2:uid="{A2E28F20-FCE1-4D3C-B354-44BE69C43EE5}"/>
  </bookViews>
  <sheets>
    <sheet name="Price Benchmark " sheetId="6" r:id="rId1"/>
    <sheet name="Competitive Price Formula " sheetId="2" r:id="rId2"/>
    <sheet name="Sheet6" sheetId="12" r:id="rId3"/>
    <sheet name="Sheet5" sheetId="11" r:id="rId4"/>
    <sheet name="Ahmedabad" sheetId="7" r:id="rId5"/>
    <sheet name="Delhi" sheetId="8" r:id="rId6"/>
    <sheet name="Haldia" sheetId="9" r:id="rId7"/>
    <sheet name="Vishakhapatnam" sheetId="10" r:id="rId8"/>
  </sheets>
  <externalReferences>
    <externalReference r:id="rId9"/>
  </externalReferences>
  <definedNames>
    <definedName name="Myqty" hidden="1">[1]Chartsv!$HD$2:$HD$14</definedName>
    <definedName name="Myup" hidden="1">[1]Chartsv!$HC$2:$HC$14</definedName>
    <definedName name="Myvalue" hidden="1">[1]Chartsv!$HF$2:$HF$14</definedName>
    <definedName name="Myweeks" hidden="1">[1]Chartsv!$HB$2:$HB$14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1" l="1"/>
  <c r="O3" i="11"/>
  <c r="O4" i="11"/>
  <c r="H3" i="11"/>
  <c r="H4" i="11" s="1"/>
  <c r="L4" i="11" s="1"/>
  <c r="H23" i="11"/>
  <c r="H24" i="11" s="1"/>
  <c r="L24" i="11" s="1"/>
  <c r="H19" i="11"/>
  <c r="H20" i="11" s="1"/>
  <c r="L20" i="11" s="1"/>
  <c r="L16" i="11"/>
  <c r="H15" i="11"/>
  <c r="H16" i="11" s="1"/>
  <c r="L12" i="11"/>
  <c r="H12" i="11"/>
  <c r="H11" i="11"/>
  <c r="L7" i="11"/>
  <c r="H7" i="11"/>
  <c r="H6" i="11"/>
  <c r="D35" i="10"/>
  <c r="E35" i="10" s="1"/>
  <c r="D34" i="10"/>
  <c r="E34" i="10" s="1"/>
  <c r="D33" i="10"/>
  <c r="E33" i="10" s="1"/>
  <c r="D32" i="10"/>
  <c r="E32" i="10" s="1"/>
  <c r="D31" i="10"/>
  <c r="E31" i="10" s="1"/>
  <c r="D30" i="10"/>
  <c r="E30" i="10" s="1"/>
  <c r="D29" i="10"/>
  <c r="E29" i="10" s="1"/>
  <c r="D28" i="10"/>
  <c r="E28" i="10" s="1"/>
  <c r="D27" i="10"/>
  <c r="E27" i="10" s="1"/>
  <c r="D26" i="10"/>
  <c r="E26" i="10" s="1"/>
  <c r="D25" i="10"/>
  <c r="E25" i="10" s="1"/>
  <c r="D24" i="10"/>
  <c r="E24" i="10" s="1"/>
  <c r="D23" i="10"/>
  <c r="E23" i="10" s="1"/>
  <c r="D22" i="10"/>
  <c r="E22" i="10" s="1"/>
  <c r="D21" i="10"/>
  <c r="E21" i="10" s="1"/>
  <c r="D20" i="10"/>
  <c r="E20" i="10" s="1"/>
  <c r="D17" i="10"/>
  <c r="E17" i="10" s="1"/>
  <c r="D16" i="10"/>
  <c r="E16" i="10" s="1"/>
  <c r="D15" i="10"/>
  <c r="E15" i="10" s="1"/>
  <c r="D14" i="10"/>
  <c r="E14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D2" i="10"/>
  <c r="E2" i="10" s="1"/>
  <c r="D35" i="9"/>
  <c r="E35" i="9" s="1"/>
  <c r="D34" i="9"/>
  <c r="E34" i="9" s="1"/>
  <c r="D33" i="9"/>
  <c r="E33" i="9" s="1"/>
  <c r="D32" i="9"/>
  <c r="E32" i="9" s="1"/>
  <c r="D31" i="9"/>
  <c r="E31" i="9" s="1"/>
  <c r="D30" i="9"/>
  <c r="E30" i="9" s="1"/>
  <c r="D29" i="9"/>
  <c r="E29" i="9" s="1"/>
  <c r="D28" i="9"/>
  <c r="E28" i="9" s="1"/>
  <c r="D27" i="9"/>
  <c r="E27" i="9" s="1"/>
  <c r="D26" i="9"/>
  <c r="E26" i="9" s="1"/>
  <c r="D25" i="9"/>
  <c r="E25" i="9" s="1"/>
  <c r="D24" i="9"/>
  <c r="E24" i="9" s="1"/>
  <c r="D23" i="9"/>
  <c r="E23" i="9" s="1"/>
  <c r="D22" i="9"/>
  <c r="E22" i="9" s="1"/>
  <c r="D21" i="9"/>
  <c r="E21" i="9" s="1"/>
  <c r="D20" i="9"/>
  <c r="E20" i="9" s="1"/>
  <c r="D17" i="9"/>
  <c r="E17" i="9" s="1"/>
  <c r="D16" i="9"/>
  <c r="E16" i="9" s="1"/>
  <c r="D15" i="9"/>
  <c r="E15" i="9" s="1"/>
  <c r="D14" i="9"/>
  <c r="E14" i="9" s="1"/>
  <c r="D13" i="9"/>
  <c r="E13" i="9" s="1"/>
  <c r="D12" i="9"/>
  <c r="E12" i="9" s="1"/>
  <c r="D11" i="9"/>
  <c r="E11" i="9" s="1"/>
  <c r="D10" i="9"/>
  <c r="E10" i="9" s="1"/>
  <c r="D9" i="9"/>
  <c r="E9" i="9" s="1"/>
  <c r="D8" i="9"/>
  <c r="E8" i="9" s="1"/>
  <c r="D7" i="9"/>
  <c r="E7" i="9" s="1"/>
  <c r="D6" i="9"/>
  <c r="E6" i="9" s="1"/>
  <c r="D5" i="9"/>
  <c r="E5" i="9" s="1"/>
  <c r="E4" i="9"/>
  <c r="D4" i="9"/>
  <c r="D3" i="9"/>
  <c r="E3" i="9" s="1"/>
  <c r="D2" i="9"/>
  <c r="E2" i="9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E3" i="8" s="1"/>
  <c r="D2" i="8"/>
  <c r="E2" i="8" s="1"/>
  <c r="D35" i="7"/>
  <c r="E35" i="7" s="1"/>
  <c r="D34" i="7"/>
  <c r="E34" i="7" s="1"/>
  <c r="D33" i="7"/>
  <c r="E33" i="7" s="1"/>
  <c r="D32" i="7"/>
  <c r="E32" i="7" s="1"/>
  <c r="D31" i="7"/>
  <c r="E31" i="7" s="1"/>
  <c r="D30" i="7"/>
  <c r="E30" i="7" s="1"/>
  <c r="D29" i="7"/>
  <c r="E29" i="7" s="1"/>
  <c r="D28" i="7"/>
  <c r="E28" i="7" s="1"/>
  <c r="D27" i="7"/>
  <c r="E27" i="7" s="1"/>
  <c r="D26" i="7"/>
  <c r="E26" i="7" s="1"/>
  <c r="D25" i="7"/>
  <c r="E25" i="7" s="1"/>
  <c r="D24" i="7"/>
  <c r="E24" i="7" s="1"/>
  <c r="D23" i="7"/>
  <c r="E23" i="7" s="1"/>
  <c r="D22" i="7"/>
  <c r="E22" i="7" s="1"/>
  <c r="D21" i="7"/>
  <c r="E21" i="7" s="1"/>
  <c r="D20" i="7"/>
  <c r="E20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2" i="7"/>
  <c r="E2" i="7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G2" i="2"/>
  <c r="H2" i="2" s="1"/>
  <c r="D14" i="6"/>
  <c r="D9" i="6"/>
  <c r="D4" i="6"/>
  <c r="D5" i="6" s="1"/>
  <c r="D3" i="6"/>
  <c r="D7" i="6" l="1"/>
  <c r="D8" i="6" s="1"/>
  <c r="D10" i="6" s="1"/>
  <c r="D11" i="6" s="1"/>
  <c r="D15" i="6" s="1"/>
</calcChain>
</file>

<file path=xl/sharedStrings.xml><?xml version="1.0" encoding="utf-8"?>
<sst xmlns="http://schemas.openxmlformats.org/spreadsheetml/2006/main" count="317" uniqueCount="99">
  <si>
    <t xml:space="preserve">Ester Acrylic Acid CIF </t>
  </si>
  <si>
    <t xml:space="preserve">Ester Acrylic Acid Landed Price  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</si>
  <si>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</si>
  <si>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</si>
  <si>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</si>
  <si>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</si>
  <si>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</si>
  <si>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</si>
  <si>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</si>
  <si>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</si>
  <si>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FY2021</t>
  </si>
  <si>
    <t>FY2022</t>
  </si>
  <si>
    <t>FY2023</t>
  </si>
  <si>
    <t>FY2028F</t>
  </si>
  <si>
    <t>FY2033F</t>
  </si>
  <si>
    <t>FY2038F</t>
  </si>
  <si>
    <t>FY2043F</t>
  </si>
  <si>
    <t>FY2048F</t>
  </si>
  <si>
    <t xml:space="preserve">Glacial Acrylic Acid CIF </t>
  </si>
  <si>
    <t xml:space="preserve">Glacial Acrylic Acid Landed Price  </t>
  </si>
  <si>
    <t>INR Per MT Per Km</t>
  </si>
  <si>
    <t xml:space="preserve">Competitive Pricing EX Kochi </t>
  </si>
  <si>
    <t>INR/Ton</t>
  </si>
  <si>
    <t xml:space="preserve">I </t>
  </si>
  <si>
    <t xml:space="preserve">A </t>
  </si>
  <si>
    <t>CIF Price</t>
  </si>
  <si>
    <t>B</t>
  </si>
  <si>
    <t>Basic Customs Duty (7.5% of A (CIF price))</t>
  </si>
  <si>
    <t>Country</t>
  </si>
  <si>
    <t>Basic Custom Duty</t>
  </si>
  <si>
    <t>Customs AIDC</t>
  </si>
  <si>
    <t>Social Welfare Surcharge (SWC)</t>
  </si>
  <si>
    <t>IGST Levy</t>
  </si>
  <si>
    <t>Total Duty</t>
  </si>
  <si>
    <t>Spec Duty</t>
  </si>
  <si>
    <t>C</t>
  </si>
  <si>
    <t>Customs AIDC (7.5% of B (Basic Customs Duty))</t>
  </si>
  <si>
    <t>Antidumping Duty (ADD)</t>
  </si>
  <si>
    <t>D</t>
  </si>
  <si>
    <t>Total Custom Duty on CIF price  (B+C)</t>
  </si>
  <si>
    <t>Russia</t>
  </si>
  <si>
    <t>-</t>
  </si>
  <si>
    <t>Other Duties</t>
  </si>
  <si>
    <t>Malaysia</t>
  </si>
  <si>
    <t>E</t>
  </si>
  <si>
    <t xml:space="preserve">Social Welfare Surcharge (10% of D (Total Custom Duty on CIF price)) </t>
  </si>
  <si>
    <t>Indonesia</t>
  </si>
  <si>
    <t>F</t>
  </si>
  <si>
    <t>Total Duties Incurred (D+E)</t>
  </si>
  <si>
    <t>Japan</t>
  </si>
  <si>
    <t>G</t>
  </si>
  <si>
    <t>IGST Levy (18% of A (CIF Price))</t>
  </si>
  <si>
    <t>South Korea</t>
  </si>
  <si>
    <t>H</t>
  </si>
  <si>
    <t>Total Tax Levied on CIF Price (G+H)</t>
  </si>
  <si>
    <t>China</t>
  </si>
  <si>
    <t>I</t>
  </si>
  <si>
    <t>Landed Price (H+A)</t>
  </si>
  <si>
    <t>II</t>
  </si>
  <si>
    <t xml:space="preserve">Distance Between Souce and Destination in Kms </t>
  </si>
  <si>
    <t>Spec Duty Antidumping Duty (ADD)</t>
  </si>
  <si>
    <t>I+II</t>
  </si>
  <si>
    <t xml:space="preserve">Logistic Cost of That Particular Year  per MT </t>
  </si>
  <si>
    <t>Logistic Cost Per MT Per KM</t>
  </si>
  <si>
    <t>Average Logistic Cost  Per KM  FY 2023</t>
  </si>
  <si>
    <t>Landed Price (H+A) Should be referred to evaluate the Competitive Price (based on the distance)</t>
  </si>
  <si>
    <t xml:space="preserve"> The logistic cost has been calculated considering fluctuations of diesel and petrol prices concerning time.</t>
  </si>
  <si>
    <t xml:space="preserve"> JNPT has been considered as a reference point  </t>
  </si>
  <si>
    <t>Kochi to Consumer Location KM</t>
  </si>
  <si>
    <t>JNPT to Consumer Location KM</t>
  </si>
  <si>
    <t>Competitive Ester Acrylic Acid Delivered Price From Kochi to Consumer Location</t>
  </si>
  <si>
    <t>Price Unit : INR /MT</t>
  </si>
  <si>
    <t xml:space="preserve">JNPT to Consumer Location </t>
  </si>
  <si>
    <t xml:space="preserve">Kochi to Consumer Location </t>
  </si>
  <si>
    <t>Distance in KM</t>
  </si>
  <si>
    <t xml:space="preserve">JNPT to Ahmedabad Location </t>
  </si>
  <si>
    <t xml:space="preserve">Kochi to Ahmedabad Location </t>
  </si>
  <si>
    <t xml:space="preserve">JNPT to Vishakhapatnam Location </t>
  </si>
  <si>
    <t xml:space="preserve">Kochi to Vishakhapatnam Location </t>
  </si>
  <si>
    <t xml:space="preserve">Kochi to Delhi Location </t>
  </si>
  <si>
    <t xml:space="preserve">JNPT to Delhi Location </t>
  </si>
  <si>
    <t xml:space="preserve">Kochi to Haldia Location </t>
  </si>
  <si>
    <t xml:space="preserve">JNPT to Haldia Location </t>
  </si>
  <si>
    <t>Competitive Glacial Acrylic Acid Delivered Price From Kochi to Consumer Location</t>
  </si>
  <si>
    <t>Competitive Ester Acrylic Acid Delivered Price From Kochi to Ahmedabad Location</t>
  </si>
  <si>
    <t>Competitive Glacial Acrylic Acid Delivered Price From Kochi to Ahmedabad Location</t>
  </si>
  <si>
    <t>Competitive Ester Acrylic Acid Delivered Price From Kochi to Delhi Location</t>
  </si>
  <si>
    <t>Competitive Glacial Acrylic Acid Delivered Price From Kochi to Delhi Location</t>
  </si>
  <si>
    <t>Competitive Glacial Acrylic Acid Delivered Price From Kochi to Haldia Location</t>
  </si>
  <si>
    <t>Competitive Ester Acrylic Acid Delivered Price From Kochi to Haldia Location</t>
  </si>
  <si>
    <t>Competitive Ester Acrylic Acid Delivered Price From Kochi to Vishakhapatnam Location</t>
  </si>
  <si>
    <t>Competitive Glacial Acrylic Acid Delivered Price From Kochi to Vishakhapatnam Location</t>
  </si>
  <si>
    <t xml:space="preserve">Total Delivered Cost  at the Client location </t>
  </si>
  <si>
    <t xml:space="preserve">Germany </t>
  </si>
  <si>
    <t>Import Price</t>
  </si>
  <si>
    <t>Belgium</t>
  </si>
  <si>
    <t>USA</t>
  </si>
  <si>
    <t>Netherlands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</si>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</sst>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9"/>
      <color rgb="FF002B5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7">
    <xf numFmtId="0" fontId="0" fillId="0" borderId="0" xfId="0"/>
    <xf numFmtId="0" fontId="3" fillId="2" borderId="1" xfId="2" applyFont="1" applyFill="1" applyBorder="1"/>
    <xf numFmtId="0" fontId="3" fillId="2" borderId="1" xfId="2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4" fillId="0" borderId="1" xfId="2" applyFont="1" applyBorder="1" applyAlignment="1">
      <alignment horizontal="center"/>
    </xf>
    <xf numFmtId="1" fontId="5" fillId="3" borderId="1" xfId="2" applyNumberFormat="1" applyFont="1" applyFill="1" applyBorder="1" applyAlignment="1">
      <alignment horizontal="center"/>
    </xf>
    <xf numFmtId="1" fontId="6" fillId="0" borderId="1" xfId="2" applyNumberFormat="1" applyFont="1" applyBorder="1" applyAlignment="1">
      <alignment horizontal="center"/>
    </xf>
    <xf numFmtId="0" fontId="5" fillId="0" borderId="0" xfId="0" applyFont="1"/>
    <xf numFmtId="10" fontId="5" fillId="0" borderId="0" xfId="1" applyNumberFormat="1" applyFont="1"/>
    <xf numFmtId="2" fontId="5" fillId="3" borderId="1" xfId="2" applyNumberFormat="1" applyFont="1" applyFill="1" applyBorder="1" applyAlignment="1">
      <alignment horizontal="center"/>
    </xf>
    <xf numFmtId="2" fontId="6" fillId="0" borderId="1" xfId="2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1" fontId="3" fillId="2" borderId="1" xfId="2" applyNumberFormat="1" applyFont="1" applyFill="1" applyBorder="1" applyAlignment="1">
      <alignment horizontal="center" vertical="center"/>
    </xf>
    <xf numFmtId="1" fontId="5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6" borderId="5" xfId="0" applyFont="1" applyFill="1" applyBorder="1" applyAlignment="1">
      <alignment horizontal="center" vertical="center" wrapText="1" readingOrder="1"/>
    </xf>
    <xf numFmtId="10" fontId="9" fillId="6" borderId="5" xfId="0" applyNumberFormat="1" applyFont="1" applyFill="1" applyBorder="1" applyAlignment="1">
      <alignment horizontal="center" vertical="center" wrapText="1" readingOrder="1"/>
    </xf>
    <xf numFmtId="9" fontId="9" fillId="6" borderId="5" xfId="0" applyNumberFormat="1" applyFont="1" applyFill="1" applyBorder="1" applyAlignment="1">
      <alignment horizontal="center" vertical="center" wrapText="1" readingOrder="1"/>
    </xf>
    <xf numFmtId="0" fontId="9" fillId="6" borderId="6" xfId="0" applyFont="1" applyFill="1" applyBorder="1" applyAlignment="1">
      <alignment horizontal="center" vertical="center" wrapText="1" readingOrder="1"/>
    </xf>
    <xf numFmtId="10" fontId="10" fillId="7" borderId="6" xfId="0" applyNumberFormat="1" applyFont="1" applyFill="1" applyBorder="1" applyAlignment="1">
      <alignment horizontal="center" vertical="center" wrapText="1" readingOrder="1"/>
    </xf>
    <xf numFmtId="9" fontId="10" fillId="7" borderId="6" xfId="0" applyNumberFormat="1" applyFont="1" applyFill="1" applyBorder="1" applyAlignment="1">
      <alignment horizontal="center" vertical="center" wrapText="1" readingOrder="1"/>
    </xf>
    <xf numFmtId="0" fontId="10" fillId="7" borderId="6" xfId="0" applyFont="1" applyFill="1" applyBorder="1" applyAlignment="1">
      <alignment horizontal="center" vertical="center" wrapText="1" readingOrder="1"/>
    </xf>
    <xf numFmtId="0" fontId="9" fillId="6" borderId="7" xfId="0" applyFont="1" applyFill="1" applyBorder="1" applyAlignment="1">
      <alignment horizontal="center" vertical="center" wrapText="1" readingOrder="1"/>
    </xf>
    <xf numFmtId="10" fontId="10" fillId="8" borderId="7" xfId="0" applyNumberFormat="1" applyFont="1" applyFill="1" applyBorder="1" applyAlignment="1">
      <alignment horizontal="center" vertical="center" wrapText="1" readingOrder="1"/>
    </xf>
    <xf numFmtId="9" fontId="10" fillId="8" borderId="7" xfId="0" applyNumberFormat="1" applyFont="1" applyFill="1" applyBorder="1" applyAlignment="1">
      <alignment horizontal="center" vertical="center" wrapText="1" readingOrder="1"/>
    </xf>
    <xf numFmtId="0" fontId="10" fillId="8" borderId="7" xfId="0" applyFont="1" applyFill="1" applyBorder="1" applyAlignment="1">
      <alignment horizontal="center" vertical="center" wrapText="1" readingOrder="1"/>
    </xf>
    <xf numFmtId="10" fontId="10" fillId="7" borderId="7" xfId="0" applyNumberFormat="1" applyFont="1" applyFill="1" applyBorder="1" applyAlignment="1">
      <alignment horizontal="center" vertical="center" wrapText="1" readingOrder="1"/>
    </xf>
    <xf numFmtId="9" fontId="10" fillId="7" borderId="7" xfId="0" applyNumberFormat="1" applyFont="1" applyFill="1" applyBorder="1" applyAlignment="1">
      <alignment horizontal="center" vertical="center" wrapText="1" readingOrder="1"/>
    </xf>
    <xf numFmtId="0" fontId="10" fillId="7" borderId="7" xfId="0" applyFont="1" applyFill="1" applyBorder="1" applyAlignment="1">
      <alignment horizontal="center" vertical="center" wrapText="1" readingOrder="1"/>
    </xf>
    <xf numFmtId="0" fontId="3" fillId="5" borderId="2" xfId="0" applyFont="1" applyFill="1" applyBorder="1" applyAlignment="1">
      <alignment vertical="center"/>
    </xf>
    <xf numFmtId="1" fontId="5" fillId="0" borderId="1" xfId="0" applyNumberFormat="1" applyFont="1" applyBorder="1" applyAlignment="1">
      <alignment horizontal="center"/>
    </xf>
    <xf numFmtId="0" fontId="8" fillId="0" borderId="1" xfId="2" applyFont="1" applyBorder="1" applyAlignment="1">
      <alignment horizontal="center"/>
    </xf>
    <xf numFmtId="1" fontId="5" fillId="9" borderId="1" xfId="2" applyNumberFormat="1" applyFont="1" applyFill="1" applyBorder="1" applyAlignment="1">
      <alignment horizontal="center"/>
    </xf>
    <xf numFmtId="1" fontId="6" fillId="9" borderId="1" xfId="2" applyNumberFormat="1" applyFont="1" applyFill="1" applyBorder="1" applyAlignment="1">
      <alignment horizontal="center"/>
    </xf>
    <xf numFmtId="1" fontId="5" fillId="10" borderId="1" xfId="2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1" fontId="3" fillId="5" borderId="2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4" borderId="1" xfId="2" applyFont="1" applyFill="1" applyBorder="1" applyAlignment="1">
      <alignment horizontal="center" wrapText="1"/>
    </xf>
    <xf numFmtId="1" fontId="5" fillId="11" borderId="1" xfId="2" applyNumberFormat="1" applyFont="1" applyFill="1" applyBorder="1" applyAlignment="1">
      <alignment horizontal="center"/>
    </xf>
    <xf numFmtId="0" fontId="5" fillId="11" borderId="1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4" fillId="10" borderId="1" xfId="0" applyFont="1" applyFill="1" applyBorder="1" applyAlignment="1">
      <alignment horizontal="center" vertical="center"/>
    </xf>
    <xf numFmtId="0" fontId="7" fillId="4" borderId="0" xfId="2" applyFont="1" applyFill="1" applyAlignment="1">
      <alignment horizont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wrapText="1"/>
    </xf>
    <xf numFmtId="3" fontId="0" fillId="0" borderId="0" xfId="0" applyNumberFormat="1"/>
    <xf numFmtId="3" fontId="11" fillId="0" borderId="0" xfId="0" applyNumberFormat="1" applyFont="1"/>
  </cellXfs>
  <cellStyles count="3">
    <cellStyle name="Normal" xfId="0" builtinId="0"/>
    <cellStyle name="Normal 2" xfId="2" xr:uid="{DB16D0E0-E4BE-412C-9DC8-BA47464DD59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C007/Downloads/T3%20Imort%20Melamine%20Jan'16%20to%20May'16%20-%20Additional%20Charts%20Requir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s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A3AB-6325-486E-BAD9-886086AA5F85}">
  <dimension ref="A1:M37"/>
  <sheetViews>
    <sheetView showGridLines="0" zoomScale="88" workbookViewId="0">
      <selection activeCell="C19" sqref="C19"/>
    </sheetView>
  </sheetViews>
  <sheetFormatPr defaultRowHeight="12.75" x14ac:dyDescent="0.2"/>
  <cols>
    <col min="1" max="2" width="9.140625" style="7"/>
    <col min="3" max="3" width="64.42578125" style="7" bestFit="1" customWidth="1"/>
    <col min="4" max="4" width="16.140625" style="7" customWidth="1"/>
    <col min="5" max="5" width="9.140625" style="7"/>
    <col min="6" max="6" width="13.5703125" style="7" bestFit="1" customWidth="1"/>
    <col min="7" max="13" width="13.7109375" style="7" customWidth="1"/>
    <col min="14" max="16384" width="9.140625" style="7"/>
  </cols>
  <sheetData>
    <row r="1" spans="1:13" x14ac:dyDescent="0.2">
      <c r="D1" s="20" t="s">
        <v>22</v>
      </c>
    </row>
    <row r="2" spans="1:13" x14ac:dyDescent="0.2">
      <c r="A2" s="51" t="s">
        <v>23</v>
      </c>
      <c r="B2" s="11" t="s">
        <v>24</v>
      </c>
      <c r="C2" s="12" t="s">
        <v>25</v>
      </c>
      <c r="D2" s="13">
        <v>100000</v>
      </c>
      <c r="E2" s="14"/>
      <c r="F2" s="14"/>
    </row>
    <row r="3" spans="1:13" ht="32.25" customHeight="1" x14ac:dyDescent="0.2">
      <c r="A3" s="52"/>
      <c r="B3" s="15" t="s">
        <v>26</v>
      </c>
      <c r="C3" s="16" t="s">
        <v>27</v>
      </c>
      <c r="D3" s="15">
        <f>D2*7.5%</f>
        <v>7500</v>
      </c>
      <c r="E3" s="14"/>
      <c r="F3" s="14"/>
      <c r="G3" s="50" t="s">
        <v>28</v>
      </c>
      <c r="H3" s="50" t="s">
        <v>29</v>
      </c>
      <c r="I3" s="50" t="s">
        <v>30</v>
      </c>
      <c r="J3" s="50" t="s">
        <v>31</v>
      </c>
      <c r="K3" s="50" t="s">
        <v>32</v>
      </c>
      <c r="L3" s="50" t="s">
        <v>33</v>
      </c>
      <c r="M3" s="17" t="s">
        <v>34</v>
      </c>
    </row>
    <row r="4" spans="1:13" ht="32.25" customHeight="1" thickBot="1" x14ac:dyDescent="0.25">
      <c r="A4" s="52"/>
      <c r="B4" s="15" t="s">
        <v>35</v>
      </c>
      <c r="C4" s="16" t="s">
        <v>36</v>
      </c>
      <c r="D4" s="18">
        <f>D3*7.5%</f>
        <v>562.5</v>
      </c>
      <c r="G4" s="50"/>
      <c r="H4" s="50"/>
      <c r="I4" s="50"/>
      <c r="J4" s="50"/>
      <c r="K4" s="50"/>
      <c r="L4" s="50"/>
      <c r="M4" s="17" t="s">
        <v>37</v>
      </c>
    </row>
    <row r="5" spans="1:13" ht="13.5" thickBot="1" x14ac:dyDescent="0.25">
      <c r="A5" s="52"/>
      <c r="B5" s="15" t="s">
        <v>38</v>
      </c>
      <c r="C5" s="16" t="s">
        <v>39</v>
      </c>
      <c r="D5" s="18">
        <f>D4+D3</f>
        <v>8062.5</v>
      </c>
      <c r="G5" s="21" t="s">
        <v>40</v>
      </c>
      <c r="H5" s="22">
        <v>7.4999999999999997E-2</v>
      </c>
      <c r="I5" s="22">
        <v>7.4999999999999997E-2</v>
      </c>
      <c r="J5" s="23">
        <v>0.1</v>
      </c>
      <c r="K5" s="23">
        <v>0.18</v>
      </c>
      <c r="L5" s="22">
        <v>0.28460000000000002</v>
      </c>
      <c r="M5" s="21" t="s">
        <v>41</v>
      </c>
    </row>
    <row r="6" spans="1:13" ht="14.25" thickTop="1" thickBot="1" x14ac:dyDescent="0.25">
      <c r="A6" s="52"/>
      <c r="B6" s="15"/>
      <c r="C6" s="16" t="s">
        <v>42</v>
      </c>
      <c r="D6" s="18"/>
      <c r="G6" s="24" t="s">
        <v>43</v>
      </c>
      <c r="H6" s="25">
        <v>0.05</v>
      </c>
      <c r="I6" s="25">
        <v>7.4999999999999997E-2</v>
      </c>
      <c r="J6" s="26">
        <v>0.1</v>
      </c>
      <c r="K6" s="26">
        <v>0.18</v>
      </c>
      <c r="L6" s="25">
        <v>0.24979999999999999</v>
      </c>
      <c r="M6" s="27" t="s">
        <v>41</v>
      </c>
    </row>
    <row r="7" spans="1:13" ht="13.5" thickBot="1" x14ac:dyDescent="0.25">
      <c r="A7" s="52"/>
      <c r="B7" s="15" t="s">
        <v>44</v>
      </c>
      <c r="C7" s="16" t="s">
        <v>45</v>
      </c>
      <c r="D7" s="18">
        <f>D5*10%</f>
        <v>806.25</v>
      </c>
      <c r="G7" s="28" t="s">
        <v>46</v>
      </c>
      <c r="H7" s="29">
        <v>0.05</v>
      </c>
      <c r="I7" s="29">
        <v>7.4999999999999997E-2</v>
      </c>
      <c r="J7" s="30">
        <v>0.1</v>
      </c>
      <c r="K7" s="30">
        <v>0.18</v>
      </c>
      <c r="L7" s="29">
        <v>0.24979999999999999</v>
      </c>
      <c r="M7" s="31" t="s">
        <v>41</v>
      </c>
    </row>
    <row r="8" spans="1:13" ht="13.5" thickBot="1" x14ac:dyDescent="0.25">
      <c r="A8" s="52"/>
      <c r="B8" s="15" t="s">
        <v>47</v>
      </c>
      <c r="C8" s="16" t="s">
        <v>48</v>
      </c>
      <c r="D8" s="18">
        <f>D5+D7</f>
        <v>8868.75</v>
      </c>
      <c r="G8" s="28" t="s">
        <v>49</v>
      </c>
      <c r="H8" s="32">
        <v>7.4999999999999997E-2</v>
      </c>
      <c r="I8" s="32">
        <v>7.4999999999999997E-2</v>
      </c>
      <c r="J8" s="33">
        <v>0.1</v>
      </c>
      <c r="K8" s="33">
        <v>0.18</v>
      </c>
      <c r="L8" s="32">
        <v>0.28460000000000002</v>
      </c>
      <c r="M8" s="34" t="s">
        <v>41</v>
      </c>
    </row>
    <row r="9" spans="1:13" ht="13.5" thickBot="1" x14ac:dyDescent="0.25">
      <c r="A9" s="52"/>
      <c r="B9" s="15" t="s">
        <v>50</v>
      </c>
      <c r="C9" s="16" t="s">
        <v>51</v>
      </c>
      <c r="D9" s="18">
        <f>D2*18%</f>
        <v>18000</v>
      </c>
      <c r="G9" s="28" t="s">
        <v>52</v>
      </c>
      <c r="H9" s="29">
        <v>6.2E-2</v>
      </c>
      <c r="I9" s="29">
        <v>7.4999999999999997E-2</v>
      </c>
      <c r="J9" s="30">
        <v>0.1</v>
      </c>
      <c r="K9" s="30">
        <v>0.18</v>
      </c>
      <c r="L9" s="29">
        <v>0.26719999999999999</v>
      </c>
      <c r="M9" s="31">
        <v>381.93</v>
      </c>
    </row>
    <row r="10" spans="1:13" ht="13.5" thickBot="1" x14ac:dyDescent="0.25">
      <c r="A10" s="52"/>
      <c r="B10" s="15" t="s">
        <v>53</v>
      </c>
      <c r="C10" s="16" t="s">
        <v>54</v>
      </c>
      <c r="D10" s="18">
        <f>D9+D8</f>
        <v>26868.75</v>
      </c>
      <c r="G10" s="28" t="s">
        <v>55</v>
      </c>
      <c r="H10" s="32">
        <v>7.4999999999999997E-2</v>
      </c>
      <c r="I10" s="32">
        <v>7.4999999999999997E-2</v>
      </c>
      <c r="J10" s="33">
        <v>0.1</v>
      </c>
      <c r="K10" s="33">
        <v>0.18</v>
      </c>
      <c r="L10" s="32">
        <v>0.28460000000000002</v>
      </c>
      <c r="M10" s="34">
        <v>465.94</v>
      </c>
    </row>
    <row r="11" spans="1:13" x14ac:dyDescent="0.2">
      <c r="A11" s="53"/>
      <c r="B11" s="15" t="s">
        <v>56</v>
      </c>
      <c r="C11" s="16" t="s">
        <v>57</v>
      </c>
      <c r="D11" s="18">
        <f>D10+D2</f>
        <v>126868.75</v>
      </c>
    </row>
    <row r="12" spans="1:13" x14ac:dyDescent="0.2">
      <c r="A12" s="51" t="s">
        <v>58</v>
      </c>
      <c r="B12" s="12"/>
      <c r="C12" s="12" t="s">
        <v>59</v>
      </c>
      <c r="D12" s="19">
        <v>1000</v>
      </c>
      <c r="G12" s="50" t="s">
        <v>28</v>
      </c>
      <c r="H12" s="50" t="s">
        <v>29</v>
      </c>
      <c r="I12" s="50" t="s">
        <v>30</v>
      </c>
      <c r="J12" s="50" t="s">
        <v>31</v>
      </c>
      <c r="K12" s="50" t="s">
        <v>60</v>
      </c>
      <c r="L12" s="50" t="s">
        <v>32</v>
      </c>
      <c r="M12" s="50" t="s">
        <v>33</v>
      </c>
    </row>
    <row r="13" spans="1:13" x14ac:dyDescent="0.2">
      <c r="A13" s="52"/>
      <c r="B13" s="16"/>
      <c r="C13" s="16" t="s">
        <v>64</v>
      </c>
      <c r="D13" s="15">
        <v>3.8</v>
      </c>
      <c r="G13" s="50"/>
      <c r="H13" s="50"/>
      <c r="I13" s="50"/>
      <c r="J13" s="50"/>
      <c r="K13" s="50"/>
      <c r="L13" s="50"/>
      <c r="M13" s="50"/>
    </row>
    <row r="14" spans="1:13" ht="13.5" thickBot="1" x14ac:dyDescent="0.25">
      <c r="A14" s="53"/>
      <c r="B14" s="16"/>
      <c r="C14" s="16" t="s">
        <v>62</v>
      </c>
      <c r="D14" s="18">
        <f>D12*D13</f>
        <v>3800</v>
      </c>
      <c r="E14" s="14"/>
      <c r="G14" s="50"/>
      <c r="H14" s="50"/>
      <c r="I14" s="50"/>
      <c r="J14" s="50"/>
      <c r="K14" s="50"/>
      <c r="L14" s="50"/>
      <c r="M14" s="50"/>
    </row>
    <row r="15" spans="1:13" ht="13.5" thickBot="1" x14ac:dyDescent="0.25">
      <c r="A15" s="41" t="s">
        <v>61</v>
      </c>
      <c r="B15" s="35"/>
      <c r="C15" s="35" t="s">
        <v>92</v>
      </c>
      <c r="D15" s="42">
        <f>D11+D14</f>
        <v>130668.75</v>
      </c>
      <c r="E15" s="14"/>
      <c r="G15" s="21" t="s">
        <v>40</v>
      </c>
      <c r="H15" s="21">
        <v>7500</v>
      </c>
      <c r="I15" s="21">
        <v>562.5</v>
      </c>
      <c r="J15" s="21">
        <v>806.25</v>
      </c>
      <c r="K15" s="21" t="s">
        <v>41</v>
      </c>
      <c r="L15" s="21">
        <v>19596</v>
      </c>
      <c r="M15" s="21">
        <v>28465</v>
      </c>
    </row>
    <row r="16" spans="1:13" ht="14.25" thickTop="1" thickBot="1" x14ac:dyDescent="0.25">
      <c r="A16" s="48" t="s">
        <v>65</v>
      </c>
      <c r="B16" s="48"/>
      <c r="C16" s="48"/>
      <c r="D16" s="48"/>
      <c r="G16" s="24" t="s">
        <v>43</v>
      </c>
      <c r="H16" s="27">
        <v>5000</v>
      </c>
      <c r="I16" s="27">
        <v>375</v>
      </c>
      <c r="J16" s="27">
        <v>538</v>
      </c>
      <c r="K16" s="27" t="s">
        <v>41</v>
      </c>
      <c r="L16" s="27">
        <v>19064</v>
      </c>
      <c r="M16" s="27">
        <v>24977</v>
      </c>
    </row>
    <row r="17" spans="2:13" ht="13.5" thickBot="1" x14ac:dyDescent="0.25">
      <c r="G17" s="28" t="s">
        <v>46</v>
      </c>
      <c r="H17" s="31">
        <v>5000</v>
      </c>
      <c r="I17" s="31">
        <v>375</v>
      </c>
      <c r="J17" s="31">
        <v>538</v>
      </c>
      <c r="K17" s="31" t="s">
        <v>41</v>
      </c>
      <c r="L17" s="31">
        <v>19064</v>
      </c>
      <c r="M17" s="31">
        <v>24977</v>
      </c>
    </row>
    <row r="18" spans="2:13" ht="13.5" thickBot="1" x14ac:dyDescent="0.25">
      <c r="B18" s="47" t="s">
        <v>63</v>
      </c>
      <c r="C18" s="47"/>
      <c r="G18" s="28" t="s">
        <v>49</v>
      </c>
      <c r="H18" s="34">
        <v>7500</v>
      </c>
      <c r="I18" s="34">
        <v>562.5</v>
      </c>
      <c r="J18" s="34">
        <v>806.25</v>
      </c>
      <c r="K18" s="34" t="s">
        <v>41</v>
      </c>
      <c r="L18" s="34">
        <v>19596</v>
      </c>
      <c r="M18" s="34">
        <v>28465</v>
      </c>
    </row>
    <row r="19" spans="2:13" ht="13.5" thickBot="1" x14ac:dyDescent="0.25">
      <c r="B19" s="4" t="s">
        <v>2</v>
      </c>
      <c r="C19" s="36">
        <v>2294.7506426735222</v>
      </c>
      <c r="G19" s="28" t="s">
        <v>52</v>
      </c>
      <c r="H19" s="31">
        <v>6250</v>
      </c>
      <c r="I19" s="31">
        <v>469</v>
      </c>
      <c r="J19" s="31">
        <v>672</v>
      </c>
      <c r="K19" s="31">
        <v>38193</v>
      </c>
      <c r="L19" s="31">
        <v>26205</v>
      </c>
      <c r="M19" s="31">
        <v>71789</v>
      </c>
    </row>
    <row r="20" spans="2:13" ht="13.5" thickBot="1" x14ac:dyDescent="0.25">
      <c r="B20" s="4" t="s">
        <v>3</v>
      </c>
      <c r="C20" s="36">
        <v>2602.94087403599</v>
      </c>
      <c r="G20" s="28" t="s">
        <v>55</v>
      </c>
      <c r="H20" s="34">
        <v>7500</v>
      </c>
      <c r="I20" s="34">
        <v>562.5</v>
      </c>
      <c r="J20" s="34">
        <v>806.25</v>
      </c>
      <c r="K20" s="34">
        <v>46594</v>
      </c>
      <c r="L20" s="34">
        <v>46594</v>
      </c>
      <c r="M20" s="34">
        <v>83446</v>
      </c>
    </row>
    <row r="21" spans="2:13" x14ac:dyDescent="0.2">
      <c r="B21" s="4" t="s">
        <v>4</v>
      </c>
      <c r="C21" s="36">
        <v>2354.1079691516707</v>
      </c>
    </row>
    <row r="22" spans="2:13" x14ac:dyDescent="0.2">
      <c r="B22" s="4" t="s">
        <v>5</v>
      </c>
      <c r="C22" s="36">
        <v>2429.922879177378</v>
      </c>
    </row>
    <row r="23" spans="2:13" x14ac:dyDescent="0.2">
      <c r="B23" s="4" t="s">
        <v>6</v>
      </c>
      <c r="C23" s="36">
        <v>2524.5964010282773</v>
      </c>
    </row>
    <row r="24" spans="2:13" x14ac:dyDescent="0.2">
      <c r="B24" s="4" t="s">
        <v>7</v>
      </c>
      <c r="C24" s="36">
        <v>2944.1336760925451</v>
      </c>
    </row>
    <row r="25" spans="2:13" x14ac:dyDescent="0.2">
      <c r="B25" s="4" t="s">
        <v>8</v>
      </c>
      <c r="C25" s="36">
        <v>2902.0565552699227</v>
      </c>
    </row>
    <row r="26" spans="2:13" x14ac:dyDescent="0.2">
      <c r="B26" s="4" t="s">
        <v>9</v>
      </c>
      <c r="C26" s="36">
        <v>3427.0848329048845</v>
      </c>
    </row>
    <row r="27" spans="2:13" x14ac:dyDescent="0.2">
      <c r="B27" s="4" t="s">
        <v>10</v>
      </c>
      <c r="C27" s="36">
        <v>3793.9588688946014</v>
      </c>
    </row>
    <row r="28" spans="2:13" x14ac:dyDescent="0.2">
      <c r="B28" s="37" t="s">
        <v>11</v>
      </c>
      <c r="C28" s="36">
        <v>3972.7352185089976</v>
      </c>
    </row>
    <row r="29" spans="2:13" x14ac:dyDescent="0.2">
      <c r="B29" s="37" t="s">
        <v>11</v>
      </c>
      <c r="C29" s="36">
        <v>3969.9999999999995</v>
      </c>
    </row>
    <row r="30" spans="2:13" x14ac:dyDescent="0.2">
      <c r="B30" s="37" t="s">
        <v>12</v>
      </c>
      <c r="C30" s="36">
        <v>3840.2467866323909</v>
      </c>
    </row>
    <row r="31" spans="2:13" x14ac:dyDescent="0.2">
      <c r="B31" s="37" t="s">
        <v>13</v>
      </c>
      <c r="C31" s="36">
        <v>4340.5552699228792</v>
      </c>
    </row>
    <row r="32" spans="2:13" x14ac:dyDescent="0.2">
      <c r="B32" s="4" t="s">
        <v>14</v>
      </c>
      <c r="C32" s="36">
        <v>4887.4498714652955</v>
      </c>
    </row>
    <row r="33" spans="2:4" x14ac:dyDescent="0.2">
      <c r="B33" s="4" t="s">
        <v>15</v>
      </c>
      <c r="C33" s="36">
        <v>5451.4755784061699</v>
      </c>
    </row>
    <row r="34" spans="2:4" x14ac:dyDescent="0.2">
      <c r="B34" s="4" t="s">
        <v>16</v>
      </c>
      <c r="C34" s="36">
        <v>6030.8277634961432</v>
      </c>
    </row>
    <row r="35" spans="2:4" x14ac:dyDescent="0.2">
      <c r="B35" s="4" t="s">
        <v>17</v>
      </c>
      <c r="C35" s="36">
        <v>6586.7609254498711</v>
      </c>
    </row>
    <row r="37" spans="2:4" ht="29.25" customHeight="1" x14ac:dyDescent="0.2">
      <c r="B37" s="49" t="s">
        <v>66</v>
      </c>
      <c r="C37" s="49"/>
      <c r="D37" s="49"/>
    </row>
  </sheetData>
  <mergeCells count="18">
    <mergeCell ref="J3:J4"/>
    <mergeCell ref="K3:K4"/>
    <mergeCell ref="B18:C18"/>
    <mergeCell ref="A16:D16"/>
    <mergeCell ref="B37:D37"/>
    <mergeCell ref="M12:M14"/>
    <mergeCell ref="L3:L4"/>
    <mergeCell ref="A12:A14"/>
    <mergeCell ref="G12:G14"/>
    <mergeCell ref="H12:H14"/>
    <mergeCell ref="I12:I14"/>
    <mergeCell ref="J12:J14"/>
    <mergeCell ref="K12:K14"/>
    <mergeCell ref="L12:L14"/>
    <mergeCell ref="A2:A11"/>
    <mergeCell ref="G3:G4"/>
    <mergeCell ref="H3:H4"/>
    <mergeCell ref="I3:I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F4327-058E-4D71-9CD9-9491C550C54F}">
  <dimension ref="A1:H52"/>
  <sheetViews>
    <sheetView showGridLines="0" zoomScale="80" zoomScaleNormal="80" workbookViewId="0">
      <selection activeCell="C10" sqref="C10:C11"/>
    </sheetView>
  </sheetViews>
  <sheetFormatPr defaultRowHeight="15" x14ac:dyDescent="0.25"/>
  <cols>
    <col min="1" max="1" width="8.42578125" bestFit="1" customWidth="1"/>
    <col min="2" max="2" width="21.7109375" bestFit="1" customWidth="1"/>
    <col min="3" max="3" width="30.5703125" bestFit="1" customWidth="1"/>
    <col min="4" max="4" width="28.42578125" customWidth="1"/>
    <col min="5" max="5" width="27.28515625" bestFit="1" customWidth="1"/>
    <col min="6" max="6" width="31.42578125" bestFit="1" customWidth="1"/>
    <col min="7" max="7" width="26.140625" bestFit="1" customWidth="1"/>
    <col min="8" max="8" width="73.7109375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20</v>
      </c>
      <c r="E1" s="2" t="s">
        <v>72</v>
      </c>
      <c r="F1" s="3" t="s">
        <v>73</v>
      </c>
      <c r="G1" s="46" t="s">
        <v>21</v>
      </c>
      <c r="H1" s="2" t="s">
        <v>70</v>
      </c>
    </row>
    <row r="2" spans="1:8" x14ac:dyDescent="0.25">
      <c r="A2" s="4" t="s">
        <v>2</v>
      </c>
      <c r="B2" s="5">
        <v>106602.92</v>
      </c>
      <c r="C2" s="5">
        <v>126529.46</v>
      </c>
      <c r="D2" s="9">
        <v>2.29</v>
      </c>
      <c r="E2" s="38">
        <v>550</v>
      </c>
      <c r="F2" s="38">
        <v>1945</v>
      </c>
      <c r="G2" s="45">
        <f>C2-(F2-E2)*D2</f>
        <v>123334.91</v>
      </c>
      <c r="H2" s="40">
        <f>G2+(F2*D2)</f>
        <v>127788.96</v>
      </c>
    </row>
    <row r="3" spans="1:8" x14ac:dyDescent="0.25">
      <c r="A3" s="4" t="s">
        <v>3</v>
      </c>
      <c r="B3" s="5">
        <v>119056.19</v>
      </c>
      <c r="C3" s="5">
        <v>141310.54</v>
      </c>
      <c r="D3" s="9">
        <v>2.6</v>
      </c>
      <c r="E3" s="38">
        <v>550</v>
      </c>
      <c r="F3" s="38">
        <v>1945</v>
      </c>
      <c r="G3" s="45">
        <f t="shared" ref="G3:G17" si="0">C3-(F3-E3)*D3</f>
        <v>137683.54</v>
      </c>
      <c r="H3" s="40">
        <f t="shared" ref="H3:H17" si="1">G3+(F3*D3)</f>
        <v>142740.54</v>
      </c>
    </row>
    <row r="4" spans="1:8" x14ac:dyDescent="0.25">
      <c r="A4" s="4" t="s">
        <v>4</v>
      </c>
      <c r="B4" s="5">
        <v>107383.6</v>
      </c>
      <c r="C4" s="5">
        <v>127456.07</v>
      </c>
      <c r="D4" s="9">
        <v>2.35</v>
      </c>
      <c r="E4" s="38">
        <v>550</v>
      </c>
      <c r="F4" s="38">
        <v>1945</v>
      </c>
      <c r="G4" s="45">
        <f t="shared" si="0"/>
        <v>124177.82</v>
      </c>
      <c r="H4" s="40">
        <f t="shared" si="1"/>
        <v>128748.57</v>
      </c>
    </row>
    <row r="5" spans="1:8" x14ac:dyDescent="0.25">
      <c r="A5" s="4" t="s">
        <v>5</v>
      </c>
      <c r="B5" s="5">
        <v>70249.64</v>
      </c>
      <c r="C5" s="5">
        <v>83380.92</v>
      </c>
      <c r="D5" s="9">
        <v>2.4300000000000002</v>
      </c>
      <c r="E5" s="38">
        <v>550</v>
      </c>
      <c r="F5" s="38">
        <v>1945</v>
      </c>
      <c r="G5" s="45">
        <f t="shared" si="0"/>
        <v>79991.069999999992</v>
      </c>
      <c r="H5" s="40">
        <f t="shared" si="1"/>
        <v>84717.42</v>
      </c>
    </row>
    <row r="6" spans="1:8" x14ac:dyDescent="0.25">
      <c r="A6" s="4" t="s">
        <v>6</v>
      </c>
      <c r="B6" s="6">
        <v>69409.78</v>
      </c>
      <c r="C6" s="6">
        <v>82384.070000000007</v>
      </c>
      <c r="D6" s="10">
        <v>2.52</v>
      </c>
      <c r="E6" s="39">
        <v>550</v>
      </c>
      <c r="F6" s="38">
        <v>1945</v>
      </c>
      <c r="G6" s="45">
        <f t="shared" si="0"/>
        <v>78868.670000000013</v>
      </c>
      <c r="H6" s="40">
        <f t="shared" si="1"/>
        <v>83770.070000000007</v>
      </c>
    </row>
    <row r="7" spans="1:8" x14ac:dyDescent="0.25">
      <c r="A7" s="4" t="s">
        <v>7</v>
      </c>
      <c r="B7" s="6">
        <v>84890.4</v>
      </c>
      <c r="C7" s="6">
        <v>100758.36</v>
      </c>
      <c r="D7" s="10">
        <v>2.94</v>
      </c>
      <c r="E7" s="39">
        <v>550</v>
      </c>
      <c r="F7" s="38">
        <v>1945</v>
      </c>
      <c r="G7" s="45">
        <f t="shared" si="0"/>
        <v>96657.06</v>
      </c>
      <c r="H7" s="40">
        <f t="shared" si="1"/>
        <v>102375.36</v>
      </c>
    </row>
    <row r="8" spans="1:8" x14ac:dyDescent="0.25">
      <c r="A8" s="4" t="s">
        <v>8</v>
      </c>
      <c r="B8" s="6">
        <v>94570.65</v>
      </c>
      <c r="C8" s="6">
        <v>112248.08</v>
      </c>
      <c r="D8" s="10">
        <v>2.9</v>
      </c>
      <c r="E8" s="39">
        <v>550</v>
      </c>
      <c r="F8" s="38">
        <v>1945</v>
      </c>
      <c r="G8" s="45">
        <f t="shared" si="0"/>
        <v>108202.58</v>
      </c>
      <c r="H8" s="40">
        <f t="shared" si="1"/>
        <v>113843.08</v>
      </c>
    </row>
    <row r="9" spans="1:8" x14ac:dyDescent="0.25">
      <c r="A9" s="4" t="s">
        <v>9</v>
      </c>
      <c r="B9" s="6">
        <v>80239.820000000007</v>
      </c>
      <c r="C9" s="6">
        <v>98686.62</v>
      </c>
      <c r="D9" s="10">
        <v>3.43</v>
      </c>
      <c r="E9" s="39">
        <v>550</v>
      </c>
      <c r="F9" s="38">
        <v>1945</v>
      </c>
      <c r="G9" s="45">
        <f t="shared" si="0"/>
        <v>93901.76999999999</v>
      </c>
      <c r="H9" s="40">
        <f t="shared" si="1"/>
        <v>100573.12</v>
      </c>
    </row>
    <row r="10" spans="1:8" x14ac:dyDescent="0.25">
      <c r="A10" s="4" t="s">
        <v>10</v>
      </c>
      <c r="B10" s="6">
        <v>79878.64</v>
      </c>
      <c r="C10" s="6">
        <v>99194.04</v>
      </c>
      <c r="D10" s="10">
        <v>3.79</v>
      </c>
      <c r="E10" s="39">
        <v>550</v>
      </c>
      <c r="F10" s="38">
        <v>1945</v>
      </c>
      <c r="G10" s="45">
        <f t="shared" si="0"/>
        <v>93906.989999999991</v>
      </c>
      <c r="H10" s="40">
        <f t="shared" si="1"/>
        <v>101278.54</v>
      </c>
    </row>
    <row r="11" spans="1:8" x14ac:dyDescent="0.25">
      <c r="A11" s="4" t="s">
        <v>11</v>
      </c>
      <c r="B11" s="6">
        <v>148899.6</v>
      </c>
      <c r="C11" s="6">
        <v>184579.27</v>
      </c>
      <c r="D11" s="10">
        <v>3.97</v>
      </c>
      <c r="E11" s="39">
        <v>550</v>
      </c>
      <c r="F11" s="38">
        <v>1945</v>
      </c>
      <c r="G11" s="45">
        <f t="shared" si="0"/>
        <v>179041.12</v>
      </c>
      <c r="H11" s="40">
        <f t="shared" si="1"/>
        <v>186762.77</v>
      </c>
    </row>
    <row r="12" spans="1:8" x14ac:dyDescent="0.25">
      <c r="A12" s="4" t="s">
        <v>12</v>
      </c>
      <c r="B12" s="6">
        <v>132036.75</v>
      </c>
      <c r="C12" s="6">
        <v>161894.69</v>
      </c>
      <c r="D12" s="10">
        <v>3.84</v>
      </c>
      <c r="E12" s="39">
        <v>550</v>
      </c>
      <c r="F12" s="38">
        <v>1945</v>
      </c>
      <c r="G12" s="45">
        <f t="shared" si="0"/>
        <v>156537.89000000001</v>
      </c>
      <c r="H12" s="40">
        <f t="shared" si="1"/>
        <v>164006.69</v>
      </c>
    </row>
    <row r="13" spans="1:8" x14ac:dyDescent="0.25">
      <c r="A13" s="4" t="s">
        <v>13</v>
      </c>
      <c r="B13" s="6">
        <v>163756.04</v>
      </c>
      <c r="C13" s="6">
        <v>200786.77</v>
      </c>
      <c r="D13" s="10">
        <v>4.34</v>
      </c>
      <c r="E13" s="39">
        <v>550</v>
      </c>
      <c r="F13" s="38">
        <v>1945</v>
      </c>
      <c r="G13" s="45">
        <f t="shared" si="0"/>
        <v>194732.47</v>
      </c>
      <c r="H13" s="40">
        <f t="shared" si="1"/>
        <v>203173.77</v>
      </c>
    </row>
    <row r="14" spans="1:8" x14ac:dyDescent="0.25">
      <c r="A14" s="4" t="s">
        <v>14</v>
      </c>
      <c r="B14" s="6">
        <v>196377.22</v>
      </c>
      <c r="C14" s="6">
        <v>240784.7</v>
      </c>
      <c r="D14" s="10">
        <v>4.8899999999999997</v>
      </c>
      <c r="E14" s="39">
        <v>550</v>
      </c>
      <c r="F14" s="38">
        <v>1945</v>
      </c>
      <c r="G14" s="45">
        <f t="shared" si="0"/>
        <v>233963.15000000002</v>
      </c>
      <c r="H14" s="40">
        <f t="shared" si="1"/>
        <v>243474.2</v>
      </c>
    </row>
    <row r="15" spans="1:8" x14ac:dyDescent="0.25">
      <c r="A15" s="4" t="s">
        <v>15</v>
      </c>
      <c r="B15" s="6">
        <v>227655.02</v>
      </c>
      <c r="C15" s="6">
        <v>279135.46000000002</v>
      </c>
      <c r="D15" s="10">
        <v>5.45</v>
      </c>
      <c r="E15" s="39">
        <v>550</v>
      </c>
      <c r="F15" s="38">
        <v>1945</v>
      </c>
      <c r="G15" s="45">
        <f t="shared" si="0"/>
        <v>271532.71000000002</v>
      </c>
      <c r="H15" s="40">
        <f t="shared" si="1"/>
        <v>282132.96000000002</v>
      </c>
    </row>
    <row r="16" spans="1:8" x14ac:dyDescent="0.25">
      <c r="A16" s="4" t="s">
        <v>16</v>
      </c>
      <c r="B16" s="6">
        <v>257570.76</v>
      </c>
      <c r="C16" s="6">
        <v>315816.15000000002</v>
      </c>
      <c r="D16" s="10">
        <v>6.03</v>
      </c>
      <c r="E16" s="39">
        <v>550</v>
      </c>
      <c r="F16" s="38">
        <v>1945</v>
      </c>
      <c r="G16" s="45">
        <f t="shared" si="0"/>
        <v>307404.30000000005</v>
      </c>
      <c r="H16" s="40">
        <f t="shared" si="1"/>
        <v>319132.65000000002</v>
      </c>
    </row>
    <row r="17" spans="1:8" x14ac:dyDescent="0.25">
      <c r="A17" s="4" t="s">
        <v>17</v>
      </c>
      <c r="B17" s="6">
        <v>281601.81</v>
      </c>
      <c r="C17" s="6">
        <v>345281.43</v>
      </c>
      <c r="D17" s="10">
        <v>6.59</v>
      </c>
      <c r="E17" s="39">
        <v>550</v>
      </c>
      <c r="F17" s="38">
        <v>1945</v>
      </c>
      <c r="G17" s="45">
        <f t="shared" si="0"/>
        <v>336088.38</v>
      </c>
      <c r="H17" s="40">
        <f t="shared" si="1"/>
        <v>348905.93</v>
      </c>
    </row>
    <row r="18" spans="1:8" x14ac:dyDescent="0.25">
      <c r="A18" s="7"/>
      <c r="B18" s="8"/>
      <c r="C18" s="7"/>
    </row>
    <row r="19" spans="1:8" x14ac:dyDescent="0.25">
      <c r="A19" s="1"/>
      <c r="B19" s="2" t="s">
        <v>18</v>
      </c>
      <c r="C19" s="2" t="s">
        <v>19</v>
      </c>
      <c r="D19" s="2" t="s">
        <v>20</v>
      </c>
      <c r="E19" s="2" t="s">
        <v>69</v>
      </c>
      <c r="F19" s="3" t="s">
        <v>68</v>
      </c>
      <c r="G19" s="46" t="s">
        <v>21</v>
      </c>
      <c r="H19" s="2" t="s">
        <v>83</v>
      </c>
    </row>
    <row r="20" spans="1:8" x14ac:dyDescent="0.25">
      <c r="A20" s="4" t="s">
        <v>2</v>
      </c>
      <c r="B20" s="5">
        <v>111800.26</v>
      </c>
      <c r="C20" s="5">
        <v>132698.29999999999</v>
      </c>
      <c r="D20" s="9">
        <v>2.29</v>
      </c>
      <c r="E20" s="38">
        <v>550</v>
      </c>
      <c r="F20" s="38">
        <v>1945</v>
      </c>
      <c r="G20" s="45">
        <f t="shared" ref="G20:G35" si="2">C20-(F20-E20)*D20</f>
        <v>129503.74999999999</v>
      </c>
      <c r="H20" s="40">
        <f t="shared" ref="H20:H35" si="3">G20+(F20*D20)</f>
        <v>133957.79999999999</v>
      </c>
    </row>
    <row r="21" spans="1:8" x14ac:dyDescent="0.25">
      <c r="A21" s="4" t="s">
        <v>3</v>
      </c>
      <c r="B21" s="5">
        <v>125533.64</v>
      </c>
      <c r="C21" s="5">
        <v>148998.76999999999</v>
      </c>
      <c r="D21" s="9">
        <v>2.6</v>
      </c>
      <c r="E21" s="38">
        <v>550</v>
      </c>
      <c r="F21" s="38">
        <v>1945</v>
      </c>
      <c r="G21" s="45">
        <f t="shared" si="2"/>
        <v>145371.76999999999</v>
      </c>
      <c r="H21" s="40">
        <f t="shared" si="3"/>
        <v>150428.76999999999</v>
      </c>
    </row>
    <row r="22" spans="1:8" x14ac:dyDescent="0.25">
      <c r="A22" s="4" t="s">
        <v>4</v>
      </c>
      <c r="B22" s="5">
        <v>112748.02</v>
      </c>
      <c r="C22" s="5">
        <v>133823.22</v>
      </c>
      <c r="D22" s="9">
        <v>2.35</v>
      </c>
      <c r="E22" s="38">
        <v>550</v>
      </c>
      <c r="F22" s="38">
        <v>1945</v>
      </c>
      <c r="G22" s="45">
        <f t="shared" si="2"/>
        <v>130544.97</v>
      </c>
      <c r="H22" s="40">
        <f t="shared" si="3"/>
        <v>135115.72</v>
      </c>
    </row>
    <row r="23" spans="1:8" x14ac:dyDescent="0.25">
      <c r="A23" s="4" t="s">
        <v>5</v>
      </c>
      <c r="B23" s="5">
        <v>73113.3</v>
      </c>
      <c r="C23" s="5">
        <v>86779.86</v>
      </c>
      <c r="D23" s="9">
        <v>2.4300000000000002</v>
      </c>
      <c r="E23" s="38">
        <v>550</v>
      </c>
      <c r="F23" s="38">
        <v>1945</v>
      </c>
      <c r="G23" s="45">
        <f t="shared" si="2"/>
        <v>83390.009999999995</v>
      </c>
      <c r="H23" s="40">
        <f t="shared" si="3"/>
        <v>88116.36</v>
      </c>
    </row>
    <row r="24" spans="1:8" x14ac:dyDescent="0.25">
      <c r="A24" s="4" t="s">
        <v>6</v>
      </c>
      <c r="B24" s="6">
        <v>72439.61</v>
      </c>
      <c r="C24" s="6">
        <v>85980.24</v>
      </c>
      <c r="D24" s="10">
        <v>2.52</v>
      </c>
      <c r="E24" s="39">
        <v>550</v>
      </c>
      <c r="F24" s="38">
        <v>1945</v>
      </c>
      <c r="G24" s="45">
        <f t="shared" si="2"/>
        <v>82464.840000000011</v>
      </c>
      <c r="H24" s="40">
        <f t="shared" si="3"/>
        <v>87366.24</v>
      </c>
    </row>
    <row r="25" spans="1:8" x14ac:dyDescent="0.25">
      <c r="A25" s="4" t="s">
        <v>7</v>
      </c>
      <c r="B25" s="6">
        <v>89464.76</v>
      </c>
      <c r="C25" s="6">
        <v>106187.78</v>
      </c>
      <c r="D25" s="10">
        <v>2.94</v>
      </c>
      <c r="E25" s="39">
        <v>550</v>
      </c>
      <c r="F25" s="38">
        <v>1945</v>
      </c>
      <c r="G25" s="45">
        <f t="shared" si="2"/>
        <v>102086.48</v>
      </c>
      <c r="H25" s="40">
        <f t="shared" si="3"/>
        <v>107804.78</v>
      </c>
    </row>
    <row r="26" spans="1:8" x14ac:dyDescent="0.25">
      <c r="A26" s="4" t="s">
        <v>8</v>
      </c>
      <c r="B26" s="6">
        <v>100556.09</v>
      </c>
      <c r="C26" s="6">
        <v>119352.34</v>
      </c>
      <c r="D26" s="10">
        <v>2.9</v>
      </c>
      <c r="E26" s="39">
        <v>550</v>
      </c>
      <c r="F26" s="38">
        <v>1945</v>
      </c>
      <c r="G26" s="45">
        <f t="shared" si="2"/>
        <v>115306.84</v>
      </c>
      <c r="H26" s="40">
        <f t="shared" si="3"/>
        <v>120947.34</v>
      </c>
    </row>
    <row r="27" spans="1:8" x14ac:dyDescent="0.25">
      <c r="A27" s="4" t="s">
        <v>9</v>
      </c>
      <c r="B27" s="6">
        <v>84986.559999999998</v>
      </c>
      <c r="C27" s="6">
        <v>104321.85</v>
      </c>
      <c r="D27" s="10">
        <v>3.43</v>
      </c>
      <c r="E27" s="39">
        <v>550</v>
      </c>
      <c r="F27" s="38">
        <v>1945</v>
      </c>
      <c r="G27" s="45">
        <f t="shared" si="2"/>
        <v>99537</v>
      </c>
      <c r="H27" s="40">
        <f t="shared" si="3"/>
        <v>106208.35</v>
      </c>
    </row>
    <row r="28" spans="1:8" x14ac:dyDescent="0.25">
      <c r="A28" s="4" t="s">
        <v>10</v>
      </c>
      <c r="B28" s="6">
        <v>80925.17</v>
      </c>
      <c r="C28" s="6">
        <v>99864.16</v>
      </c>
      <c r="D28" s="10">
        <v>3.79</v>
      </c>
      <c r="E28" s="39">
        <v>550</v>
      </c>
      <c r="F28" s="38">
        <v>1945</v>
      </c>
      <c r="G28" s="45">
        <f t="shared" si="2"/>
        <v>94577.11</v>
      </c>
      <c r="H28" s="40">
        <f t="shared" si="3"/>
        <v>101948.66</v>
      </c>
    </row>
    <row r="29" spans="1:8" x14ac:dyDescent="0.25">
      <c r="A29" s="4" t="s">
        <v>11</v>
      </c>
      <c r="B29" s="6">
        <v>169508.6</v>
      </c>
      <c r="C29" s="6">
        <v>210896.55</v>
      </c>
      <c r="D29" s="10">
        <v>3.97</v>
      </c>
      <c r="E29" s="39">
        <v>550</v>
      </c>
      <c r="F29" s="38">
        <v>1945</v>
      </c>
      <c r="G29" s="45">
        <f t="shared" si="2"/>
        <v>205358.4</v>
      </c>
      <c r="H29" s="40">
        <f t="shared" si="3"/>
        <v>213080.05</v>
      </c>
    </row>
    <row r="30" spans="1:8" x14ac:dyDescent="0.25">
      <c r="A30" s="4" t="s">
        <v>12</v>
      </c>
      <c r="B30" s="6">
        <v>138564.54</v>
      </c>
      <c r="C30" s="6">
        <v>170815.75</v>
      </c>
      <c r="D30" s="10">
        <v>3.84</v>
      </c>
      <c r="E30" s="39">
        <v>550</v>
      </c>
      <c r="F30" s="38">
        <v>1945</v>
      </c>
      <c r="G30" s="45">
        <f t="shared" si="2"/>
        <v>165458.95000000001</v>
      </c>
      <c r="H30" s="40">
        <f t="shared" si="3"/>
        <v>172927.75</v>
      </c>
    </row>
    <row r="31" spans="1:8" x14ac:dyDescent="0.25">
      <c r="A31" s="4" t="s">
        <v>13</v>
      </c>
      <c r="B31" s="6">
        <v>169397.01</v>
      </c>
      <c r="C31" s="6">
        <v>208824.55</v>
      </c>
      <c r="D31" s="10">
        <v>4.34</v>
      </c>
      <c r="E31" s="39">
        <v>550</v>
      </c>
      <c r="F31" s="38">
        <v>1945</v>
      </c>
      <c r="G31" s="45">
        <f t="shared" si="2"/>
        <v>202770.25</v>
      </c>
      <c r="H31" s="40">
        <f t="shared" si="3"/>
        <v>211211.55</v>
      </c>
    </row>
    <row r="32" spans="1:8" x14ac:dyDescent="0.25">
      <c r="A32" s="4" t="s">
        <v>14</v>
      </c>
      <c r="B32" s="6">
        <v>219304.53</v>
      </c>
      <c r="C32" s="6">
        <v>270348.15999999997</v>
      </c>
      <c r="D32" s="10">
        <v>4.8899999999999997</v>
      </c>
      <c r="E32" s="39">
        <v>550</v>
      </c>
      <c r="F32" s="38">
        <v>1945</v>
      </c>
      <c r="G32" s="45">
        <f t="shared" si="2"/>
        <v>263526.61</v>
      </c>
      <c r="H32" s="40">
        <f t="shared" si="3"/>
        <v>273037.65999999997</v>
      </c>
    </row>
    <row r="33" spans="1:8" x14ac:dyDescent="0.25">
      <c r="A33" s="4" t="s">
        <v>15</v>
      </c>
      <c r="B33" s="6">
        <v>261725.71</v>
      </c>
      <c r="C33" s="6">
        <v>322642.96000000002</v>
      </c>
      <c r="D33" s="10">
        <v>5.45</v>
      </c>
      <c r="E33" s="39">
        <v>550</v>
      </c>
      <c r="F33" s="38">
        <v>1945</v>
      </c>
      <c r="G33" s="45">
        <f t="shared" si="2"/>
        <v>315040.21000000002</v>
      </c>
      <c r="H33" s="40">
        <f t="shared" si="3"/>
        <v>325640.46000000002</v>
      </c>
    </row>
    <row r="34" spans="1:8" x14ac:dyDescent="0.25">
      <c r="A34" s="4" t="s">
        <v>16</v>
      </c>
      <c r="B34" s="6">
        <v>304887.56</v>
      </c>
      <c r="C34" s="6">
        <v>375850.83</v>
      </c>
      <c r="D34" s="10">
        <v>6.03</v>
      </c>
      <c r="E34" s="39">
        <v>550</v>
      </c>
      <c r="F34" s="38">
        <v>1945</v>
      </c>
      <c r="G34" s="45">
        <f t="shared" si="2"/>
        <v>367438.98000000004</v>
      </c>
      <c r="H34" s="40">
        <f t="shared" si="3"/>
        <v>379167.33</v>
      </c>
    </row>
    <row r="35" spans="1:8" x14ac:dyDescent="0.25">
      <c r="A35" s="4" t="s">
        <v>17</v>
      </c>
      <c r="B35" s="6">
        <v>334973.64</v>
      </c>
      <c r="C35" s="6">
        <v>412939.51</v>
      </c>
      <c r="D35" s="10">
        <v>6.59</v>
      </c>
      <c r="E35" s="39">
        <v>550</v>
      </c>
      <c r="F35" s="38">
        <v>1945</v>
      </c>
      <c r="G35" s="45">
        <f t="shared" si="2"/>
        <v>403746.46</v>
      </c>
      <c r="H35" s="40">
        <f t="shared" si="3"/>
        <v>416564.01</v>
      </c>
    </row>
    <row r="37" spans="1:8" x14ac:dyDescent="0.25">
      <c r="A37" s="54" t="s">
        <v>67</v>
      </c>
      <c r="B37" s="54"/>
      <c r="C37" s="54"/>
      <c r="D37" s="43"/>
    </row>
    <row r="38" spans="1:8" x14ac:dyDescent="0.25">
      <c r="A38" s="54" t="s">
        <v>71</v>
      </c>
      <c r="B38" s="54"/>
      <c r="C38" s="54"/>
      <c r="D38" s="43"/>
    </row>
    <row r="39" spans="1:8" x14ac:dyDescent="0.25">
      <c r="A39" s="54" t="s">
        <v>74</v>
      </c>
      <c r="B39" s="54"/>
      <c r="C39" s="54"/>
      <c r="D39" s="43"/>
    </row>
    <row r="40" spans="1:8" x14ac:dyDescent="0.25">
      <c r="D40" s="43"/>
    </row>
    <row r="41" spans="1:8" x14ac:dyDescent="0.25">
      <c r="D41" s="43"/>
    </row>
    <row r="42" spans="1:8" x14ac:dyDescent="0.25">
      <c r="D42" s="43"/>
    </row>
    <row r="43" spans="1:8" x14ac:dyDescent="0.25">
      <c r="D43" s="43"/>
    </row>
    <row r="44" spans="1:8" x14ac:dyDescent="0.25">
      <c r="D44" s="43"/>
    </row>
    <row r="45" spans="1:8" x14ac:dyDescent="0.25">
      <c r="D45" s="43"/>
    </row>
    <row r="46" spans="1:8" x14ac:dyDescent="0.25">
      <c r="D46" s="43"/>
    </row>
    <row r="47" spans="1:8" x14ac:dyDescent="0.25">
      <c r="D47" s="43"/>
    </row>
    <row r="48" spans="1:8" x14ac:dyDescent="0.25">
      <c r="D48" s="43"/>
    </row>
    <row r="49" spans="4:4" x14ac:dyDescent="0.25">
      <c r="D49" s="43"/>
    </row>
    <row r="50" spans="4:4" x14ac:dyDescent="0.25">
      <c r="D50" s="43"/>
    </row>
    <row r="51" spans="4:4" x14ac:dyDescent="0.25">
      <c r="D51" s="43"/>
    </row>
    <row r="52" spans="4:4" x14ac:dyDescent="0.25">
      <c r="D52" s="43"/>
    </row>
  </sheetData>
  <mergeCells count="3">
    <mergeCell ref="A37:C37"/>
    <mergeCell ref="A38:C38"/>
    <mergeCell ref="A39:C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F47A-3D2A-463A-97ED-4E431E0F6487}">
  <dimension ref="A1:H7"/>
  <sheetViews>
    <sheetView showGridLines="0" workbookViewId="0">
      <selection activeCell="B2" sqref="B2"/>
    </sheetView>
  </sheetViews>
  <sheetFormatPr defaultRowHeight="15" x14ac:dyDescent="0.25"/>
  <cols>
    <col min="2" max="2" width="21.7109375" bestFit="1" customWidth="1"/>
    <col min="3" max="3" width="30.5703125" bestFit="1" customWidth="1"/>
    <col min="5" max="5" width="12" bestFit="1" customWidth="1"/>
    <col min="7" max="7" width="12" bestFit="1" customWidth="1"/>
  </cols>
  <sheetData>
    <row r="1" spans="1:8" x14ac:dyDescent="0.25">
      <c r="A1" s="1"/>
      <c r="B1" s="2" t="s">
        <v>0</v>
      </c>
      <c r="C1" s="2" t="s">
        <v>1</v>
      </c>
      <c r="D1" s="2" t="s">
        <v>93</v>
      </c>
      <c r="E1" s="2" t="s">
        <v>95</v>
      </c>
      <c r="F1" s="2" t="s">
        <v>96</v>
      </c>
      <c r="G1" s="2" t="s">
        <v>97</v>
      </c>
      <c r="H1" s="2" t="s">
        <v>43</v>
      </c>
    </row>
    <row r="2" spans="1:8" x14ac:dyDescent="0.25">
      <c r="A2" s="4" t="s">
        <v>11</v>
      </c>
      <c r="B2" s="6">
        <v>148899.6</v>
      </c>
      <c r="C2" s="6">
        <v>184579.27</v>
      </c>
    </row>
    <row r="3" spans="1:8" x14ac:dyDescent="0.25">
      <c r="A3" s="4" t="s">
        <v>12</v>
      </c>
      <c r="B3" s="6">
        <v>132036.75</v>
      </c>
      <c r="C3" s="6">
        <v>161894.69</v>
      </c>
    </row>
    <row r="4" spans="1:8" x14ac:dyDescent="0.25">
      <c r="A4" s="7"/>
      <c r="B4" s="8"/>
      <c r="C4" s="7"/>
    </row>
    <row r="5" spans="1:8" x14ac:dyDescent="0.25">
      <c r="A5" s="1"/>
      <c r="B5" s="2" t="s">
        <v>18</v>
      </c>
      <c r="C5" s="2" t="s">
        <v>19</v>
      </c>
    </row>
    <row r="6" spans="1:8" x14ac:dyDescent="0.25">
      <c r="A6" s="4" t="s">
        <v>11</v>
      </c>
      <c r="B6" s="6">
        <v>169508.6</v>
      </c>
      <c r="C6" s="6">
        <v>210896.55</v>
      </c>
    </row>
    <row r="7" spans="1:8" x14ac:dyDescent="0.25">
      <c r="A7" s="4" t="s">
        <v>12</v>
      </c>
      <c r="B7" s="6">
        <v>138564.54</v>
      </c>
      <c r="C7" s="6">
        <v>170815.75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4CB4-2017-469D-AFE3-D6928BBBFB4E}">
  <dimension ref="H2:S24"/>
  <sheetViews>
    <sheetView tabSelected="1" workbookViewId="0">
      <selection activeCell="L5" sqref="L5"/>
    </sheetView>
  </sheetViews>
  <sheetFormatPr defaultRowHeight="15" x14ac:dyDescent="0.25"/>
  <cols>
    <col min="11" max="12" width="12" bestFit="1" customWidth="1"/>
  </cols>
  <sheetData>
    <row r="2" spans="8:19" x14ac:dyDescent="0.25">
      <c r="H2" s="55">
        <v>126172</v>
      </c>
      <c r="I2" s="55">
        <v>61871</v>
      </c>
      <c r="O2" s="55">
        <v>94127</v>
      </c>
      <c r="P2" s="55">
        <v>56882</v>
      </c>
    </row>
    <row r="3" spans="8:19" x14ac:dyDescent="0.25">
      <c r="H3">
        <f>H2*1000</f>
        <v>126172000</v>
      </c>
      <c r="L3" t="s">
        <v>94</v>
      </c>
      <c r="O3">
        <f>O2*1000</f>
        <v>94127000</v>
      </c>
      <c r="S3" t="s">
        <v>94</v>
      </c>
    </row>
    <row r="4" spans="8:19" x14ac:dyDescent="0.25">
      <c r="H4">
        <f>H3/I2</f>
        <v>2039.2752662798403</v>
      </c>
      <c r="K4" t="s">
        <v>98</v>
      </c>
      <c r="L4">
        <f>H4*80</f>
        <v>163142.02130238723</v>
      </c>
      <c r="O4">
        <f>O3/P2</f>
        <v>1654.7765549734538</v>
      </c>
      <c r="R4" t="s">
        <v>98</v>
      </c>
      <c r="S4">
        <f>O4*78</f>
        <v>129072.5712879294</v>
      </c>
    </row>
    <row r="5" spans="8:19" x14ac:dyDescent="0.25">
      <c r="H5" s="55">
        <v>88379</v>
      </c>
      <c r="I5" s="55">
        <v>55964</v>
      </c>
    </row>
    <row r="6" spans="8:19" x14ac:dyDescent="0.25">
      <c r="H6">
        <f>H5*1000</f>
        <v>88379000</v>
      </c>
      <c r="L6" t="s">
        <v>94</v>
      </c>
    </row>
    <row r="7" spans="8:19" x14ac:dyDescent="0.25">
      <c r="H7">
        <f>H6/I5</f>
        <v>1579.2116360517475</v>
      </c>
      <c r="K7" t="s">
        <v>93</v>
      </c>
      <c r="L7">
        <f>H7*80</f>
        <v>126336.9308841398</v>
      </c>
    </row>
    <row r="10" spans="8:19" x14ac:dyDescent="0.25">
      <c r="H10">
        <v>56678</v>
      </c>
      <c r="I10" s="56">
        <v>31670</v>
      </c>
    </row>
    <row r="11" spans="8:19" x14ac:dyDescent="0.25">
      <c r="H11">
        <f>H10*1000</f>
        <v>56678000</v>
      </c>
    </row>
    <row r="12" spans="8:19" x14ac:dyDescent="0.25">
      <c r="H12">
        <f>H11/I10</f>
        <v>1789.6431954531101</v>
      </c>
      <c r="K12" t="s">
        <v>95</v>
      </c>
      <c r="L12">
        <f>H12*80</f>
        <v>143171.45563624881</v>
      </c>
    </row>
    <row r="14" spans="8:19" x14ac:dyDescent="0.25">
      <c r="H14" s="55">
        <v>67764</v>
      </c>
      <c r="I14" s="55">
        <v>37496</v>
      </c>
    </row>
    <row r="15" spans="8:19" x14ac:dyDescent="0.25">
      <c r="H15">
        <f>H14*1000</f>
        <v>67764000</v>
      </c>
    </row>
    <row r="16" spans="8:19" x14ac:dyDescent="0.25">
      <c r="H16">
        <f>H15/I14</f>
        <v>1807.2327714956261</v>
      </c>
      <c r="K16" t="s">
        <v>96</v>
      </c>
      <c r="L16">
        <f>H16*80</f>
        <v>144578.62171965008</v>
      </c>
    </row>
    <row r="18" spans="8:12" x14ac:dyDescent="0.25">
      <c r="H18" s="55">
        <v>89256</v>
      </c>
      <c r="I18" s="55">
        <v>46379</v>
      </c>
    </row>
    <row r="19" spans="8:12" x14ac:dyDescent="0.25">
      <c r="H19">
        <f>H18*1000</f>
        <v>89256000</v>
      </c>
    </row>
    <row r="20" spans="8:12" x14ac:dyDescent="0.25">
      <c r="H20">
        <f>H19/I18</f>
        <v>1924.4916880484702</v>
      </c>
      <c r="K20" t="s">
        <v>97</v>
      </c>
      <c r="L20">
        <f>H20*80</f>
        <v>153959.33504387763</v>
      </c>
    </row>
    <row r="22" spans="8:12" x14ac:dyDescent="0.25">
      <c r="H22" s="55">
        <v>52410</v>
      </c>
      <c r="I22" s="55">
        <v>41346</v>
      </c>
    </row>
    <row r="23" spans="8:12" x14ac:dyDescent="0.25">
      <c r="H23">
        <f>H22*1000</f>
        <v>52410000</v>
      </c>
    </row>
    <row r="24" spans="8:12" x14ac:dyDescent="0.25">
      <c r="H24">
        <f>H23/I22</f>
        <v>1267.5954143085185</v>
      </c>
      <c r="K24" t="s">
        <v>43</v>
      </c>
      <c r="L24">
        <f>H24*80</f>
        <v>101407.63314468147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49F4-BAD9-4A34-8F73-D2957E9B2ABF}">
  <dimension ref="A1:E39"/>
  <sheetViews>
    <sheetView showGridLines="0" zoomScale="80" zoomScaleNormal="80" workbookViewId="0">
      <selection activeCell="E12" sqref="E12"/>
    </sheetView>
  </sheetViews>
  <sheetFormatPr defaultRowHeight="15" x14ac:dyDescent="0.25"/>
  <cols>
    <col min="1" max="1" width="8.42578125" bestFit="1" customWidth="1"/>
    <col min="2" max="2" width="27.28515625" bestFit="1" customWidth="1"/>
    <col min="3" max="3" width="31.42578125" bestFit="1" customWidth="1"/>
    <col min="4" max="4" width="26.140625" bestFit="1" customWidth="1"/>
    <col min="5" max="5" width="73.7109375" bestFit="1" customWidth="1"/>
  </cols>
  <sheetData>
    <row r="1" spans="1:5" x14ac:dyDescent="0.25">
      <c r="A1" s="1"/>
      <c r="B1" s="2" t="s">
        <v>75</v>
      </c>
      <c r="C1" s="3" t="s">
        <v>76</v>
      </c>
      <c r="D1" s="46" t="s">
        <v>21</v>
      </c>
      <c r="E1" s="2" t="s">
        <v>84</v>
      </c>
    </row>
    <row r="2" spans="1:5" x14ac:dyDescent="0.25">
      <c r="A2" s="4" t="s">
        <v>2</v>
      </c>
      <c r="B2" s="38">
        <v>550</v>
      </c>
      <c r="C2" s="38">
        <v>2050</v>
      </c>
      <c r="D2" s="45">
        <f>'Competitive Price Formula '!C2-(C2-B2)*'Competitive Price Formula '!D2</f>
        <v>123094.46</v>
      </c>
      <c r="E2" s="40">
        <f>D2+(C2*'Competitive Price Formula '!D2)</f>
        <v>127788.96</v>
      </c>
    </row>
    <row r="3" spans="1:5" x14ac:dyDescent="0.25">
      <c r="A3" s="4" t="s">
        <v>3</v>
      </c>
      <c r="B3" s="38">
        <v>550</v>
      </c>
      <c r="C3" s="38">
        <v>2050</v>
      </c>
      <c r="D3" s="45">
        <f>'Competitive Price Formula '!C3-(C3-B3)*'Competitive Price Formula '!D3</f>
        <v>137410.54</v>
      </c>
      <c r="E3" s="40">
        <f>D3+(C3*'Competitive Price Formula '!D3)</f>
        <v>142740.54</v>
      </c>
    </row>
    <row r="4" spans="1:5" x14ac:dyDescent="0.25">
      <c r="A4" s="4" t="s">
        <v>4</v>
      </c>
      <c r="B4" s="38">
        <v>550</v>
      </c>
      <c r="C4" s="38">
        <v>2050</v>
      </c>
      <c r="D4" s="45">
        <f>'Competitive Price Formula '!C4-(C4-B4)*'Competitive Price Formula '!D4</f>
        <v>123931.07</v>
      </c>
      <c r="E4" s="40">
        <f>D4+(C4*'Competitive Price Formula '!D4)</f>
        <v>128748.57</v>
      </c>
    </row>
    <row r="5" spans="1:5" x14ac:dyDescent="0.25">
      <c r="A5" s="4" t="s">
        <v>5</v>
      </c>
      <c r="B5" s="38">
        <v>550</v>
      </c>
      <c r="C5" s="38">
        <v>2050</v>
      </c>
      <c r="D5" s="45">
        <f>'Competitive Price Formula '!C5-(C5-B5)*'Competitive Price Formula '!D5</f>
        <v>79735.92</v>
      </c>
      <c r="E5" s="40">
        <f>D5+(C5*'Competitive Price Formula '!D5)</f>
        <v>84717.42</v>
      </c>
    </row>
    <row r="6" spans="1:5" x14ac:dyDescent="0.25">
      <c r="A6" s="4" t="s">
        <v>6</v>
      </c>
      <c r="B6" s="39">
        <v>550</v>
      </c>
      <c r="C6" s="38">
        <v>2050</v>
      </c>
      <c r="D6" s="45">
        <f>'Competitive Price Formula '!C6-(C6-B6)*'Competitive Price Formula '!D6</f>
        <v>78604.070000000007</v>
      </c>
      <c r="E6" s="40">
        <f>D6+(C6*'Competitive Price Formula '!D6)</f>
        <v>83770.070000000007</v>
      </c>
    </row>
    <row r="7" spans="1:5" x14ac:dyDescent="0.25">
      <c r="A7" s="4" t="s">
        <v>7</v>
      </c>
      <c r="B7" s="39">
        <v>550</v>
      </c>
      <c r="C7" s="38">
        <v>2050</v>
      </c>
      <c r="D7" s="45">
        <f>'Competitive Price Formula '!C7-(C7-B7)*'Competitive Price Formula '!D7</f>
        <v>96348.36</v>
      </c>
      <c r="E7" s="40">
        <f>D7+(C7*'Competitive Price Formula '!D7)</f>
        <v>102375.36</v>
      </c>
    </row>
    <row r="8" spans="1:5" x14ac:dyDescent="0.25">
      <c r="A8" s="4" t="s">
        <v>8</v>
      </c>
      <c r="B8" s="39">
        <v>550</v>
      </c>
      <c r="C8" s="38">
        <v>2050</v>
      </c>
      <c r="D8" s="45">
        <f>'Competitive Price Formula '!C8-(C8-B8)*'Competitive Price Formula '!D8</f>
        <v>107898.08</v>
      </c>
      <c r="E8" s="40">
        <f>D8+(C8*'Competitive Price Formula '!D8)</f>
        <v>113843.08</v>
      </c>
    </row>
    <row r="9" spans="1:5" x14ac:dyDescent="0.25">
      <c r="A9" s="4" t="s">
        <v>9</v>
      </c>
      <c r="B9" s="39">
        <v>550</v>
      </c>
      <c r="C9" s="38">
        <v>2050</v>
      </c>
      <c r="D9" s="45">
        <f>'Competitive Price Formula '!C9-(C9-B9)*'Competitive Price Formula '!D9</f>
        <v>93541.62</v>
      </c>
      <c r="E9" s="40">
        <f>D9+(C9*'Competitive Price Formula '!D9)</f>
        <v>100573.12</v>
      </c>
    </row>
    <row r="10" spans="1:5" x14ac:dyDescent="0.25">
      <c r="A10" s="4" t="s">
        <v>10</v>
      </c>
      <c r="B10" s="39">
        <v>550</v>
      </c>
      <c r="C10" s="38">
        <v>2050</v>
      </c>
      <c r="D10" s="45">
        <f>'Competitive Price Formula '!C10-(C10-B10)*'Competitive Price Formula '!D10</f>
        <v>93509.04</v>
      </c>
      <c r="E10" s="40">
        <f>D10+(C10*'Competitive Price Formula '!D10)</f>
        <v>101278.54</v>
      </c>
    </row>
    <row r="11" spans="1:5" x14ac:dyDescent="0.25">
      <c r="A11" s="4" t="s">
        <v>11</v>
      </c>
      <c r="B11" s="39">
        <v>550</v>
      </c>
      <c r="C11" s="38">
        <v>2050</v>
      </c>
      <c r="D11" s="45">
        <f>'Competitive Price Formula '!C11-(C11-B11)*'Competitive Price Formula '!D11</f>
        <v>178624.27</v>
      </c>
      <c r="E11" s="40">
        <f>D11+(C11*'Competitive Price Formula '!D11)</f>
        <v>186762.77</v>
      </c>
    </row>
    <row r="12" spans="1:5" x14ac:dyDescent="0.25">
      <c r="A12" s="4" t="s">
        <v>12</v>
      </c>
      <c r="B12" s="39">
        <v>550</v>
      </c>
      <c r="C12" s="38">
        <v>2050</v>
      </c>
      <c r="D12" s="45">
        <f>'Competitive Price Formula '!C12-(C12-B12)*'Competitive Price Formula '!D12</f>
        <v>156134.69</v>
      </c>
      <c r="E12" s="40">
        <f>D12+(C12*'Competitive Price Formula '!D12)</f>
        <v>164006.69</v>
      </c>
    </row>
    <row r="13" spans="1:5" x14ac:dyDescent="0.25">
      <c r="A13" s="4" t="s">
        <v>13</v>
      </c>
      <c r="B13" s="39">
        <v>550</v>
      </c>
      <c r="C13" s="38">
        <v>2050</v>
      </c>
      <c r="D13" s="45">
        <f>'Competitive Price Formula '!C13-(C13-B13)*'Competitive Price Formula '!D13</f>
        <v>194276.77</v>
      </c>
      <c r="E13" s="40">
        <f>D13+(C13*'Competitive Price Formula '!D13)</f>
        <v>203173.77</v>
      </c>
    </row>
    <row r="14" spans="1:5" x14ac:dyDescent="0.25">
      <c r="A14" s="4" t="s">
        <v>14</v>
      </c>
      <c r="B14" s="39">
        <v>550</v>
      </c>
      <c r="C14" s="38">
        <v>2050</v>
      </c>
      <c r="D14" s="45">
        <f>'Competitive Price Formula '!C14-(C14-B14)*'Competitive Price Formula '!D14</f>
        <v>233449.7</v>
      </c>
      <c r="E14" s="40">
        <f>D14+(C14*'Competitive Price Formula '!D14)</f>
        <v>243474.2</v>
      </c>
    </row>
    <row r="15" spans="1:5" x14ac:dyDescent="0.25">
      <c r="A15" s="4" t="s">
        <v>15</v>
      </c>
      <c r="B15" s="39">
        <v>550</v>
      </c>
      <c r="C15" s="38">
        <v>2050</v>
      </c>
      <c r="D15" s="45">
        <f>'Competitive Price Formula '!C15-(C15-B15)*'Competitive Price Formula '!D15</f>
        <v>270960.46000000002</v>
      </c>
      <c r="E15" s="40">
        <f>D15+(C15*'Competitive Price Formula '!D15)</f>
        <v>282132.96000000002</v>
      </c>
    </row>
    <row r="16" spans="1:5" x14ac:dyDescent="0.25">
      <c r="A16" s="4" t="s">
        <v>16</v>
      </c>
      <c r="B16" s="39">
        <v>550</v>
      </c>
      <c r="C16" s="38">
        <v>2050</v>
      </c>
      <c r="D16" s="45">
        <f>'Competitive Price Formula '!C16-(C16-B16)*'Competitive Price Formula '!D16</f>
        <v>306771.15000000002</v>
      </c>
      <c r="E16" s="40">
        <f>D16+(C16*'Competitive Price Formula '!D16)</f>
        <v>319132.65000000002</v>
      </c>
    </row>
    <row r="17" spans="1:5" x14ac:dyDescent="0.25">
      <c r="A17" s="4" t="s">
        <v>17</v>
      </c>
      <c r="B17" s="39">
        <v>550</v>
      </c>
      <c r="C17" s="38">
        <v>2050</v>
      </c>
      <c r="D17" s="45">
        <f>'Competitive Price Formula '!C17-(C17-B17)*'Competitive Price Formula '!D17</f>
        <v>335396.43</v>
      </c>
      <c r="E17" s="40">
        <f>D17+(C17*'Competitive Price Formula '!D17)</f>
        <v>348905.93</v>
      </c>
    </row>
    <row r="18" spans="1:5" x14ac:dyDescent="0.25">
      <c r="A18" s="7"/>
    </row>
    <row r="19" spans="1:5" x14ac:dyDescent="0.25">
      <c r="A19" s="1"/>
      <c r="B19" s="2" t="s">
        <v>75</v>
      </c>
      <c r="C19" s="3" t="s">
        <v>76</v>
      </c>
      <c r="D19" s="46" t="s">
        <v>21</v>
      </c>
      <c r="E19" s="2" t="s">
        <v>85</v>
      </c>
    </row>
    <row r="20" spans="1:5" x14ac:dyDescent="0.25">
      <c r="A20" s="4" t="s">
        <v>2</v>
      </c>
      <c r="B20" s="38">
        <v>550</v>
      </c>
      <c r="C20" s="38">
        <v>2050</v>
      </c>
      <c r="D20" s="45">
        <f>'Competitive Price Formula '!C20-(C20-B20)*'Competitive Price Formula '!D20</f>
        <v>129263.29999999999</v>
      </c>
      <c r="E20" s="40">
        <f>D20+(C20*'Competitive Price Formula '!D20)</f>
        <v>133957.79999999999</v>
      </c>
    </row>
    <row r="21" spans="1:5" x14ac:dyDescent="0.25">
      <c r="A21" s="4" t="s">
        <v>3</v>
      </c>
      <c r="B21" s="38">
        <v>550</v>
      </c>
      <c r="C21" s="38">
        <v>2050</v>
      </c>
      <c r="D21" s="45">
        <f>'Competitive Price Formula '!C21-(C21-B21)*'Competitive Price Formula '!D21</f>
        <v>145098.76999999999</v>
      </c>
      <c r="E21" s="40">
        <f>D21+(C21*'Competitive Price Formula '!D21)</f>
        <v>150428.76999999999</v>
      </c>
    </row>
    <row r="22" spans="1:5" x14ac:dyDescent="0.25">
      <c r="A22" s="4" t="s">
        <v>4</v>
      </c>
      <c r="B22" s="38">
        <v>550</v>
      </c>
      <c r="C22" s="38">
        <v>2050</v>
      </c>
      <c r="D22" s="45">
        <f>'Competitive Price Formula '!C22-(C22-B22)*'Competitive Price Formula '!D22</f>
        <v>130298.22</v>
      </c>
      <c r="E22" s="40">
        <f>D22+(C22*'Competitive Price Formula '!D22)</f>
        <v>135115.72</v>
      </c>
    </row>
    <row r="23" spans="1:5" x14ac:dyDescent="0.25">
      <c r="A23" s="4" t="s">
        <v>5</v>
      </c>
      <c r="B23" s="38">
        <v>550</v>
      </c>
      <c r="C23" s="38">
        <v>2050</v>
      </c>
      <c r="D23" s="45">
        <f>'Competitive Price Formula '!C23-(C23-B23)*'Competitive Price Formula '!D23</f>
        <v>83134.86</v>
      </c>
      <c r="E23" s="40">
        <f>D23+(C23*'Competitive Price Formula '!D23)</f>
        <v>88116.36</v>
      </c>
    </row>
    <row r="24" spans="1:5" x14ac:dyDescent="0.25">
      <c r="A24" s="4" t="s">
        <v>6</v>
      </c>
      <c r="B24" s="39">
        <v>550</v>
      </c>
      <c r="C24" s="38">
        <v>2050</v>
      </c>
      <c r="D24" s="45">
        <f>'Competitive Price Formula '!C24-(C24-B24)*'Competitive Price Formula '!D24</f>
        <v>82200.240000000005</v>
      </c>
      <c r="E24" s="40">
        <f>D24+(C24*'Competitive Price Formula '!D24)</f>
        <v>87366.24</v>
      </c>
    </row>
    <row r="25" spans="1:5" x14ac:dyDescent="0.25">
      <c r="A25" s="4" t="s">
        <v>7</v>
      </c>
      <c r="B25" s="39">
        <v>550</v>
      </c>
      <c r="C25" s="38">
        <v>2050</v>
      </c>
      <c r="D25" s="45">
        <f>'Competitive Price Formula '!C25-(C25-B25)*'Competitive Price Formula '!D25</f>
        <v>101777.78</v>
      </c>
      <c r="E25" s="40">
        <f>D25+(C25*'Competitive Price Formula '!D25)</f>
        <v>107804.78</v>
      </c>
    </row>
    <row r="26" spans="1:5" x14ac:dyDescent="0.25">
      <c r="A26" s="4" t="s">
        <v>8</v>
      </c>
      <c r="B26" s="39">
        <v>550</v>
      </c>
      <c r="C26" s="38">
        <v>2050</v>
      </c>
      <c r="D26" s="45">
        <f>'Competitive Price Formula '!C26-(C26-B26)*'Competitive Price Formula '!D26</f>
        <v>115002.34</v>
      </c>
      <c r="E26" s="40">
        <f>D26+(C26*'Competitive Price Formula '!D26)</f>
        <v>120947.34</v>
      </c>
    </row>
    <row r="27" spans="1:5" x14ac:dyDescent="0.25">
      <c r="A27" s="4" t="s">
        <v>9</v>
      </c>
      <c r="B27" s="39">
        <v>550</v>
      </c>
      <c r="C27" s="38">
        <v>2050</v>
      </c>
      <c r="D27" s="45">
        <f>'Competitive Price Formula '!C27-(C27-B27)*'Competitive Price Formula '!D27</f>
        <v>99176.85</v>
      </c>
      <c r="E27" s="40">
        <f>D27+(C27*'Competitive Price Formula '!D27)</f>
        <v>106208.35</v>
      </c>
    </row>
    <row r="28" spans="1:5" x14ac:dyDescent="0.25">
      <c r="A28" s="4" t="s">
        <v>10</v>
      </c>
      <c r="B28" s="39">
        <v>550</v>
      </c>
      <c r="C28" s="38">
        <v>2050</v>
      </c>
      <c r="D28" s="45">
        <f>'Competitive Price Formula '!C28-(C28-B28)*'Competitive Price Formula '!D28</f>
        <v>94179.16</v>
      </c>
      <c r="E28" s="40">
        <f>D28+(C28*'Competitive Price Formula '!D28)</f>
        <v>101948.66</v>
      </c>
    </row>
    <row r="29" spans="1:5" x14ac:dyDescent="0.25">
      <c r="A29" s="4" t="s">
        <v>11</v>
      </c>
      <c r="B29" s="39">
        <v>550</v>
      </c>
      <c r="C29" s="38">
        <v>2050</v>
      </c>
      <c r="D29" s="45">
        <f>'Competitive Price Formula '!C29-(C29-B29)*'Competitive Price Formula '!D29</f>
        <v>204941.55</v>
      </c>
      <c r="E29" s="40">
        <f>D29+(C29*'Competitive Price Formula '!D29)</f>
        <v>213080.05</v>
      </c>
    </row>
    <row r="30" spans="1:5" x14ac:dyDescent="0.25">
      <c r="A30" s="4" t="s">
        <v>12</v>
      </c>
      <c r="B30" s="39">
        <v>550</v>
      </c>
      <c r="C30" s="38">
        <v>2050</v>
      </c>
      <c r="D30" s="45">
        <f>'Competitive Price Formula '!C30-(C30-B30)*'Competitive Price Formula '!D30</f>
        <v>165055.75</v>
      </c>
      <c r="E30" s="40">
        <f>D30+(C30*'Competitive Price Formula '!D30)</f>
        <v>172927.75</v>
      </c>
    </row>
    <row r="31" spans="1:5" x14ac:dyDescent="0.25">
      <c r="A31" s="4" t="s">
        <v>13</v>
      </c>
      <c r="B31" s="39">
        <v>550</v>
      </c>
      <c r="C31" s="38">
        <v>2050</v>
      </c>
      <c r="D31" s="45">
        <f>'Competitive Price Formula '!C31-(C31-B31)*'Competitive Price Formula '!D31</f>
        <v>202314.55</v>
      </c>
      <c r="E31" s="40">
        <f>D31+(C31*'Competitive Price Formula '!D31)</f>
        <v>211211.55</v>
      </c>
    </row>
    <row r="32" spans="1:5" x14ac:dyDescent="0.25">
      <c r="A32" s="4" t="s">
        <v>14</v>
      </c>
      <c r="B32" s="39">
        <v>550</v>
      </c>
      <c r="C32" s="38">
        <v>2050</v>
      </c>
      <c r="D32" s="45">
        <f>'Competitive Price Formula '!C32-(C32-B32)*'Competitive Price Formula '!D32</f>
        <v>263013.15999999997</v>
      </c>
      <c r="E32" s="40">
        <f>D32+(C32*'Competitive Price Formula '!D32)</f>
        <v>273037.65999999997</v>
      </c>
    </row>
    <row r="33" spans="1:5" x14ac:dyDescent="0.25">
      <c r="A33" s="4" t="s">
        <v>15</v>
      </c>
      <c r="B33" s="39">
        <v>550</v>
      </c>
      <c r="C33" s="38">
        <v>2050</v>
      </c>
      <c r="D33" s="45">
        <f>'Competitive Price Formula '!C33-(C33-B33)*'Competitive Price Formula '!D33</f>
        <v>314467.96000000002</v>
      </c>
      <c r="E33" s="40">
        <f>D33+(C33*'Competitive Price Formula '!D33)</f>
        <v>325640.46000000002</v>
      </c>
    </row>
    <row r="34" spans="1:5" x14ac:dyDescent="0.25">
      <c r="A34" s="4" t="s">
        <v>16</v>
      </c>
      <c r="B34" s="39">
        <v>550</v>
      </c>
      <c r="C34" s="38">
        <v>2050</v>
      </c>
      <c r="D34" s="45">
        <f>'Competitive Price Formula '!C34-(C34-B34)*'Competitive Price Formula '!D34</f>
        <v>366805.83</v>
      </c>
      <c r="E34" s="40">
        <f>D34+(C34*'Competitive Price Formula '!D34)</f>
        <v>379167.33</v>
      </c>
    </row>
    <row r="35" spans="1:5" x14ac:dyDescent="0.25">
      <c r="A35" s="4" t="s">
        <v>17</v>
      </c>
      <c r="B35" s="39">
        <v>550</v>
      </c>
      <c r="C35" s="38">
        <v>2050</v>
      </c>
      <c r="D35" s="45">
        <f>'Competitive Price Formula '!C35-(C35-B35)*'Competitive Price Formula '!D35</f>
        <v>403054.51</v>
      </c>
      <c r="E35" s="40">
        <f>D35+(C35*'Competitive Price Formula '!D35)</f>
        <v>416564.01</v>
      </c>
    </row>
    <row r="37" spans="1:5" ht="90" x14ac:dyDescent="0.25">
      <c r="A37" s="44" t="s">
        <v>67</v>
      </c>
    </row>
    <row r="38" spans="1:5" ht="39" x14ac:dyDescent="0.25">
      <c r="A38" s="44" t="s">
        <v>71</v>
      </c>
    </row>
    <row r="39" spans="1:5" x14ac:dyDescent="0.25">
      <c r="A39" s="44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03B3D-1C47-41A9-A1BD-9CAF811DCD16}">
  <dimension ref="A1:E35"/>
  <sheetViews>
    <sheetView showGridLines="0" zoomScale="80" zoomScaleNormal="80" workbookViewId="0">
      <selection activeCell="H19" sqref="H19"/>
    </sheetView>
  </sheetViews>
  <sheetFormatPr defaultRowHeight="15" x14ac:dyDescent="0.25"/>
  <cols>
    <col min="2" max="2" width="30.85546875" bestFit="1" customWidth="1"/>
    <col min="3" max="3" width="31.140625" bestFit="1" customWidth="1"/>
    <col min="4" max="4" width="26.140625" bestFit="1" customWidth="1"/>
    <col min="5" max="5" width="73.7109375" bestFit="1" customWidth="1"/>
  </cols>
  <sheetData>
    <row r="1" spans="1:5" x14ac:dyDescent="0.25">
      <c r="A1" s="1"/>
      <c r="B1" s="2" t="s">
        <v>80</v>
      </c>
      <c r="C1" s="3" t="s">
        <v>79</v>
      </c>
      <c r="D1" s="46" t="s">
        <v>21</v>
      </c>
      <c r="E1" s="2" t="s">
        <v>86</v>
      </c>
    </row>
    <row r="2" spans="1:5" x14ac:dyDescent="0.25">
      <c r="A2" s="4" t="s">
        <v>2</v>
      </c>
      <c r="B2" s="38">
        <v>1373.7</v>
      </c>
      <c r="C2" s="38">
        <v>2700.9</v>
      </c>
      <c r="D2" s="45">
        <f>'Competitive Price Formula '!C2-(C2-B2)*'Competitive Price Formula '!D2</f>
        <v>123490.17200000001</v>
      </c>
      <c r="E2" s="40">
        <f>D2+(C2*'Competitive Price Formula '!D2)</f>
        <v>129675.23300000001</v>
      </c>
    </row>
    <row r="3" spans="1:5" x14ac:dyDescent="0.25">
      <c r="A3" s="4" t="s">
        <v>3</v>
      </c>
      <c r="B3" s="38">
        <v>1373.7</v>
      </c>
      <c r="C3" s="38">
        <v>2700.9</v>
      </c>
      <c r="D3" s="45">
        <f>'Competitive Price Formula '!C3-(C3-B3)*'Competitive Price Formula '!D3</f>
        <v>137859.82</v>
      </c>
      <c r="E3" s="40">
        <f>D3+(C3*'Competitive Price Formula '!D3)</f>
        <v>144882.16</v>
      </c>
    </row>
    <row r="4" spans="1:5" x14ac:dyDescent="0.25">
      <c r="A4" s="4" t="s">
        <v>4</v>
      </c>
      <c r="B4" s="38">
        <v>1373.7</v>
      </c>
      <c r="C4" s="38">
        <v>2700.9</v>
      </c>
      <c r="D4" s="45">
        <f>'Competitive Price Formula '!C4-(C4-B4)*'Competitive Price Formula '!D4</f>
        <v>124337.15000000001</v>
      </c>
      <c r="E4" s="40">
        <f>D4+(C4*'Competitive Price Formula '!D4)</f>
        <v>130684.26500000001</v>
      </c>
    </row>
    <row r="5" spans="1:5" x14ac:dyDescent="0.25">
      <c r="A5" s="4" t="s">
        <v>5</v>
      </c>
      <c r="B5" s="38">
        <v>1373.7</v>
      </c>
      <c r="C5" s="38">
        <v>2700.9</v>
      </c>
      <c r="D5" s="45">
        <f>'Competitive Price Formula '!C5-(C5-B5)*'Competitive Price Formula '!D5</f>
        <v>80155.823999999993</v>
      </c>
      <c r="E5" s="40">
        <f>D5+(C5*'Competitive Price Formula '!D5)</f>
        <v>86719.010999999999</v>
      </c>
    </row>
    <row r="6" spans="1:5" x14ac:dyDescent="0.25">
      <c r="A6" s="4" t="s">
        <v>6</v>
      </c>
      <c r="B6" s="38">
        <v>1373.7</v>
      </c>
      <c r="C6" s="38">
        <v>2700.9</v>
      </c>
      <c r="D6" s="45">
        <f>'Competitive Price Formula '!C6-(C6-B6)*'Competitive Price Formula '!D6</f>
        <v>79039.526000000013</v>
      </c>
      <c r="E6" s="40">
        <f>D6+(C6*'Competitive Price Formula '!D6)</f>
        <v>85845.794000000009</v>
      </c>
    </row>
    <row r="7" spans="1:5" x14ac:dyDescent="0.25">
      <c r="A7" s="4" t="s">
        <v>7</v>
      </c>
      <c r="B7" s="38">
        <v>1373.7</v>
      </c>
      <c r="C7" s="38">
        <v>2700.9</v>
      </c>
      <c r="D7" s="45">
        <f>'Competitive Price Formula '!C7-(C7-B7)*'Competitive Price Formula '!D7</f>
        <v>96856.392000000007</v>
      </c>
      <c r="E7" s="40">
        <f>D7+(C7*'Competitive Price Formula '!D7)</f>
        <v>104797.038</v>
      </c>
    </row>
    <row r="8" spans="1:5" x14ac:dyDescent="0.25">
      <c r="A8" s="4" t="s">
        <v>8</v>
      </c>
      <c r="B8" s="38">
        <v>1373.7</v>
      </c>
      <c r="C8" s="38">
        <v>2700.9</v>
      </c>
      <c r="D8" s="45">
        <f>'Competitive Price Formula '!C8-(C8-B8)*'Competitive Price Formula '!D8</f>
        <v>108399.2</v>
      </c>
      <c r="E8" s="40">
        <f>D8+(C8*'Competitive Price Formula '!D8)</f>
        <v>116231.81</v>
      </c>
    </row>
    <row r="9" spans="1:5" x14ac:dyDescent="0.25">
      <c r="A9" s="4" t="s">
        <v>9</v>
      </c>
      <c r="B9" s="38">
        <v>1373.7</v>
      </c>
      <c r="C9" s="38">
        <v>2700.9</v>
      </c>
      <c r="D9" s="45">
        <f>'Competitive Price Formula '!C9-(C9-B9)*'Competitive Price Formula '!D9</f>
        <v>94134.323999999993</v>
      </c>
      <c r="E9" s="40">
        <f>D9+(C9*'Competitive Price Formula '!D9)</f>
        <v>103398.41099999999</v>
      </c>
    </row>
    <row r="10" spans="1:5" x14ac:dyDescent="0.25">
      <c r="A10" s="4" t="s">
        <v>10</v>
      </c>
      <c r="B10" s="38">
        <v>1373.7</v>
      </c>
      <c r="C10" s="38">
        <v>2700.9</v>
      </c>
      <c r="D10" s="45">
        <f>'Competitive Price Formula '!C10-(C10-B10)*'Competitive Price Formula '!D10</f>
        <v>94163.95199999999</v>
      </c>
      <c r="E10" s="40">
        <f>D10+(C10*'Competitive Price Formula '!D10)</f>
        <v>104400.36299999998</v>
      </c>
    </row>
    <row r="11" spans="1:5" x14ac:dyDescent="0.25">
      <c r="A11" s="4" t="s">
        <v>11</v>
      </c>
      <c r="B11" s="38">
        <v>1373.7</v>
      </c>
      <c r="C11" s="38">
        <v>2700.9</v>
      </c>
      <c r="D11" s="45">
        <f>'Competitive Price Formula '!C11-(C11-B11)*'Competitive Price Formula '!D11</f>
        <v>179310.28599999999</v>
      </c>
      <c r="E11" s="40">
        <f>D11+(C11*'Competitive Price Formula '!D11)</f>
        <v>190032.859</v>
      </c>
    </row>
    <row r="12" spans="1:5" x14ac:dyDescent="0.25">
      <c r="A12" s="4" t="s">
        <v>12</v>
      </c>
      <c r="B12" s="38">
        <v>1373.7</v>
      </c>
      <c r="C12" s="38">
        <v>2700.9</v>
      </c>
      <c r="D12" s="45">
        <f>'Competitive Price Formula '!C12-(C12-B12)*'Competitive Price Formula '!D12</f>
        <v>156798.242</v>
      </c>
      <c r="E12" s="40">
        <f>D12+(C12*'Competitive Price Formula '!D12)</f>
        <v>167169.698</v>
      </c>
    </row>
    <row r="13" spans="1:5" x14ac:dyDescent="0.25">
      <c r="A13" s="4" t="s">
        <v>13</v>
      </c>
      <c r="B13" s="38">
        <v>1373.7</v>
      </c>
      <c r="C13" s="38">
        <v>2700.9</v>
      </c>
      <c r="D13" s="45">
        <f>'Competitive Price Formula '!C13-(C13-B13)*'Competitive Price Formula '!D13</f>
        <v>195026.72199999998</v>
      </c>
      <c r="E13" s="40">
        <f>D13+(C13*'Competitive Price Formula '!D13)</f>
        <v>206748.62799999997</v>
      </c>
    </row>
    <row r="14" spans="1:5" x14ac:dyDescent="0.25">
      <c r="A14" s="4" t="s">
        <v>14</v>
      </c>
      <c r="B14" s="38">
        <v>1373.7</v>
      </c>
      <c r="C14" s="38">
        <v>2700.9</v>
      </c>
      <c r="D14" s="45">
        <f>'Competitive Price Formula '!C14-(C14-B14)*'Competitive Price Formula '!D14</f>
        <v>234294.69200000001</v>
      </c>
      <c r="E14" s="40">
        <f>D14+(C14*'Competitive Price Formula '!D14)</f>
        <v>247502.09300000002</v>
      </c>
    </row>
    <row r="15" spans="1:5" x14ac:dyDescent="0.25">
      <c r="A15" s="4" t="s">
        <v>15</v>
      </c>
      <c r="B15" s="38">
        <v>1373.7</v>
      </c>
      <c r="C15" s="38">
        <v>2700.9</v>
      </c>
      <c r="D15" s="45">
        <f>'Competitive Price Formula '!C15-(C15-B15)*'Competitive Price Formula '!D15</f>
        <v>271902.22000000003</v>
      </c>
      <c r="E15" s="40">
        <f>D15+(C15*'Competitive Price Formula '!D15)</f>
        <v>286622.12500000006</v>
      </c>
    </row>
    <row r="16" spans="1:5" x14ac:dyDescent="0.25">
      <c r="A16" s="4" t="s">
        <v>16</v>
      </c>
      <c r="B16" s="38">
        <v>1373.7</v>
      </c>
      <c r="C16" s="38">
        <v>2700.9</v>
      </c>
      <c r="D16" s="45">
        <f>'Competitive Price Formula '!C16-(C16-B16)*'Competitive Price Formula '!D16</f>
        <v>307813.13400000002</v>
      </c>
      <c r="E16" s="40">
        <f>D16+(C16*'Competitive Price Formula '!D16)</f>
        <v>324099.56100000005</v>
      </c>
    </row>
    <row r="17" spans="1:5" x14ac:dyDescent="0.25">
      <c r="A17" s="4" t="s">
        <v>17</v>
      </c>
      <c r="B17" s="38">
        <v>1373.7</v>
      </c>
      <c r="C17" s="38">
        <v>2700.9</v>
      </c>
      <c r="D17" s="45">
        <f>'Competitive Price Formula '!C17-(C17-B17)*'Competitive Price Formula '!D17</f>
        <v>336535.18199999997</v>
      </c>
      <c r="E17" s="40">
        <f>D17+(C17*'Competitive Price Formula '!D17)</f>
        <v>354334.11299999995</v>
      </c>
    </row>
    <row r="18" spans="1:5" x14ac:dyDescent="0.25">
      <c r="A18" s="7"/>
    </row>
    <row r="19" spans="1:5" x14ac:dyDescent="0.25">
      <c r="A19" s="1"/>
      <c r="B19" s="2" t="s">
        <v>80</v>
      </c>
      <c r="C19" s="3" t="s">
        <v>79</v>
      </c>
      <c r="D19" s="46" t="s">
        <v>21</v>
      </c>
      <c r="E19" s="2" t="s">
        <v>87</v>
      </c>
    </row>
    <row r="20" spans="1:5" x14ac:dyDescent="0.25">
      <c r="A20" s="4" t="s">
        <v>2</v>
      </c>
      <c r="B20" s="38">
        <v>1373.7</v>
      </c>
      <c r="C20" s="38">
        <v>2700.9</v>
      </c>
      <c r="D20" s="45">
        <f>'Competitive Price Formula '!C20-(C20-B20)*'Competitive Price Formula '!D20</f>
        <v>129659.01199999999</v>
      </c>
      <c r="E20" s="40">
        <f>D20+(C20*'Competitive Price Formula '!D20)</f>
        <v>135844.07299999997</v>
      </c>
    </row>
    <row r="21" spans="1:5" x14ac:dyDescent="0.25">
      <c r="A21" s="4" t="s">
        <v>3</v>
      </c>
      <c r="B21" s="38">
        <v>1373.7</v>
      </c>
      <c r="C21" s="38">
        <v>2700.9</v>
      </c>
      <c r="D21" s="45">
        <f>'Competitive Price Formula '!C21-(C21-B21)*'Competitive Price Formula '!D21</f>
        <v>145548.04999999999</v>
      </c>
      <c r="E21" s="40">
        <f>D21+(C21*'Competitive Price Formula '!D21)</f>
        <v>152570.38999999998</v>
      </c>
    </row>
    <row r="22" spans="1:5" x14ac:dyDescent="0.25">
      <c r="A22" s="4" t="s">
        <v>4</v>
      </c>
      <c r="B22" s="38">
        <v>1373.7</v>
      </c>
      <c r="C22" s="38">
        <v>2700.9</v>
      </c>
      <c r="D22" s="45">
        <f>'Competitive Price Formula '!C22-(C22-B22)*'Competitive Price Formula '!D22</f>
        <v>130704.3</v>
      </c>
      <c r="E22" s="40">
        <f>D22+(C22*'Competitive Price Formula '!D22)</f>
        <v>137051.41500000001</v>
      </c>
    </row>
    <row r="23" spans="1:5" x14ac:dyDescent="0.25">
      <c r="A23" s="4" t="s">
        <v>5</v>
      </c>
      <c r="B23" s="38">
        <v>1373.7</v>
      </c>
      <c r="C23" s="38">
        <v>2700.9</v>
      </c>
      <c r="D23" s="45">
        <f>'Competitive Price Formula '!C23-(C23-B23)*'Competitive Price Formula '!D23</f>
        <v>83554.763999999996</v>
      </c>
      <c r="E23" s="40">
        <f>D23+(C23*'Competitive Price Formula '!D23)</f>
        <v>90117.951000000001</v>
      </c>
    </row>
    <row r="24" spans="1:5" x14ac:dyDescent="0.25">
      <c r="A24" s="4" t="s">
        <v>6</v>
      </c>
      <c r="B24" s="38">
        <v>1373.7</v>
      </c>
      <c r="C24" s="38">
        <v>2700.9</v>
      </c>
      <c r="D24" s="45">
        <f>'Competitive Price Formula '!C24-(C24-B24)*'Competitive Price Formula '!D24</f>
        <v>82635.696000000011</v>
      </c>
      <c r="E24" s="40">
        <f>D24+(C24*'Competitive Price Formula '!D24)</f>
        <v>89441.964000000007</v>
      </c>
    </row>
    <row r="25" spans="1:5" x14ac:dyDescent="0.25">
      <c r="A25" s="4" t="s">
        <v>7</v>
      </c>
      <c r="B25" s="38">
        <v>1373.7</v>
      </c>
      <c r="C25" s="38">
        <v>2700.9</v>
      </c>
      <c r="D25" s="45">
        <f>'Competitive Price Formula '!C25-(C25-B25)*'Competitive Price Formula '!D25</f>
        <v>102285.81200000001</v>
      </c>
      <c r="E25" s="40">
        <f>D25+(C25*'Competitive Price Formula '!D25)</f>
        <v>110226.458</v>
      </c>
    </row>
    <row r="26" spans="1:5" x14ac:dyDescent="0.25">
      <c r="A26" s="4" t="s">
        <v>8</v>
      </c>
      <c r="B26" s="38">
        <v>1373.7</v>
      </c>
      <c r="C26" s="38">
        <v>2700.9</v>
      </c>
      <c r="D26" s="45">
        <f>'Competitive Price Formula '!C26-(C26-B26)*'Competitive Price Formula '!D26</f>
        <v>115503.45999999999</v>
      </c>
      <c r="E26" s="40">
        <f>D26+(C26*'Competitive Price Formula '!D26)</f>
        <v>123336.06999999999</v>
      </c>
    </row>
    <row r="27" spans="1:5" x14ac:dyDescent="0.25">
      <c r="A27" s="4" t="s">
        <v>9</v>
      </c>
      <c r="B27" s="38">
        <v>1373.7</v>
      </c>
      <c r="C27" s="38">
        <v>2700.9</v>
      </c>
      <c r="D27" s="45">
        <f>'Competitive Price Formula '!C27-(C27-B27)*'Competitive Price Formula '!D27</f>
        <v>99769.554000000004</v>
      </c>
      <c r="E27" s="40">
        <f>D27+(C27*'Competitive Price Formula '!D27)</f>
        <v>109033.641</v>
      </c>
    </row>
    <row r="28" spans="1:5" x14ac:dyDescent="0.25">
      <c r="A28" s="4" t="s">
        <v>10</v>
      </c>
      <c r="B28" s="38">
        <v>1373.7</v>
      </c>
      <c r="C28" s="38">
        <v>2700.9</v>
      </c>
      <c r="D28" s="45">
        <f>'Competitive Price Formula '!C28-(C28-B28)*'Competitive Price Formula '!D28</f>
        <v>94834.072</v>
      </c>
      <c r="E28" s="40">
        <f>D28+(C28*'Competitive Price Formula '!D28)</f>
        <v>105070.48300000001</v>
      </c>
    </row>
    <row r="29" spans="1:5" x14ac:dyDescent="0.25">
      <c r="A29" s="4" t="s">
        <v>11</v>
      </c>
      <c r="B29" s="38">
        <v>1373.7</v>
      </c>
      <c r="C29" s="38">
        <v>2700.9</v>
      </c>
      <c r="D29" s="45">
        <f>'Competitive Price Formula '!C29-(C29-B29)*'Competitive Price Formula '!D29</f>
        <v>205627.56599999999</v>
      </c>
      <c r="E29" s="40">
        <f>D29+(C29*'Competitive Price Formula '!D29)</f>
        <v>216350.139</v>
      </c>
    </row>
    <row r="30" spans="1:5" x14ac:dyDescent="0.25">
      <c r="A30" s="4" t="s">
        <v>12</v>
      </c>
      <c r="B30" s="38">
        <v>1373.7</v>
      </c>
      <c r="C30" s="38">
        <v>2700.9</v>
      </c>
      <c r="D30" s="45">
        <f>'Competitive Price Formula '!C30-(C30-B30)*'Competitive Price Formula '!D30</f>
        <v>165719.302</v>
      </c>
      <c r="E30" s="40">
        <f>D30+(C30*'Competitive Price Formula '!D30)</f>
        <v>176090.758</v>
      </c>
    </row>
    <row r="31" spans="1:5" x14ac:dyDescent="0.25">
      <c r="A31" s="4" t="s">
        <v>13</v>
      </c>
      <c r="B31" s="38">
        <v>1373.7</v>
      </c>
      <c r="C31" s="38">
        <v>2700.9</v>
      </c>
      <c r="D31" s="45">
        <f>'Competitive Price Formula '!C31-(C31-B31)*'Competitive Price Formula '!D31</f>
        <v>203064.50199999998</v>
      </c>
      <c r="E31" s="40">
        <f>D31+(C31*'Competitive Price Formula '!D31)</f>
        <v>214786.40799999997</v>
      </c>
    </row>
    <row r="32" spans="1:5" x14ac:dyDescent="0.25">
      <c r="A32" s="4" t="s">
        <v>14</v>
      </c>
      <c r="B32" s="38">
        <v>1373.7</v>
      </c>
      <c r="C32" s="38">
        <v>2700.9</v>
      </c>
      <c r="D32" s="45">
        <f>'Competitive Price Formula '!C32-(C32-B32)*'Competitive Price Formula '!D32</f>
        <v>263858.152</v>
      </c>
      <c r="E32" s="40">
        <f>D32+(C32*'Competitive Price Formula '!D32)</f>
        <v>277065.55300000001</v>
      </c>
    </row>
    <row r="33" spans="1:5" x14ac:dyDescent="0.25">
      <c r="A33" s="4" t="s">
        <v>15</v>
      </c>
      <c r="B33" s="38">
        <v>1373.7</v>
      </c>
      <c r="C33" s="38">
        <v>2700.9</v>
      </c>
      <c r="D33" s="45">
        <f>'Competitive Price Formula '!C33-(C33-B33)*'Competitive Price Formula '!D33</f>
        <v>315409.72000000003</v>
      </c>
      <c r="E33" s="40">
        <f>D33+(C33*'Competitive Price Formula '!D33)</f>
        <v>330129.62500000006</v>
      </c>
    </row>
    <row r="34" spans="1:5" x14ac:dyDescent="0.25">
      <c r="A34" s="4" t="s">
        <v>16</v>
      </c>
      <c r="B34" s="38">
        <v>1373.7</v>
      </c>
      <c r="C34" s="38">
        <v>2700.9</v>
      </c>
      <c r="D34" s="45">
        <f>'Competitive Price Formula '!C34-(C34-B34)*'Competitive Price Formula '!D34</f>
        <v>367847.81400000001</v>
      </c>
      <c r="E34" s="40">
        <f>D34+(C34*'Competitive Price Formula '!D34)</f>
        <v>384134.24100000004</v>
      </c>
    </row>
    <row r="35" spans="1:5" x14ac:dyDescent="0.25">
      <c r="A35" s="4" t="s">
        <v>17</v>
      </c>
      <c r="B35" s="38">
        <v>1373.7</v>
      </c>
      <c r="C35" s="38">
        <v>2700.9</v>
      </c>
      <c r="D35" s="45">
        <f>'Competitive Price Formula '!C35-(C35-B35)*'Competitive Price Formula '!D35</f>
        <v>404193.26199999999</v>
      </c>
      <c r="E35" s="40">
        <f>D35+(C35*'Competitive Price Formula '!D35)</f>
        <v>421992.19299999997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DD35B-C717-42CF-9263-DD634B8788A6}">
  <dimension ref="A1:E35"/>
  <sheetViews>
    <sheetView showGridLines="0" zoomScale="80" zoomScaleNormal="80" workbookViewId="0">
      <selection activeCell="D4" sqref="D4"/>
    </sheetView>
  </sheetViews>
  <sheetFormatPr defaultRowHeight="15" x14ac:dyDescent="0.25"/>
  <cols>
    <col min="1" max="1" width="8.42578125" bestFit="1" customWidth="1"/>
    <col min="2" max="2" width="30.85546875" bestFit="1" customWidth="1"/>
    <col min="3" max="3" width="31.140625" bestFit="1" customWidth="1"/>
    <col min="4" max="4" width="26.140625" bestFit="1" customWidth="1"/>
    <col min="5" max="5" width="73.7109375" bestFit="1" customWidth="1"/>
  </cols>
  <sheetData>
    <row r="1" spans="1:5" x14ac:dyDescent="0.25">
      <c r="A1" s="1"/>
      <c r="B1" s="2" t="s">
        <v>82</v>
      </c>
      <c r="C1" s="3" t="s">
        <v>81</v>
      </c>
      <c r="D1" s="46" t="s">
        <v>21</v>
      </c>
      <c r="E1" s="2" t="s">
        <v>89</v>
      </c>
    </row>
    <row r="2" spans="1:5" x14ac:dyDescent="0.25">
      <c r="A2" s="4" t="s">
        <v>2</v>
      </c>
      <c r="B2" s="38">
        <v>1885.3</v>
      </c>
      <c r="C2" s="38">
        <v>2242.4</v>
      </c>
      <c r="D2" s="45">
        <f>'Competitive Price Formula '!C2-(C2-B2)*'Competitive Price Formula '!D2</f>
        <v>125711.701</v>
      </c>
      <c r="E2" s="40">
        <f>D2+(C2*'Competitive Price Formula '!D2)</f>
        <v>130846.79700000001</v>
      </c>
    </row>
    <row r="3" spans="1:5" x14ac:dyDescent="0.25">
      <c r="A3" s="4" t="s">
        <v>3</v>
      </c>
      <c r="B3" s="38">
        <v>1885.3</v>
      </c>
      <c r="C3" s="38">
        <v>2242.4</v>
      </c>
      <c r="D3" s="45">
        <f>'Competitive Price Formula '!C3-(C3-B3)*'Competitive Price Formula '!D3</f>
        <v>140382.08000000002</v>
      </c>
      <c r="E3" s="40">
        <f>D3+(C3*'Competitive Price Formula '!D3)</f>
        <v>146212.32</v>
      </c>
    </row>
    <row r="4" spans="1:5" x14ac:dyDescent="0.25">
      <c r="A4" s="4" t="s">
        <v>4</v>
      </c>
      <c r="B4" s="38">
        <v>1885.3</v>
      </c>
      <c r="C4" s="38">
        <v>2242.4</v>
      </c>
      <c r="D4" s="45">
        <f>'Competitive Price Formula '!C4-(C4-B4)*'Competitive Price Formula '!D4</f>
        <v>126616.88500000001</v>
      </c>
      <c r="E4" s="40">
        <f>D4+(C4*'Competitive Price Formula '!D4)</f>
        <v>131886.52500000002</v>
      </c>
    </row>
    <row r="5" spans="1:5" x14ac:dyDescent="0.25">
      <c r="A5" s="4" t="s">
        <v>5</v>
      </c>
      <c r="B5" s="38">
        <v>1885.3</v>
      </c>
      <c r="C5" s="38">
        <v>2242.4</v>
      </c>
      <c r="D5" s="45">
        <f>'Competitive Price Formula '!C5-(C5-B5)*'Competitive Price Formula '!D5</f>
        <v>82513.167000000001</v>
      </c>
      <c r="E5" s="40">
        <f>D5+(C5*'Competitive Price Formula '!D5)</f>
        <v>87962.199000000008</v>
      </c>
    </row>
    <row r="6" spans="1:5" x14ac:dyDescent="0.25">
      <c r="A6" s="4" t="s">
        <v>6</v>
      </c>
      <c r="B6" s="38">
        <v>1885.3</v>
      </c>
      <c r="C6" s="38">
        <v>2242.4</v>
      </c>
      <c r="D6" s="45">
        <f>'Competitive Price Formula '!C6-(C6-B6)*'Competitive Price Formula '!D6</f>
        <v>81484.178</v>
      </c>
      <c r="E6" s="40">
        <f>D6+(C6*'Competitive Price Formula '!D6)</f>
        <v>87135.025999999998</v>
      </c>
    </row>
    <row r="7" spans="1:5" x14ac:dyDescent="0.25">
      <c r="A7" s="4" t="s">
        <v>7</v>
      </c>
      <c r="B7" s="38">
        <v>1885.3</v>
      </c>
      <c r="C7" s="38">
        <v>2242.4</v>
      </c>
      <c r="D7" s="45">
        <f>'Competitive Price Formula '!C7-(C7-B7)*'Competitive Price Formula '!D7</f>
        <v>99708.486000000004</v>
      </c>
      <c r="E7" s="40">
        <f>D7+(C7*'Competitive Price Formula '!D7)</f>
        <v>106301.14200000001</v>
      </c>
    </row>
    <row r="8" spans="1:5" x14ac:dyDescent="0.25">
      <c r="A8" s="4" t="s">
        <v>8</v>
      </c>
      <c r="B8" s="38">
        <v>1885.3</v>
      </c>
      <c r="C8" s="38">
        <v>2242.4</v>
      </c>
      <c r="D8" s="45">
        <f>'Competitive Price Formula '!C8-(C8-B8)*'Competitive Price Formula '!D8</f>
        <v>111212.49</v>
      </c>
      <c r="E8" s="40">
        <f>D8+(C8*'Competitive Price Formula '!D8)</f>
        <v>117715.45000000001</v>
      </c>
    </row>
    <row r="9" spans="1:5" x14ac:dyDescent="0.25">
      <c r="A9" s="4" t="s">
        <v>9</v>
      </c>
      <c r="B9" s="38">
        <v>1885.3</v>
      </c>
      <c r="C9" s="38">
        <v>2242.4</v>
      </c>
      <c r="D9" s="45">
        <f>'Competitive Price Formula '!C9-(C9-B9)*'Competitive Price Formula '!D9</f>
        <v>97461.766999999993</v>
      </c>
      <c r="E9" s="40">
        <f>D9+(C9*'Competitive Price Formula '!D9)</f>
        <v>105153.19899999999</v>
      </c>
    </row>
    <row r="10" spans="1:5" x14ac:dyDescent="0.25">
      <c r="A10" s="4" t="s">
        <v>10</v>
      </c>
      <c r="B10" s="38">
        <v>1885.3</v>
      </c>
      <c r="C10" s="38">
        <v>2242.4</v>
      </c>
      <c r="D10" s="45">
        <f>'Competitive Price Formula '!C10-(C10-B10)*'Competitive Price Formula '!D10</f>
        <v>97840.630999999994</v>
      </c>
      <c r="E10" s="40">
        <f>D10+(C10*'Competitive Price Formula '!D10)</f>
        <v>106339.32699999999</v>
      </c>
    </row>
    <row r="11" spans="1:5" x14ac:dyDescent="0.25">
      <c r="A11" s="4" t="s">
        <v>11</v>
      </c>
      <c r="B11" s="38">
        <v>1885.3</v>
      </c>
      <c r="C11" s="38">
        <v>2242.4</v>
      </c>
      <c r="D11" s="45">
        <f>'Competitive Price Formula '!C11-(C11-B11)*'Competitive Price Formula '!D11</f>
        <v>183161.58299999998</v>
      </c>
      <c r="E11" s="40">
        <f>D11+(C11*'Competitive Price Formula '!D11)</f>
        <v>192063.91099999999</v>
      </c>
    </row>
    <row r="12" spans="1:5" x14ac:dyDescent="0.25">
      <c r="A12" s="4" t="s">
        <v>12</v>
      </c>
      <c r="B12" s="38">
        <v>1885.3</v>
      </c>
      <c r="C12" s="38">
        <v>2242.4</v>
      </c>
      <c r="D12" s="45">
        <f>'Competitive Price Formula '!C12-(C12-B12)*'Competitive Price Formula '!D12</f>
        <v>160523.42600000001</v>
      </c>
      <c r="E12" s="40">
        <f>D12+(C12*'Competitive Price Formula '!D12)</f>
        <v>169134.242</v>
      </c>
    </row>
    <row r="13" spans="1:5" x14ac:dyDescent="0.25">
      <c r="A13" s="4" t="s">
        <v>13</v>
      </c>
      <c r="B13" s="38">
        <v>1885.3</v>
      </c>
      <c r="C13" s="38">
        <v>2242.4</v>
      </c>
      <c r="D13" s="45">
        <f>'Competitive Price Formula '!C13-(C13-B13)*'Competitive Price Formula '!D13</f>
        <v>199236.95599999998</v>
      </c>
      <c r="E13" s="40">
        <f>D13+(C13*'Competitive Price Formula '!D13)</f>
        <v>208968.97199999998</v>
      </c>
    </row>
    <row r="14" spans="1:5" x14ac:dyDescent="0.25">
      <c r="A14" s="4" t="s">
        <v>14</v>
      </c>
      <c r="B14" s="38">
        <v>1885.3</v>
      </c>
      <c r="C14" s="38">
        <v>2242.4</v>
      </c>
      <c r="D14" s="45">
        <f>'Competitive Price Formula '!C14-(C14-B14)*'Competitive Price Formula '!D14</f>
        <v>239038.481</v>
      </c>
      <c r="E14" s="40">
        <f>D14+(C14*'Competitive Price Formula '!D14)</f>
        <v>250003.81700000001</v>
      </c>
    </row>
    <row r="15" spans="1:5" x14ac:dyDescent="0.25">
      <c r="A15" s="4" t="s">
        <v>15</v>
      </c>
      <c r="B15" s="38">
        <v>1885.3</v>
      </c>
      <c r="C15" s="38">
        <v>2242.4</v>
      </c>
      <c r="D15" s="45">
        <f>'Competitive Price Formula '!C15-(C15-B15)*'Competitive Price Formula '!D15</f>
        <v>277189.26500000001</v>
      </c>
      <c r="E15" s="40">
        <f>D15+(C15*'Competitive Price Formula '!D15)</f>
        <v>289410.34500000003</v>
      </c>
    </row>
    <row r="16" spans="1:5" x14ac:dyDescent="0.25">
      <c r="A16" s="4" t="s">
        <v>16</v>
      </c>
      <c r="B16" s="38">
        <v>1885.3</v>
      </c>
      <c r="C16" s="38">
        <v>2242.4</v>
      </c>
      <c r="D16" s="45">
        <f>'Competitive Price Formula '!C16-(C16-B16)*'Competitive Price Formula '!D16</f>
        <v>313662.837</v>
      </c>
      <c r="E16" s="40">
        <f>D16+(C16*'Competitive Price Formula '!D16)</f>
        <v>327184.50900000002</v>
      </c>
    </row>
    <row r="17" spans="1:5" x14ac:dyDescent="0.25">
      <c r="A17" s="4" t="s">
        <v>17</v>
      </c>
      <c r="B17" s="38">
        <v>1885.3</v>
      </c>
      <c r="C17" s="38">
        <v>2242.4</v>
      </c>
      <c r="D17" s="45">
        <f>'Competitive Price Formula '!C17-(C17-B17)*'Competitive Price Formula '!D17</f>
        <v>342928.141</v>
      </c>
      <c r="E17" s="40">
        <f>D17+(C17*'Competitive Price Formula '!D17)</f>
        <v>357705.55700000003</v>
      </c>
    </row>
    <row r="18" spans="1:5" x14ac:dyDescent="0.25">
      <c r="A18" s="7"/>
    </row>
    <row r="19" spans="1:5" x14ac:dyDescent="0.25">
      <c r="A19" s="1"/>
      <c r="B19" s="2" t="s">
        <v>82</v>
      </c>
      <c r="C19" s="3" t="s">
        <v>81</v>
      </c>
      <c r="D19" s="46" t="s">
        <v>21</v>
      </c>
      <c r="E19" s="2" t="s">
        <v>88</v>
      </c>
    </row>
    <row r="20" spans="1:5" x14ac:dyDescent="0.25">
      <c r="A20" s="4" t="s">
        <v>2</v>
      </c>
      <c r="B20" s="38">
        <v>1885.3</v>
      </c>
      <c r="C20" s="38">
        <v>2242.4</v>
      </c>
      <c r="D20" s="45">
        <f>'Competitive Price Formula '!C20-(C20-B20)*'Competitive Price Formula '!D20</f>
        <v>131880.541</v>
      </c>
      <c r="E20" s="40">
        <f>D20+(C20*'Competitive Price Formula '!D20)</f>
        <v>137015.63699999999</v>
      </c>
    </row>
    <row r="21" spans="1:5" x14ac:dyDescent="0.25">
      <c r="A21" s="4" t="s">
        <v>3</v>
      </c>
      <c r="B21" s="38">
        <v>1885.3</v>
      </c>
      <c r="C21" s="38">
        <v>2242.4</v>
      </c>
      <c r="D21" s="45">
        <f>'Competitive Price Formula '!C21-(C21-B21)*'Competitive Price Formula '!D21</f>
        <v>148070.31</v>
      </c>
      <c r="E21" s="40">
        <f>D21+(C21*'Competitive Price Formula '!D21)</f>
        <v>153900.54999999999</v>
      </c>
    </row>
    <row r="22" spans="1:5" x14ac:dyDescent="0.25">
      <c r="A22" s="4" t="s">
        <v>4</v>
      </c>
      <c r="B22" s="38">
        <v>1885.3</v>
      </c>
      <c r="C22" s="38">
        <v>2242.4</v>
      </c>
      <c r="D22" s="45">
        <f>'Competitive Price Formula '!C22-(C22-B22)*'Competitive Price Formula '!D22</f>
        <v>132984.035</v>
      </c>
      <c r="E22" s="40">
        <f>D22+(C22*'Competitive Price Formula '!D22)</f>
        <v>138253.67500000002</v>
      </c>
    </row>
    <row r="23" spans="1:5" x14ac:dyDescent="0.25">
      <c r="A23" s="4" t="s">
        <v>5</v>
      </c>
      <c r="B23" s="38">
        <v>1885.3</v>
      </c>
      <c r="C23" s="38">
        <v>2242.4</v>
      </c>
      <c r="D23" s="45">
        <f>'Competitive Price Formula '!C23-(C23-B23)*'Competitive Price Formula '!D23</f>
        <v>85912.107000000004</v>
      </c>
      <c r="E23" s="40">
        <f>D23+(C23*'Competitive Price Formula '!D23)</f>
        <v>91361.13900000001</v>
      </c>
    </row>
    <row r="24" spans="1:5" x14ac:dyDescent="0.25">
      <c r="A24" s="4" t="s">
        <v>6</v>
      </c>
      <c r="B24" s="38">
        <v>1885.3</v>
      </c>
      <c r="C24" s="38">
        <v>2242.4</v>
      </c>
      <c r="D24" s="45">
        <f>'Competitive Price Formula '!C24-(C24-B24)*'Competitive Price Formula '!D24</f>
        <v>85080.347999999998</v>
      </c>
      <c r="E24" s="40">
        <f>D24+(C24*'Competitive Price Formula '!D24)</f>
        <v>90731.195999999996</v>
      </c>
    </row>
    <row r="25" spans="1:5" x14ac:dyDescent="0.25">
      <c r="A25" s="4" t="s">
        <v>7</v>
      </c>
      <c r="B25" s="38">
        <v>1885.3</v>
      </c>
      <c r="C25" s="38">
        <v>2242.4</v>
      </c>
      <c r="D25" s="45">
        <f>'Competitive Price Formula '!C25-(C25-B25)*'Competitive Price Formula '!D25</f>
        <v>105137.906</v>
      </c>
      <c r="E25" s="40">
        <f>D25+(C25*'Competitive Price Formula '!D25)</f>
        <v>111730.56200000001</v>
      </c>
    </row>
    <row r="26" spans="1:5" x14ac:dyDescent="0.25">
      <c r="A26" s="4" t="s">
        <v>8</v>
      </c>
      <c r="B26" s="38">
        <v>1885.3</v>
      </c>
      <c r="C26" s="38">
        <v>2242.4</v>
      </c>
      <c r="D26" s="45">
        <f>'Competitive Price Formula '!C26-(C26-B26)*'Competitive Price Formula '!D26</f>
        <v>118316.75</v>
      </c>
      <c r="E26" s="40">
        <f>D26+(C26*'Competitive Price Formula '!D26)</f>
        <v>124819.71</v>
      </c>
    </row>
    <row r="27" spans="1:5" x14ac:dyDescent="0.25">
      <c r="A27" s="4" t="s">
        <v>9</v>
      </c>
      <c r="B27" s="38">
        <v>1885.3</v>
      </c>
      <c r="C27" s="38">
        <v>2242.4</v>
      </c>
      <c r="D27" s="45">
        <f>'Competitive Price Formula '!C27-(C27-B27)*'Competitive Price Formula '!D27</f>
        <v>103096.997</v>
      </c>
      <c r="E27" s="40">
        <f>D27+(C27*'Competitive Price Formula '!D27)</f>
        <v>110788.429</v>
      </c>
    </row>
    <row r="28" spans="1:5" x14ac:dyDescent="0.25">
      <c r="A28" s="4" t="s">
        <v>10</v>
      </c>
      <c r="B28" s="38">
        <v>1885.3</v>
      </c>
      <c r="C28" s="38">
        <v>2242.4</v>
      </c>
      <c r="D28" s="45">
        <f>'Competitive Price Formula '!C28-(C28-B28)*'Competitive Price Formula '!D28</f>
        <v>98510.751000000004</v>
      </c>
      <c r="E28" s="40">
        <f>D28+(C28*'Competitive Price Formula '!D28)</f>
        <v>107009.447</v>
      </c>
    </row>
    <row r="29" spans="1:5" x14ac:dyDescent="0.25">
      <c r="A29" s="4" t="s">
        <v>11</v>
      </c>
      <c r="B29" s="38">
        <v>1885.3</v>
      </c>
      <c r="C29" s="38">
        <v>2242.4</v>
      </c>
      <c r="D29" s="45">
        <f>'Competitive Price Formula '!C29-(C29-B29)*'Competitive Price Formula '!D29</f>
        <v>209478.86299999998</v>
      </c>
      <c r="E29" s="40">
        <f>D29+(C29*'Competitive Price Formula '!D29)</f>
        <v>218381.19099999999</v>
      </c>
    </row>
    <row r="30" spans="1:5" x14ac:dyDescent="0.25">
      <c r="A30" s="4" t="s">
        <v>12</v>
      </c>
      <c r="B30" s="38">
        <v>1885.3</v>
      </c>
      <c r="C30" s="38">
        <v>2242.4</v>
      </c>
      <c r="D30" s="45">
        <f>'Competitive Price Formula '!C30-(C30-B30)*'Competitive Price Formula '!D30</f>
        <v>169444.486</v>
      </c>
      <c r="E30" s="40">
        <f>D30+(C30*'Competitive Price Formula '!D30)</f>
        <v>178055.302</v>
      </c>
    </row>
    <row r="31" spans="1:5" x14ac:dyDescent="0.25">
      <c r="A31" s="4" t="s">
        <v>13</v>
      </c>
      <c r="B31" s="38">
        <v>1885.3</v>
      </c>
      <c r="C31" s="38">
        <v>2242.4</v>
      </c>
      <c r="D31" s="45">
        <f>'Competitive Price Formula '!C31-(C31-B31)*'Competitive Price Formula '!D31</f>
        <v>207274.73599999998</v>
      </c>
      <c r="E31" s="40">
        <f>D31+(C31*'Competitive Price Formula '!D31)</f>
        <v>217006.75199999998</v>
      </c>
    </row>
    <row r="32" spans="1:5" x14ac:dyDescent="0.25">
      <c r="A32" s="4" t="s">
        <v>14</v>
      </c>
      <c r="B32" s="38">
        <v>1885.3</v>
      </c>
      <c r="C32" s="38">
        <v>2242.4</v>
      </c>
      <c r="D32" s="45">
        <f>'Competitive Price Formula '!C32-(C32-B32)*'Competitive Price Formula '!D32</f>
        <v>268601.94099999999</v>
      </c>
      <c r="E32" s="40">
        <f>D32+(C32*'Competitive Price Formula '!D32)</f>
        <v>279567.277</v>
      </c>
    </row>
    <row r="33" spans="1:5" x14ac:dyDescent="0.25">
      <c r="A33" s="4" t="s">
        <v>15</v>
      </c>
      <c r="B33" s="38">
        <v>1885.3</v>
      </c>
      <c r="C33" s="38">
        <v>2242.4</v>
      </c>
      <c r="D33" s="45">
        <f>'Competitive Price Formula '!C33-(C33-B33)*'Competitive Price Formula '!D33</f>
        <v>320696.76500000001</v>
      </c>
      <c r="E33" s="40">
        <f>D33+(C33*'Competitive Price Formula '!D33)</f>
        <v>332917.84500000003</v>
      </c>
    </row>
    <row r="34" spans="1:5" x14ac:dyDescent="0.25">
      <c r="A34" s="4" t="s">
        <v>16</v>
      </c>
      <c r="B34" s="38">
        <v>1885.3</v>
      </c>
      <c r="C34" s="38">
        <v>2242.4</v>
      </c>
      <c r="D34" s="45">
        <f>'Competitive Price Formula '!C34-(C34-B34)*'Competitive Price Formula '!D34</f>
        <v>373697.51699999999</v>
      </c>
      <c r="E34" s="40">
        <f>D34+(C34*'Competitive Price Formula '!D34)</f>
        <v>387219.18900000001</v>
      </c>
    </row>
    <row r="35" spans="1:5" x14ac:dyDescent="0.25">
      <c r="A35" s="4" t="s">
        <v>17</v>
      </c>
      <c r="B35" s="38">
        <v>1885.3</v>
      </c>
      <c r="C35" s="38">
        <v>2242.4</v>
      </c>
      <c r="D35" s="45">
        <f>'Competitive Price Formula '!C35-(C35-B35)*'Competitive Price Formula '!D35</f>
        <v>410586.22100000002</v>
      </c>
      <c r="E35" s="40">
        <f>D35+(C35*'Competitive Price Formula '!D35)</f>
        <v>425363.63700000005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8E52-0929-4173-8FBE-7B6C220916D3}">
  <dimension ref="A1:E35"/>
  <sheetViews>
    <sheetView showGridLines="0" zoomScale="80" zoomScaleNormal="80" workbookViewId="0">
      <selection activeCell="D9" sqref="D9"/>
    </sheetView>
  </sheetViews>
  <sheetFormatPr defaultRowHeight="15" x14ac:dyDescent="0.25"/>
  <cols>
    <col min="1" max="1" width="8.42578125" bestFit="1" customWidth="1"/>
    <col min="2" max="2" width="30.85546875" bestFit="1" customWidth="1"/>
    <col min="3" max="3" width="31.140625" bestFit="1" customWidth="1"/>
    <col min="4" max="4" width="26.140625" bestFit="1" customWidth="1"/>
    <col min="5" max="5" width="79.42578125" bestFit="1" customWidth="1"/>
  </cols>
  <sheetData>
    <row r="1" spans="1:5" x14ac:dyDescent="0.25">
      <c r="A1" s="1"/>
      <c r="B1" s="2" t="s">
        <v>77</v>
      </c>
      <c r="C1" s="3" t="s">
        <v>78</v>
      </c>
      <c r="D1" s="46" t="s">
        <v>21</v>
      </c>
      <c r="E1" s="2" t="s">
        <v>90</v>
      </c>
    </row>
    <row r="2" spans="1:5" x14ac:dyDescent="0.25">
      <c r="A2" s="4" t="s">
        <v>2</v>
      </c>
      <c r="B2" s="38">
        <v>1317.8</v>
      </c>
      <c r="C2" s="38">
        <v>1432.2</v>
      </c>
      <c r="D2" s="45">
        <f>'Competitive Price Formula '!C2-(C2-B2)*'Competitive Price Formula '!D2</f>
        <v>126267.48400000001</v>
      </c>
      <c r="E2" s="40">
        <f>D2+(C2*'Competitive Price Formula '!D2)</f>
        <v>129547.22200000001</v>
      </c>
    </row>
    <row r="3" spans="1:5" x14ac:dyDescent="0.25">
      <c r="A3" s="4" t="s">
        <v>3</v>
      </c>
      <c r="B3" s="38">
        <v>1317.8</v>
      </c>
      <c r="C3" s="38">
        <v>1432.2</v>
      </c>
      <c r="D3" s="45">
        <f>'Competitive Price Formula '!C3-(C3-B3)*'Competitive Price Formula '!D3</f>
        <v>141013.1</v>
      </c>
      <c r="E3" s="40">
        <f>D3+(C3*'Competitive Price Formula '!D3)</f>
        <v>144736.82</v>
      </c>
    </row>
    <row r="4" spans="1:5" x14ac:dyDescent="0.25">
      <c r="A4" s="4" t="s">
        <v>4</v>
      </c>
      <c r="B4" s="38">
        <v>1317.8</v>
      </c>
      <c r="C4" s="38">
        <v>1432.2</v>
      </c>
      <c r="D4" s="45">
        <f>'Competitive Price Formula '!C4-(C4-B4)*'Competitive Price Formula '!D4</f>
        <v>127187.23000000001</v>
      </c>
      <c r="E4" s="40">
        <f>D4+(C4*'Competitive Price Formula '!D4)</f>
        <v>130552.90000000001</v>
      </c>
    </row>
    <row r="5" spans="1:5" x14ac:dyDescent="0.25">
      <c r="A5" s="4" t="s">
        <v>5</v>
      </c>
      <c r="B5" s="38">
        <v>1317.8</v>
      </c>
      <c r="C5" s="38">
        <v>1432.2</v>
      </c>
      <c r="D5" s="45">
        <f>'Competitive Price Formula '!C5-(C5-B5)*'Competitive Price Formula '!D5</f>
        <v>83102.928</v>
      </c>
      <c r="E5" s="40">
        <f>D5+(C5*'Competitive Price Formula '!D5)</f>
        <v>86583.173999999999</v>
      </c>
    </row>
    <row r="6" spans="1:5" x14ac:dyDescent="0.25">
      <c r="A6" s="4" t="s">
        <v>6</v>
      </c>
      <c r="B6" s="38">
        <v>1317.8</v>
      </c>
      <c r="C6" s="38">
        <v>1432.2</v>
      </c>
      <c r="D6" s="45">
        <f>'Competitive Price Formula '!C6-(C6-B6)*'Competitive Price Formula '!D6</f>
        <v>82095.782000000007</v>
      </c>
      <c r="E6" s="40">
        <f>D6+(C6*'Competitive Price Formula '!D6)</f>
        <v>85704.926000000007</v>
      </c>
    </row>
    <row r="7" spans="1:5" x14ac:dyDescent="0.25">
      <c r="A7" s="4" t="s">
        <v>7</v>
      </c>
      <c r="B7" s="38">
        <v>1317.8</v>
      </c>
      <c r="C7" s="38">
        <v>1432.2</v>
      </c>
      <c r="D7" s="45">
        <f>'Competitive Price Formula '!C7-(C7-B7)*'Competitive Price Formula '!D7</f>
        <v>100422.024</v>
      </c>
      <c r="E7" s="40">
        <f>D7+(C7*'Competitive Price Formula '!D7)</f>
        <v>104632.69200000001</v>
      </c>
    </row>
    <row r="8" spans="1:5" x14ac:dyDescent="0.25">
      <c r="A8" s="4" t="s">
        <v>8</v>
      </c>
      <c r="B8" s="38">
        <v>1317.8</v>
      </c>
      <c r="C8" s="38">
        <v>1432.2</v>
      </c>
      <c r="D8" s="45">
        <f>'Competitive Price Formula '!C8-(C8-B8)*'Competitive Price Formula '!D8</f>
        <v>111916.32</v>
      </c>
      <c r="E8" s="40">
        <f>D8+(C8*'Competitive Price Formula '!D8)</f>
        <v>116069.70000000001</v>
      </c>
    </row>
    <row r="9" spans="1:5" x14ac:dyDescent="0.25">
      <c r="A9" s="4" t="s">
        <v>9</v>
      </c>
      <c r="B9" s="38">
        <v>1317.8</v>
      </c>
      <c r="C9" s="38">
        <v>1432.2</v>
      </c>
      <c r="D9" s="45">
        <f>'Competitive Price Formula '!C9-(C9-B9)*'Competitive Price Formula '!D9</f>
        <v>98294.227999999988</v>
      </c>
      <c r="E9" s="40">
        <f>D9+(C9*'Competitive Price Formula '!D9)</f>
        <v>103206.67399999998</v>
      </c>
    </row>
    <row r="10" spans="1:5" x14ac:dyDescent="0.25">
      <c r="A10" s="4" t="s">
        <v>10</v>
      </c>
      <c r="B10" s="38">
        <v>1317.8</v>
      </c>
      <c r="C10" s="38">
        <v>1432.2</v>
      </c>
      <c r="D10" s="45">
        <f>'Competitive Price Formula '!C10-(C10-B10)*'Competitive Price Formula '!D10</f>
        <v>98760.463999999993</v>
      </c>
      <c r="E10" s="40">
        <f>D10+(C10*'Competitive Price Formula '!D10)</f>
        <v>104188.50199999999</v>
      </c>
    </row>
    <row r="11" spans="1:5" x14ac:dyDescent="0.25">
      <c r="A11" s="4" t="s">
        <v>11</v>
      </c>
      <c r="B11" s="38">
        <v>1317.8</v>
      </c>
      <c r="C11" s="38">
        <v>1432.2</v>
      </c>
      <c r="D11" s="45">
        <f>'Competitive Price Formula '!C11-(C11-B11)*'Competitive Price Formula '!D11</f>
        <v>184125.10199999998</v>
      </c>
      <c r="E11" s="40">
        <f>D11+(C11*'Competitive Price Formula '!D11)</f>
        <v>189810.93599999999</v>
      </c>
    </row>
    <row r="12" spans="1:5" x14ac:dyDescent="0.25">
      <c r="A12" s="4" t="s">
        <v>12</v>
      </c>
      <c r="B12" s="38">
        <v>1317.8</v>
      </c>
      <c r="C12" s="38">
        <v>1432.2</v>
      </c>
      <c r="D12" s="45">
        <f>'Competitive Price Formula '!C12-(C12-B12)*'Competitive Price Formula '!D12</f>
        <v>161455.394</v>
      </c>
      <c r="E12" s="40">
        <f>D12+(C12*'Competitive Price Formula '!D12)</f>
        <v>166955.04199999999</v>
      </c>
    </row>
    <row r="13" spans="1:5" x14ac:dyDescent="0.25">
      <c r="A13" s="4" t="s">
        <v>13</v>
      </c>
      <c r="B13" s="38">
        <v>1317.8</v>
      </c>
      <c r="C13" s="38">
        <v>1432.2</v>
      </c>
      <c r="D13" s="45">
        <f>'Competitive Price Formula '!C13-(C13-B13)*'Competitive Price Formula '!D13</f>
        <v>200290.27399999998</v>
      </c>
      <c r="E13" s="40">
        <f>D13+(C13*'Competitive Price Formula '!D13)</f>
        <v>206506.02199999997</v>
      </c>
    </row>
    <row r="14" spans="1:5" x14ac:dyDescent="0.25">
      <c r="A14" s="4" t="s">
        <v>14</v>
      </c>
      <c r="B14" s="38">
        <v>1317.8</v>
      </c>
      <c r="C14" s="38">
        <v>1432.2</v>
      </c>
      <c r="D14" s="45">
        <f>'Competitive Price Formula '!C14-(C14-B14)*'Competitive Price Formula '!D14</f>
        <v>240225.28400000001</v>
      </c>
      <c r="E14" s="40">
        <f>D14+(C14*'Competitive Price Formula '!D14)</f>
        <v>247228.74200000003</v>
      </c>
    </row>
    <row r="15" spans="1:5" x14ac:dyDescent="0.25">
      <c r="A15" s="4" t="s">
        <v>15</v>
      </c>
      <c r="B15" s="38">
        <v>1317.8</v>
      </c>
      <c r="C15" s="38">
        <v>1432.2</v>
      </c>
      <c r="D15" s="45">
        <f>'Competitive Price Formula '!C15-(C15-B15)*'Competitive Price Formula '!D15</f>
        <v>278511.98000000004</v>
      </c>
      <c r="E15" s="40">
        <f>D15+(C15*'Competitive Price Formula '!D15)</f>
        <v>286317.47000000003</v>
      </c>
    </row>
    <row r="16" spans="1:5" x14ac:dyDescent="0.25">
      <c r="A16" s="4" t="s">
        <v>16</v>
      </c>
      <c r="B16" s="38">
        <v>1317.8</v>
      </c>
      <c r="C16" s="38">
        <v>1432.2</v>
      </c>
      <c r="D16" s="45">
        <f>'Competitive Price Formula '!C16-(C16-B16)*'Competitive Price Formula '!D16</f>
        <v>315126.31800000003</v>
      </c>
      <c r="E16" s="40">
        <f>D16+(C16*'Competitive Price Formula '!D16)</f>
        <v>323762.48400000005</v>
      </c>
    </row>
    <row r="17" spans="1:5" x14ac:dyDescent="0.25">
      <c r="A17" s="4" t="s">
        <v>17</v>
      </c>
      <c r="B17" s="38">
        <v>1317.8</v>
      </c>
      <c r="C17" s="38">
        <v>1432.2</v>
      </c>
      <c r="D17" s="45">
        <f>'Competitive Price Formula '!C17-(C17-B17)*'Competitive Price Formula '!D17</f>
        <v>344527.53399999999</v>
      </c>
      <c r="E17" s="40">
        <f>D17+(C17*'Competitive Price Formula '!D17)</f>
        <v>353965.73199999996</v>
      </c>
    </row>
    <row r="18" spans="1:5" x14ac:dyDescent="0.25">
      <c r="A18" s="7"/>
    </row>
    <row r="19" spans="1:5" x14ac:dyDescent="0.25">
      <c r="A19" s="1"/>
      <c r="B19" s="2" t="s">
        <v>77</v>
      </c>
      <c r="C19" s="3" t="s">
        <v>78</v>
      </c>
      <c r="D19" s="46" t="s">
        <v>21</v>
      </c>
      <c r="E19" s="2" t="s">
        <v>91</v>
      </c>
    </row>
    <row r="20" spans="1:5" x14ac:dyDescent="0.25">
      <c r="A20" s="4" t="s">
        <v>2</v>
      </c>
      <c r="B20" s="38">
        <v>1317.8</v>
      </c>
      <c r="C20" s="38">
        <v>1432.2</v>
      </c>
      <c r="D20" s="45">
        <f>'Competitive Price Formula '!C20-(C20-B20)*'Competitive Price Formula '!D20</f>
        <v>132436.32399999999</v>
      </c>
      <c r="E20" s="40">
        <f>D20+(C20*'Competitive Price Formula '!D20)</f>
        <v>135716.06200000001</v>
      </c>
    </row>
    <row r="21" spans="1:5" x14ac:dyDescent="0.25">
      <c r="A21" s="4" t="s">
        <v>3</v>
      </c>
      <c r="B21" s="38">
        <v>1317.8</v>
      </c>
      <c r="C21" s="38">
        <v>1432.2</v>
      </c>
      <c r="D21" s="45">
        <f>'Competitive Price Formula '!C21-(C21-B21)*'Competitive Price Formula '!D21</f>
        <v>148701.32999999999</v>
      </c>
      <c r="E21" s="40">
        <f>D21+(C21*'Competitive Price Formula '!D21)</f>
        <v>152425.04999999999</v>
      </c>
    </row>
    <row r="22" spans="1:5" x14ac:dyDescent="0.25">
      <c r="A22" s="4" t="s">
        <v>4</v>
      </c>
      <c r="B22" s="38">
        <v>1317.8</v>
      </c>
      <c r="C22" s="38">
        <v>1432.2</v>
      </c>
      <c r="D22" s="45">
        <f>'Competitive Price Formula '!C22-(C22-B22)*'Competitive Price Formula '!D22</f>
        <v>133554.38</v>
      </c>
      <c r="E22" s="40">
        <f>D22+(C22*'Competitive Price Formula '!D22)</f>
        <v>136920.05000000002</v>
      </c>
    </row>
    <row r="23" spans="1:5" x14ac:dyDescent="0.25">
      <c r="A23" s="4" t="s">
        <v>5</v>
      </c>
      <c r="B23" s="38">
        <v>1317.8</v>
      </c>
      <c r="C23" s="38">
        <v>1432.2</v>
      </c>
      <c r="D23" s="45">
        <f>'Competitive Price Formula '!C23-(C23-B23)*'Competitive Price Formula '!D23</f>
        <v>86501.868000000002</v>
      </c>
      <c r="E23" s="40">
        <f>D23+(C23*'Competitive Price Formula '!D23)</f>
        <v>89982.114000000001</v>
      </c>
    </row>
    <row r="24" spans="1:5" x14ac:dyDescent="0.25">
      <c r="A24" s="4" t="s">
        <v>6</v>
      </c>
      <c r="B24" s="38">
        <v>1317.8</v>
      </c>
      <c r="C24" s="38">
        <v>1432.2</v>
      </c>
      <c r="D24" s="45">
        <f>'Competitive Price Formula '!C24-(C24-B24)*'Competitive Price Formula '!D24</f>
        <v>85691.952000000005</v>
      </c>
      <c r="E24" s="40">
        <f>D24+(C24*'Competitive Price Formula '!D24)</f>
        <v>89301.096000000005</v>
      </c>
    </row>
    <row r="25" spans="1:5" x14ac:dyDescent="0.25">
      <c r="A25" s="4" t="s">
        <v>7</v>
      </c>
      <c r="B25" s="38">
        <v>1317.8</v>
      </c>
      <c r="C25" s="38">
        <v>1432.2</v>
      </c>
      <c r="D25" s="45">
        <f>'Competitive Price Formula '!C25-(C25-B25)*'Competitive Price Formula '!D25</f>
        <v>105851.444</v>
      </c>
      <c r="E25" s="40">
        <f>D25+(C25*'Competitive Price Formula '!D25)</f>
        <v>110062.11200000001</v>
      </c>
    </row>
    <row r="26" spans="1:5" x14ac:dyDescent="0.25">
      <c r="A26" s="4" t="s">
        <v>8</v>
      </c>
      <c r="B26" s="38">
        <v>1317.8</v>
      </c>
      <c r="C26" s="38">
        <v>1432.2</v>
      </c>
      <c r="D26" s="45">
        <f>'Competitive Price Formula '!C26-(C26-B26)*'Competitive Price Formula '!D26</f>
        <v>119020.58</v>
      </c>
      <c r="E26" s="40">
        <f>D26+(C26*'Competitive Price Formula '!D26)</f>
        <v>123173.96</v>
      </c>
    </row>
    <row r="27" spans="1:5" x14ac:dyDescent="0.25">
      <c r="A27" s="4" t="s">
        <v>9</v>
      </c>
      <c r="B27" s="38">
        <v>1317.8</v>
      </c>
      <c r="C27" s="38">
        <v>1432.2</v>
      </c>
      <c r="D27" s="45">
        <f>'Competitive Price Formula '!C27-(C27-B27)*'Competitive Price Formula '!D27</f>
        <v>103929.458</v>
      </c>
      <c r="E27" s="40">
        <f>D27+(C27*'Competitive Price Formula '!D27)</f>
        <v>108841.90399999999</v>
      </c>
    </row>
    <row r="28" spans="1:5" x14ac:dyDescent="0.25">
      <c r="A28" s="4" t="s">
        <v>10</v>
      </c>
      <c r="B28" s="38">
        <v>1317.8</v>
      </c>
      <c r="C28" s="38">
        <v>1432.2</v>
      </c>
      <c r="D28" s="45">
        <f>'Competitive Price Formula '!C28-(C28-B28)*'Competitive Price Formula '!D28</f>
        <v>99430.584000000003</v>
      </c>
      <c r="E28" s="40">
        <f>D28+(C28*'Competitive Price Formula '!D28)</f>
        <v>104858.622</v>
      </c>
    </row>
    <row r="29" spans="1:5" x14ac:dyDescent="0.25">
      <c r="A29" s="4" t="s">
        <v>11</v>
      </c>
      <c r="B29" s="38">
        <v>1317.8</v>
      </c>
      <c r="C29" s="38">
        <v>1432.2</v>
      </c>
      <c r="D29" s="45">
        <f>'Competitive Price Formula '!C29-(C29-B29)*'Competitive Price Formula '!D29</f>
        <v>210442.38199999998</v>
      </c>
      <c r="E29" s="40">
        <f>D29+(C29*'Competitive Price Formula '!D29)</f>
        <v>216128.21599999999</v>
      </c>
    </row>
    <row r="30" spans="1:5" x14ac:dyDescent="0.25">
      <c r="A30" s="4" t="s">
        <v>12</v>
      </c>
      <c r="B30" s="38">
        <v>1317.8</v>
      </c>
      <c r="C30" s="38">
        <v>1432.2</v>
      </c>
      <c r="D30" s="45">
        <f>'Competitive Price Formula '!C30-(C30-B30)*'Competitive Price Formula '!D30</f>
        <v>170376.454</v>
      </c>
      <c r="E30" s="40">
        <f>D30+(C30*'Competitive Price Formula '!D30)</f>
        <v>175876.10199999998</v>
      </c>
    </row>
    <row r="31" spans="1:5" x14ac:dyDescent="0.25">
      <c r="A31" s="4" t="s">
        <v>13</v>
      </c>
      <c r="B31" s="38">
        <v>1317.8</v>
      </c>
      <c r="C31" s="38">
        <v>1432.2</v>
      </c>
      <c r="D31" s="45">
        <f>'Competitive Price Formula '!C31-(C31-B31)*'Competitive Price Formula '!D31</f>
        <v>208328.05399999997</v>
      </c>
      <c r="E31" s="40">
        <f>D31+(C31*'Competitive Price Formula '!D31)</f>
        <v>214543.80199999997</v>
      </c>
    </row>
    <row r="32" spans="1:5" x14ac:dyDescent="0.25">
      <c r="A32" s="4" t="s">
        <v>14</v>
      </c>
      <c r="B32" s="38">
        <v>1317.8</v>
      </c>
      <c r="C32" s="38">
        <v>1432.2</v>
      </c>
      <c r="D32" s="45">
        <f>'Competitive Price Formula '!C32-(C32-B32)*'Competitive Price Formula '!D32</f>
        <v>269788.74399999995</v>
      </c>
      <c r="E32" s="40">
        <f>D32+(C32*'Competitive Price Formula '!D32)</f>
        <v>276792.20199999993</v>
      </c>
    </row>
    <row r="33" spans="1:5" x14ac:dyDescent="0.25">
      <c r="A33" s="4" t="s">
        <v>15</v>
      </c>
      <c r="B33" s="38">
        <v>1317.8</v>
      </c>
      <c r="C33" s="38">
        <v>1432.2</v>
      </c>
      <c r="D33" s="45">
        <f>'Competitive Price Formula '!C33-(C33-B33)*'Competitive Price Formula '!D33</f>
        <v>322019.48000000004</v>
      </c>
      <c r="E33" s="40">
        <f>D33+(C33*'Competitive Price Formula '!D33)</f>
        <v>329824.97000000003</v>
      </c>
    </row>
    <row r="34" spans="1:5" x14ac:dyDescent="0.25">
      <c r="A34" s="4" t="s">
        <v>16</v>
      </c>
      <c r="B34" s="38">
        <v>1317.8</v>
      </c>
      <c r="C34" s="38">
        <v>1432.2</v>
      </c>
      <c r="D34" s="45">
        <f>'Competitive Price Formula '!C34-(C34-B34)*'Competitive Price Formula '!D34</f>
        <v>375160.99800000002</v>
      </c>
      <c r="E34" s="40">
        <f>D34+(C34*'Competitive Price Formula '!D34)</f>
        <v>383797.16400000005</v>
      </c>
    </row>
    <row r="35" spans="1:5" x14ac:dyDescent="0.25">
      <c r="A35" s="4" t="s">
        <v>17</v>
      </c>
      <c r="B35" s="38">
        <v>1317.8</v>
      </c>
      <c r="C35" s="38">
        <v>1432.2</v>
      </c>
      <c r="D35" s="45">
        <f>'Competitive Price Formula '!C35-(C35-B35)*'Competitive Price Formula '!D35</f>
        <v>412185.614</v>
      </c>
      <c r="E35" s="40">
        <f>D35+(C35*'Competitive Price Formula '!D35)</f>
        <v>421623.81199999998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Price Benchmark </vt:lpstr>
      <vt:lpstr>Competitive Price Formula </vt:lpstr>
      <vt:lpstr>Sheet6</vt:lpstr>
      <vt:lpstr>Sheet5</vt:lpstr>
      <vt:lpstr>Ahmedabad</vt:lpstr>
      <vt:lpstr>Delhi</vt:lpstr>
      <vt:lpstr>Haldia</vt:lpstr>
      <vt:lpstr>Vishakhapatnam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2023-07-13T08:26:24Z</dcterms:created>
  <dcterms:modified xsi:type="dcterms:W3CDTF">2023-07-25T12:37:23Z</dcterms:modified>
</cp:coreProperties>
</file>