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DE8A915E-0F96-4E75-AB7F-5A004FF3008B}" xr6:coauthVersionLast="47" xr6:coauthVersionMax="47" xr10:uidLastSave="{00000000-0000-0000-0000-000000000000}"/>
  <bookViews>
    <workbookView xWindow="-120" yWindow="-120" windowWidth="20730" windowHeight="11160" xr2:uid="{77785A29-CF46-4910-BB7E-4BB284BFA527}"/>
  </bookViews>
  <sheets>
    <sheet name="Demand-Supp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P61" i="1"/>
  <c r="Q61" i="1"/>
  <c r="N58" i="1"/>
  <c r="O58" i="1"/>
  <c r="P58" i="1"/>
  <c r="Q58" i="1"/>
  <c r="N59" i="1"/>
  <c r="O59" i="1"/>
  <c r="P59" i="1"/>
  <c r="Q59" i="1"/>
  <c r="N60" i="1"/>
  <c r="O60" i="1"/>
  <c r="P60" i="1"/>
  <c r="Q60" i="1"/>
  <c r="O57" i="1"/>
  <c r="P57" i="1"/>
  <c r="Q57" i="1"/>
  <c r="O54" i="1"/>
  <c r="P54" i="1"/>
  <c r="Q54" i="1"/>
  <c r="H61" i="1"/>
  <c r="I61" i="1"/>
  <c r="J61" i="1"/>
  <c r="K61" i="1"/>
  <c r="L61" i="1"/>
  <c r="M61" i="1"/>
  <c r="N61" i="1"/>
  <c r="G61" i="1"/>
  <c r="E86" i="1"/>
  <c r="E85" i="1"/>
  <c r="I82" i="1"/>
  <c r="I81" i="1"/>
  <c r="G82" i="1"/>
  <c r="G81" i="1"/>
  <c r="G66" i="1"/>
  <c r="E77" i="1"/>
  <c r="D77" i="1"/>
  <c r="C77" i="1"/>
  <c r="B77" i="1"/>
  <c r="E72" i="1"/>
  <c r="D72" i="1"/>
  <c r="C72" i="1"/>
  <c r="B72" i="1"/>
  <c r="S65" i="1"/>
  <c r="R65" i="1"/>
  <c r="S64" i="1"/>
  <c r="R64" i="1"/>
  <c r="E60" i="1"/>
  <c r="D60" i="1"/>
  <c r="D59" i="1"/>
  <c r="D58" i="1"/>
  <c r="C58" i="1"/>
  <c r="C57" i="1"/>
  <c r="B57" i="1"/>
  <c r="N54" i="1"/>
  <c r="M54" i="1"/>
  <c r="L54" i="1"/>
  <c r="K54" i="1"/>
  <c r="J54" i="1"/>
  <c r="I54" i="1"/>
  <c r="H54" i="1"/>
  <c r="G54" i="1"/>
  <c r="F54" i="1"/>
  <c r="E54" i="1"/>
  <c r="D54" i="1"/>
  <c r="C54" i="1"/>
  <c r="C60" i="1" s="1"/>
  <c r="B54" i="1"/>
  <c r="C47" i="1"/>
  <c r="C46" i="1"/>
  <c r="C45" i="1"/>
  <c r="N42" i="1"/>
  <c r="M42" i="1"/>
  <c r="L42" i="1"/>
  <c r="K42" i="1"/>
  <c r="J42" i="1"/>
  <c r="I42" i="1"/>
  <c r="H42" i="1"/>
  <c r="G42" i="1"/>
  <c r="F42" i="1"/>
  <c r="E42" i="1"/>
  <c r="E48" i="1" s="1"/>
  <c r="D42" i="1"/>
  <c r="D48" i="1" s="1"/>
  <c r="C42" i="1"/>
  <c r="C48" i="1" s="1"/>
  <c r="B42" i="1"/>
  <c r="B48" i="1" s="1"/>
  <c r="C35" i="1"/>
  <c r="B34" i="1"/>
  <c r="C30" i="1"/>
  <c r="C31" i="1" s="1"/>
  <c r="C36" i="1" s="1"/>
  <c r="D26" i="1"/>
  <c r="E24" i="1"/>
  <c r="E47" i="1" s="1"/>
  <c r="E35" i="1" s="1"/>
  <c r="E30" i="1" s="1"/>
  <c r="E31" i="1" s="1"/>
  <c r="E36" i="1" s="1"/>
  <c r="D24" i="1"/>
  <c r="D47" i="1" s="1"/>
  <c r="D35" i="1" s="1"/>
  <c r="D30" i="1" s="1"/>
  <c r="D31" i="1" s="1"/>
  <c r="D36" i="1" s="1"/>
  <c r="C24" i="1"/>
  <c r="C59" i="1" s="1"/>
  <c r="B24" i="1"/>
  <c r="B58" i="1" s="1"/>
  <c r="Q19" i="1"/>
  <c r="O19" i="1"/>
  <c r="K19" i="1"/>
  <c r="J19" i="1"/>
  <c r="J20" i="1" s="1"/>
  <c r="I19" i="1"/>
  <c r="G19" i="1"/>
  <c r="O18" i="1"/>
  <c r="O20" i="1" s="1"/>
  <c r="N18" i="1"/>
  <c r="K18" i="1"/>
  <c r="J18" i="1"/>
  <c r="G18" i="1"/>
  <c r="G20" i="1" s="1"/>
  <c r="F18" i="1"/>
  <c r="N14" i="1"/>
  <c r="M14" i="1"/>
  <c r="L14" i="1"/>
  <c r="K14" i="1"/>
  <c r="J14" i="1"/>
  <c r="I14" i="1"/>
  <c r="H14" i="1"/>
  <c r="G14" i="1"/>
  <c r="F14" i="1"/>
  <c r="N10" i="1"/>
  <c r="J5" i="1"/>
  <c r="I5" i="1"/>
  <c r="H5" i="1"/>
  <c r="Q4" i="1"/>
  <c r="P4" i="1"/>
  <c r="P19" i="1" s="1"/>
  <c r="O4" i="1"/>
  <c r="N4" i="1"/>
  <c r="N5" i="1" s="1"/>
  <c r="M4" i="1"/>
  <c r="M5" i="1" s="1"/>
  <c r="L4" i="1"/>
  <c r="L5" i="1" s="1"/>
  <c r="K4" i="1"/>
  <c r="K5" i="1" s="1"/>
  <c r="J4" i="1"/>
  <c r="I4" i="1"/>
  <c r="H4" i="1"/>
  <c r="H19" i="1" s="1"/>
  <c r="G4" i="1"/>
  <c r="G5" i="1" s="1"/>
  <c r="F4" i="1"/>
  <c r="F5" i="1" s="1"/>
  <c r="E4" i="1"/>
  <c r="D4" i="1"/>
  <c r="C4" i="1"/>
  <c r="B4" i="1"/>
  <c r="Q3" i="1"/>
  <c r="Q18" i="1" s="1"/>
  <c r="P3" i="1"/>
  <c r="P18" i="1" s="1"/>
  <c r="O3" i="1"/>
  <c r="N3" i="1"/>
  <c r="M3" i="1"/>
  <c r="M18" i="1" s="1"/>
  <c r="L3" i="1"/>
  <c r="L18" i="1" s="1"/>
  <c r="K3" i="1"/>
  <c r="J3" i="1"/>
  <c r="I3" i="1"/>
  <c r="I18" i="1" s="1"/>
  <c r="H3" i="1"/>
  <c r="H18" i="1" s="1"/>
  <c r="G3" i="1"/>
  <c r="F3" i="1"/>
  <c r="E3" i="1"/>
  <c r="D3" i="1"/>
  <c r="C3" i="1"/>
  <c r="B3" i="1"/>
  <c r="H20" i="1" l="1"/>
  <c r="Q20" i="1"/>
  <c r="P20" i="1"/>
  <c r="I20" i="1"/>
  <c r="L19" i="1"/>
  <c r="C34" i="1"/>
  <c r="D57" i="1"/>
  <c r="E58" i="1"/>
  <c r="E59" i="1"/>
  <c r="M19" i="1"/>
  <c r="C26" i="1"/>
  <c r="D34" i="1"/>
  <c r="B45" i="1"/>
  <c r="B46" i="1"/>
  <c r="B47" i="1"/>
  <c r="B35" i="1" s="1"/>
  <c r="B30" i="1" s="1"/>
  <c r="B31" i="1" s="1"/>
  <c r="B36" i="1" s="1"/>
  <c r="E57" i="1"/>
  <c r="E34" i="1"/>
  <c r="F19" i="1"/>
  <c r="N19" i="1"/>
  <c r="K20" i="1"/>
  <c r="E26" i="1"/>
  <c r="D45" i="1"/>
  <c r="D46" i="1"/>
  <c r="B60" i="1"/>
  <c r="E45" i="1"/>
  <c r="E46" i="1"/>
  <c r="B59" i="1"/>
  <c r="L20" i="1" l="1"/>
  <c r="F24" i="1"/>
  <c r="F20" i="1"/>
  <c r="M20" i="1"/>
  <c r="N20" i="1"/>
  <c r="F48" i="1" l="1"/>
  <c r="R48" i="1" s="1"/>
  <c r="F47" i="1"/>
  <c r="F46" i="1"/>
  <c r="R46" i="1" s="1"/>
  <c r="F45" i="1"/>
  <c r="R45" i="1" s="1"/>
  <c r="F26" i="1"/>
  <c r="G26" i="1" s="1"/>
  <c r="H26" i="1" s="1"/>
  <c r="I26" i="1" s="1"/>
  <c r="J26" i="1" s="1"/>
  <c r="K26" i="1" s="1"/>
  <c r="L26" i="1" s="1"/>
  <c r="M26" i="1" s="1"/>
  <c r="N26" i="1" s="1"/>
  <c r="F34" i="1"/>
  <c r="R34" i="1" s="1"/>
  <c r="F57" i="1"/>
  <c r="R57" i="1" s="1"/>
  <c r="F58" i="1"/>
  <c r="R58" i="1" s="1"/>
  <c r="G24" i="1"/>
  <c r="F59" i="1"/>
  <c r="R59" i="1" s="1"/>
  <c r="F60" i="1"/>
  <c r="R60" i="1" s="1"/>
  <c r="F25" i="1"/>
  <c r="G45" i="1" l="1"/>
  <c r="G34" i="1"/>
  <c r="G48" i="1"/>
  <c r="G47" i="1"/>
  <c r="G35" i="1" s="1"/>
  <c r="G30" i="1" s="1"/>
  <c r="G31" i="1" s="1"/>
  <c r="G36" i="1" s="1"/>
  <c r="G57" i="1"/>
  <c r="R24" i="1"/>
  <c r="G25" i="1"/>
  <c r="G58" i="1"/>
  <c r="G46" i="1"/>
  <c r="G59" i="1"/>
  <c r="H24" i="1"/>
  <c r="G60" i="1"/>
  <c r="F35" i="1"/>
  <c r="R47" i="1"/>
  <c r="H34" i="1" l="1"/>
  <c r="H57" i="1"/>
  <c r="H58" i="1"/>
  <c r="H59" i="1"/>
  <c r="I24" i="1"/>
  <c r="H48" i="1"/>
  <c r="H47" i="1"/>
  <c r="H35" i="1" s="1"/>
  <c r="H30" i="1" s="1"/>
  <c r="H31" i="1" s="1"/>
  <c r="H36" i="1" s="1"/>
  <c r="H46" i="1"/>
  <c r="H45" i="1"/>
  <c r="H25" i="1"/>
  <c r="H60" i="1"/>
  <c r="R35" i="1"/>
  <c r="F30" i="1"/>
  <c r="F31" i="1" s="1"/>
  <c r="F36" i="1" s="1"/>
  <c r="R36" i="1" s="1"/>
  <c r="I57" i="1" l="1"/>
  <c r="I34" i="1"/>
  <c r="I58" i="1"/>
  <c r="I59" i="1"/>
  <c r="J24" i="1"/>
  <c r="I60" i="1"/>
  <c r="I47" i="1"/>
  <c r="I35" i="1" s="1"/>
  <c r="I30" i="1" s="1"/>
  <c r="I31" i="1" s="1"/>
  <c r="I36" i="1" s="1"/>
  <c r="I46" i="1"/>
  <c r="I45" i="1"/>
  <c r="I25" i="1"/>
  <c r="I48" i="1"/>
  <c r="J58" i="1" l="1"/>
  <c r="J59" i="1"/>
  <c r="J57" i="1"/>
  <c r="J60" i="1"/>
  <c r="K24" i="1"/>
  <c r="J47" i="1"/>
  <c r="J35" i="1" s="1"/>
  <c r="J30" i="1" s="1"/>
  <c r="J31" i="1" s="1"/>
  <c r="J36" i="1" s="1"/>
  <c r="J46" i="1"/>
  <c r="J45" i="1"/>
  <c r="J34" i="1"/>
  <c r="J25" i="1"/>
  <c r="J48" i="1"/>
  <c r="K59" i="1" l="1"/>
  <c r="K58" i="1"/>
  <c r="L24" i="1"/>
  <c r="K47" i="1"/>
  <c r="K35" i="1" s="1"/>
  <c r="K30" i="1" s="1"/>
  <c r="K31" i="1" s="1"/>
  <c r="K36" i="1" s="1"/>
  <c r="K46" i="1"/>
  <c r="K45" i="1"/>
  <c r="K34" i="1"/>
  <c r="K57" i="1"/>
  <c r="K48" i="1"/>
  <c r="K60" i="1"/>
  <c r="K25" i="1"/>
  <c r="L60" i="1" l="1"/>
  <c r="M24" i="1"/>
  <c r="L47" i="1"/>
  <c r="L35" i="1" s="1"/>
  <c r="L30" i="1" s="1"/>
  <c r="L31" i="1" s="1"/>
  <c r="L36" i="1" s="1"/>
  <c r="L46" i="1"/>
  <c r="L45" i="1"/>
  <c r="S24" i="1"/>
  <c r="L59" i="1"/>
  <c r="L34" i="1"/>
  <c r="L57" i="1"/>
  <c r="L58" i="1"/>
  <c r="L48" i="1"/>
  <c r="L25" i="1"/>
  <c r="M60" i="1" l="1"/>
  <c r="M47" i="1"/>
  <c r="M35" i="1" s="1"/>
  <c r="M30" i="1" s="1"/>
  <c r="M31" i="1" s="1"/>
  <c r="M36" i="1" s="1"/>
  <c r="M46" i="1"/>
  <c r="M45" i="1"/>
  <c r="M34" i="1"/>
  <c r="N24" i="1"/>
  <c r="M57" i="1"/>
  <c r="M59" i="1"/>
  <c r="M58" i="1"/>
  <c r="M48" i="1"/>
  <c r="M25" i="1"/>
  <c r="N48" i="1" l="1"/>
  <c r="N47" i="1"/>
  <c r="N46" i="1"/>
  <c r="N45" i="1"/>
  <c r="N34" i="1"/>
  <c r="S34" i="1" s="1"/>
  <c r="N57" i="1"/>
  <c r="S57" i="1" s="1"/>
  <c r="S58" i="1"/>
  <c r="S60" i="1"/>
  <c r="S59" i="1"/>
  <c r="O24" i="1"/>
  <c r="N25" i="1"/>
  <c r="T45" i="1" l="1"/>
  <c r="S45" i="1"/>
  <c r="O25" i="1"/>
  <c r="P24" i="1"/>
  <c r="N35" i="1"/>
  <c r="T47" i="1"/>
  <c r="S47" i="1"/>
  <c r="T48" i="1"/>
  <c r="S48" i="1"/>
  <c r="T46" i="1"/>
  <c r="S46" i="1"/>
  <c r="S35" i="1" l="1"/>
  <c r="N30" i="1"/>
  <c r="N31" i="1" s="1"/>
  <c r="N36" i="1" s="1"/>
  <c r="S36" i="1" s="1"/>
  <c r="Q24" i="1"/>
  <c r="P25" i="1"/>
  <c r="T24" i="1" l="1"/>
  <c r="Q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tc={F27E4519-553A-4B3D-8563-0F561220C944}</author>
    <author>tc={373D81A9-3E3F-4E29-8DD3-B461973B2774}</author>
    <author>tc={4451115E-ABA4-4BF7-8297-8805C76D0D20}</author>
  </authors>
  <commentList>
    <comment ref="F18" authorId="0" shapeId="0" xr:uid="{F27E4519-553A-4B3D-8563-0F561220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BPCL Demonstration Plant. Done in Jan 2022</t>
      </text>
    </comment>
    <comment ref="G21" authorId="1" shapeId="0" xr:uid="{373D81A9-3E3F-4E29-8DD3-B461973B277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tentative</t>
      </text>
    </comment>
    <comment ref="G22" authorId="2" shapeId="0" xr:uid="{4451115E-ABA4-4BF7-8297-8805C76D0D20}">
      <text>
        <t>[Threaded comment]
Your version of Excel allows you to read this threaded comment; however, any edits to it will get removed if the file is opened in a newer version of Excel. Learn more: https://go.microsoft.com/fwlink/?linkid=870924
Comment:
    tentative</t>
      </text>
    </comment>
  </commentList>
</comments>
</file>

<file path=xl/sharedStrings.xml><?xml version="1.0" encoding="utf-8"?>
<sst xmlns="http://schemas.openxmlformats.org/spreadsheetml/2006/main" count="116" uniqueCount="59">
  <si>
    <t>FY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</si>
  <si>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</si>
  <si>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</si>
  <si>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</si>
  <si>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</si>
  <si>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</si>
  <si>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</si>
  <si>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</si>
  <si>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</si>
  <si>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</si>
  <si>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</si>
  <si>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</si>
  <si>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</si>
  <si>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</si>
  <si>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</si>
  <si>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</si>
  <si>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</si>
  <si>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FY2018-FY2023</t>
  </si>
  <si>
    <t>FY2023-FY2028</t>
  </si>
  <si>
    <t>FY2028-FY2033</t>
  </si>
  <si>
    <t>Historic</t>
  </si>
  <si>
    <t>Base</t>
  </si>
  <si>
    <t>Forecasted</t>
  </si>
  <si>
    <t>India SAP Market, Installed Capacity, By Volume (Metric Tonnes)</t>
  </si>
  <si>
    <t>India SAP Market, Production, By Volume (Metric Tonnes)</t>
  </si>
  <si>
    <t>India SAP Market, Operating Efficiency (%)</t>
  </si>
  <si>
    <t>-</t>
  </si>
  <si>
    <t>India SAP Market, Installed Capacity, By Company, By Volume (Metric Tonnes)</t>
  </si>
  <si>
    <t>BPCL</t>
  </si>
  <si>
    <t>India SAP Market, Production, By Company, By Volume (Metric Tonnes)</t>
  </si>
  <si>
    <t>India SAP Market, Operating Efficiency, By Company (%)</t>
  </si>
  <si>
    <t>Demand-Supply Gap</t>
  </si>
  <si>
    <t>India SAP Market, Demand-Supply Gap</t>
  </si>
  <si>
    <t>Capacity (Metric Tons)</t>
  </si>
  <si>
    <t>Production (Metric Tons)</t>
  </si>
  <si>
    <t>Operating rate (%)</t>
  </si>
  <si>
    <t>Import (Metric Tons)</t>
  </si>
  <si>
    <t>Export (Metric Tons)</t>
  </si>
  <si>
    <t>Inventory (Metric Tons)</t>
  </si>
  <si>
    <t>Domestic Consumption (Metric Tons)</t>
  </si>
  <si>
    <t>Demand Supply Gap</t>
  </si>
  <si>
    <t>India SAP Market, By Product Type, By Volume (%)</t>
  </si>
  <si>
    <t>Sodium Polyacrylate</t>
  </si>
  <si>
    <t>Potassium Polyacrylate</t>
  </si>
  <si>
    <t>Others</t>
  </si>
  <si>
    <t>India SAP Market, By Product Type, By Volume (Metric Tonnes)</t>
  </si>
  <si>
    <t>India SAP Market, By End-Use Sectors, By Volume (%)</t>
  </si>
  <si>
    <t>Personal Care</t>
  </si>
  <si>
    <t>Healthcare</t>
  </si>
  <si>
    <t>Agriculture &amp; Horticulture</t>
  </si>
  <si>
    <t>India SAP Market, By End-Use Sectors, By Volume (Metric Tonnes)</t>
  </si>
  <si>
    <t>India SAP Market, By Region, By Volume (Metric Tonnes)</t>
  </si>
  <si>
    <t xml:space="preserve">West </t>
  </si>
  <si>
    <t>North</t>
  </si>
  <si>
    <t>South</t>
  </si>
  <si>
    <t>East</t>
  </si>
  <si>
    <t>Pricing</t>
  </si>
  <si>
    <t>CIF Price (INR/MT)</t>
  </si>
  <si>
    <t>FOB (INR/MT)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</si>
</sst>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 * #,##0.0_ ;_ * \-#,##0.0_ ;_ * &quot;-&quot;??_ ;_ @_ "/>
    <numFmt numFmtId="167" formatCode="0.000%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/>
    <xf numFmtId="0" fontId="3" fillId="4" borderId="0" xfId="0" applyFont="1" applyFill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9" fontId="4" fillId="0" borderId="0" xfId="2" applyFont="1" applyFill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4" fillId="5" borderId="7" xfId="2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9" fontId="0" fillId="0" borderId="0" xfId="2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9" fontId="0" fillId="0" borderId="0" xfId="2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1" xfId="2" applyFont="1" applyFill="1" applyBorder="1" applyAlignment="1">
      <alignment horizontal="center" vertical="center"/>
    </xf>
    <xf numFmtId="9" fontId="0" fillId="0" borderId="12" xfId="2" applyFont="1" applyFill="1" applyBorder="1" applyAlignment="1">
      <alignment horizontal="center" vertical="center"/>
    </xf>
    <xf numFmtId="9" fontId="0" fillId="0" borderId="13" xfId="2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165" fontId="0" fillId="0" borderId="0" xfId="1" quotePrefix="1" applyNumberFormat="1" applyFont="1" applyBorder="1" applyAlignment="1">
      <alignment horizontal="center" vertical="center"/>
    </xf>
    <xf numFmtId="165" fontId="0" fillId="0" borderId="6" xfId="1" quotePrefix="1" applyNumberFormat="1" applyFont="1" applyBorder="1" applyAlignment="1">
      <alignment horizontal="center" vertical="center"/>
    </xf>
    <xf numFmtId="164" fontId="0" fillId="9" borderId="14" xfId="2" applyNumberFormat="1" applyFont="1" applyFill="1" applyBorder="1" applyAlignment="1">
      <alignment horizontal="center" vertical="center"/>
    </xf>
    <xf numFmtId="164" fontId="0" fillId="9" borderId="14" xfId="2" applyNumberFormat="1" applyFont="1" applyFill="1" applyBorder="1"/>
    <xf numFmtId="164" fontId="0" fillId="0" borderId="14" xfId="2" applyNumberFormat="1" applyFont="1" applyFill="1" applyBorder="1"/>
    <xf numFmtId="165" fontId="0" fillId="0" borderId="8" xfId="1" quotePrefix="1" applyNumberFormat="1" applyFont="1" applyBorder="1" applyAlignment="1">
      <alignment horizontal="center" vertical="center"/>
    </xf>
    <xf numFmtId="165" fontId="0" fillId="0" borderId="9" xfId="1" quotePrefix="1" applyNumberFormat="1" applyFont="1" applyBorder="1" applyAlignment="1">
      <alignment horizontal="center" vertical="center"/>
    </xf>
    <xf numFmtId="165" fontId="0" fillId="0" borderId="9" xfId="1" applyNumberFormat="1" applyFont="1" applyFill="1" applyBorder="1" applyAlignment="1">
      <alignment horizontal="center" vertical="center"/>
    </xf>
    <xf numFmtId="165" fontId="0" fillId="0" borderId="1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/>
    </xf>
    <xf numFmtId="164" fontId="0" fillId="0" borderId="2" xfId="2" applyNumberFormat="1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164" fontId="0" fillId="0" borderId="4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  <xf numFmtId="164" fontId="0" fillId="0" borderId="6" xfId="2" applyNumberFormat="1" applyFon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 vertical="center"/>
    </xf>
    <xf numFmtId="164" fontId="0" fillId="0" borderId="9" xfId="2" applyNumberFormat="1" applyFont="1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6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164" fontId="0" fillId="0" borderId="2" xfId="2" applyNumberFormat="1" applyFon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9" xfId="2" applyNumberFormat="1" applyFont="1" applyBorder="1" applyAlignment="1">
      <alignment horizontal="center"/>
    </xf>
    <xf numFmtId="164" fontId="0" fillId="0" borderId="10" xfId="2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9" fontId="0" fillId="0" borderId="0" xfId="2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68" fontId="0" fillId="0" borderId="3" xfId="2" applyNumberFormat="1" applyFont="1" applyBorder="1" applyAlignment="1">
      <alignment horizontal="center"/>
    </xf>
    <xf numFmtId="1" fontId="0" fillId="0" borderId="3" xfId="2" applyNumberFormat="1" applyFont="1" applyBorder="1" applyAlignment="1">
      <alignment horizontal="center"/>
    </xf>
    <xf numFmtId="1" fontId="0" fillId="0" borderId="4" xfId="2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1" fontId="0" fillId="0" borderId="0" xfId="2" applyNumberFormat="1" applyFont="1" applyBorder="1" applyAlignment="1">
      <alignment horizontal="center"/>
    </xf>
    <xf numFmtId="1" fontId="0" fillId="0" borderId="6" xfId="2" applyNumberFormat="1" applyFont="1" applyBorder="1" applyAlignment="1">
      <alignment horizontal="center"/>
    </xf>
    <xf numFmtId="168" fontId="0" fillId="0" borderId="8" xfId="2" applyNumberFormat="1" applyFont="1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1" fontId="0" fillId="0" borderId="9" xfId="2" applyNumberFormat="1" applyFont="1" applyBorder="1" applyAlignment="1">
      <alignment horizontal="center"/>
    </xf>
    <xf numFmtId="1" fontId="0" fillId="0" borderId="10" xfId="2" applyNumberFormat="1" applyFon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2" xfId="2" applyNumberFormat="1" applyFon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1" fontId="0" fillId="0" borderId="8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dhi Mishra" id="{713216F1-8068-44E6-99B9-EDAC0F3126E7}" userId="S-1-5-21-1964979238-429942662-834490965-1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3-02-20T12:41:55.00" personId="{713216F1-8068-44E6-99B9-EDAC0F3126E7}" id="{F27E4519-553A-4B3D-8563-0F561220C944}">
    <text>BPCL Demonstration Plant. Done in Jan 2022</text>
  </threadedComment>
  <threadedComment ref="G21" dT="2023-02-20T13:09:57.09" personId="{713216F1-8068-44E6-99B9-EDAC0F3126E7}" id="{373D81A9-3E3F-4E29-8DD3-B461973B2774}">
    <text>tentative</text>
  </threadedComment>
  <threadedComment ref="G22" dT="2023-02-20T13:10:05.39" personId="{713216F1-8068-44E6-99B9-EDAC0F3126E7}" id="{4451115E-ABA4-4BF7-8297-8805C76D0D20}">
    <text>tentative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C77C-4071-4034-92C5-C51FBB8C6C60}">
  <dimension ref="A1:AH86"/>
  <sheetViews>
    <sheetView tabSelected="1" topLeftCell="D1" zoomScale="90" zoomScaleNormal="90" workbookViewId="0">
      <pane ySplit="1" topLeftCell="A45" activePane="bottomLeft" state="frozen"/>
      <selection pane="bottomLeft" activeCell="Q57" sqref="Q57:Q61"/>
    </sheetView>
  </sheetViews>
  <sheetFormatPr defaultColWidth="12.28515625" defaultRowHeight="15" x14ac:dyDescent="0.25"/>
  <cols>
    <col min="1" max="1" width="73.7109375" style="4" bestFit="1" customWidth="1"/>
    <col min="2" max="3" width="12.42578125" style="3" bestFit="1" customWidth="1"/>
    <col min="4" max="4" width="12.85546875" style="3" bestFit="1" customWidth="1"/>
    <col min="5" max="5" width="12.5703125" style="3" bestFit="1" customWidth="1"/>
    <col min="6" max="6" width="13.28515625" style="3" bestFit="1" customWidth="1"/>
    <col min="7" max="7" width="12.85546875" style="3" bestFit="1" customWidth="1"/>
    <col min="8" max="14" width="12.5703125" style="3" bestFit="1" customWidth="1"/>
    <col min="15" max="17" width="12.5703125" style="3" customWidth="1"/>
    <col min="18" max="20" width="14.85546875" style="3" bestFit="1" customWidth="1"/>
    <col min="21" max="27" width="12.42578125" style="3" bestFit="1" customWidth="1"/>
    <col min="28" max="34" width="12.7109375" style="3" bestFit="1" customWidth="1"/>
    <col min="35" max="16384" width="12.28515625" style="3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34" x14ac:dyDescent="0.25">
      <c r="B2" s="5" t="s">
        <v>20</v>
      </c>
      <c r="C2" s="5" t="s">
        <v>20</v>
      </c>
      <c r="D2" s="5" t="s">
        <v>20</v>
      </c>
      <c r="E2" s="5" t="s">
        <v>20</v>
      </c>
      <c r="F2" s="5" t="s">
        <v>21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6"/>
      <c r="P2" s="6"/>
      <c r="Q2" s="6"/>
      <c r="R2" s="7"/>
      <c r="S2" s="8"/>
    </row>
    <row r="3" spans="1:34" x14ac:dyDescent="0.25">
      <c r="A3" s="9" t="s">
        <v>23</v>
      </c>
      <c r="B3" s="10">
        <f t="shared" ref="B3:Q3" si="0">SUM(B8:B8)</f>
        <v>0</v>
      </c>
      <c r="C3" s="11">
        <f t="shared" si="0"/>
        <v>0</v>
      </c>
      <c r="D3" s="11">
        <f t="shared" si="0"/>
        <v>0</v>
      </c>
      <c r="E3" s="11">
        <f t="shared" si="0"/>
        <v>0</v>
      </c>
      <c r="F3" s="11">
        <f t="shared" si="0"/>
        <v>200</v>
      </c>
      <c r="G3" s="11">
        <f t="shared" si="0"/>
        <v>200</v>
      </c>
      <c r="H3" s="11">
        <f t="shared" si="0"/>
        <v>200</v>
      </c>
      <c r="I3" s="11">
        <f t="shared" si="0"/>
        <v>200</v>
      </c>
      <c r="J3" s="11">
        <f t="shared" si="0"/>
        <v>50000</v>
      </c>
      <c r="K3" s="11">
        <f t="shared" si="0"/>
        <v>50000</v>
      </c>
      <c r="L3" s="11">
        <f t="shared" si="0"/>
        <v>50000</v>
      </c>
      <c r="M3" s="11">
        <f t="shared" si="0"/>
        <v>50000</v>
      </c>
      <c r="N3" s="12">
        <f t="shared" si="0"/>
        <v>50000</v>
      </c>
      <c r="O3" s="12">
        <f t="shared" si="0"/>
        <v>50000</v>
      </c>
      <c r="P3" s="12">
        <f t="shared" si="0"/>
        <v>50000</v>
      </c>
      <c r="Q3" s="12">
        <f t="shared" si="0"/>
        <v>50000</v>
      </c>
      <c r="R3" s="13"/>
    </row>
    <row r="4" spans="1:34" x14ac:dyDescent="0.25">
      <c r="A4" s="9" t="s">
        <v>24</v>
      </c>
      <c r="B4" s="14">
        <f t="shared" ref="B4:Q4" si="1">SUM(B11:B11)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100</v>
      </c>
      <c r="G4" s="15">
        <f t="shared" si="1"/>
        <v>100</v>
      </c>
      <c r="H4" s="15">
        <f t="shared" si="1"/>
        <v>110</v>
      </c>
      <c r="I4" s="15">
        <f t="shared" si="1"/>
        <v>120</v>
      </c>
      <c r="J4" s="15">
        <f t="shared" si="1"/>
        <v>38000</v>
      </c>
      <c r="K4" s="15">
        <f t="shared" si="1"/>
        <v>38000</v>
      </c>
      <c r="L4" s="15">
        <f t="shared" si="1"/>
        <v>40000</v>
      </c>
      <c r="M4" s="15">
        <f t="shared" si="1"/>
        <v>43000</v>
      </c>
      <c r="N4" s="16">
        <f t="shared" si="1"/>
        <v>43000</v>
      </c>
      <c r="O4" s="16">
        <f t="shared" si="1"/>
        <v>43000</v>
      </c>
      <c r="P4" s="16">
        <f t="shared" si="1"/>
        <v>43000</v>
      </c>
      <c r="Q4" s="16">
        <f t="shared" si="1"/>
        <v>43000</v>
      </c>
      <c r="R4" s="17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34" x14ac:dyDescent="0.25">
      <c r="A5" s="9" t="s">
        <v>25</v>
      </c>
      <c r="B5" s="19" t="s">
        <v>26</v>
      </c>
      <c r="C5" s="20" t="s">
        <v>26</v>
      </c>
      <c r="D5" s="20" t="s">
        <v>26</v>
      </c>
      <c r="E5" s="20" t="s">
        <v>26</v>
      </c>
      <c r="F5" s="20">
        <f t="shared" ref="F5:N5" si="2">F4/F3</f>
        <v>0.5</v>
      </c>
      <c r="G5" s="20">
        <f t="shared" si="2"/>
        <v>0.5</v>
      </c>
      <c r="H5" s="20">
        <f t="shared" si="2"/>
        <v>0.55000000000000004</v>
      </c>
      <c r="I5" s="20">
        <f t="shared" si="2"/>
        <v>0.6</v>
      </c>
      <c r="J5" s="20">
        <f t="shared" si="2"/>
        <v>0.76</v>
      </c>
      <c r="K5" s="20">
        <f t="shared" si="2"/>
        <v>0.76</v>
      </c>
      <c r="L5" s="20">
        <f t="shared" si="2"/>
        <v>0.8</v>
      </c>
      <c r="M5" s="20">
        <f t="shared" si="2"/>
        <v>0.86</v>
      </c>
      <c r="N5" s="21">
        <f t="shared" si="2"/>
        <v>0.86</v>
      </c>
      <c r="O5" s="22"/>
      <c r="P5" s="22"/>
      <c r="Q5" s="22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34" x14ac:dyDescent="0.25">
      <c r="B6" s="18"/>
      <c r="C6" s="18"/>
      <c r="D6" s="18"/>
      <c r="E6" s="18"/>
      <c r="F6" s="18"/>
      <c r="G6" s="18"/>
      <c r="H6" s="18"/>
      <c r="I6" s="23"/>
      <c r="J6" s="23"/>
      <c r="K6" s="23"/>
      <c r="L6" s="23"/>
      <c r="M6" s="23"/>
      <c r="N6" s="23"/>
      <c r="O6" s="23"/>
      <c r="P6" s="23"/>
      <c r="Q6" s="23"/>
      <c r="R6" s="24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26" t="s">
        <v>27</v>
      </c>
      <c r="B7" s="27"/>
      <c r="C7" s="27"/>
      <c r="D7" s="27"/>
      <c r="E7" s="27"/>
      <c r="F7" s="27"/>
      <c r="G7" s="27"/>
      <c r="H7" s="27"/>
      <c r="I7" s="27"/>
      <c r="J7" s="28"/>
      <c r="K7" s="28"/>
      <c r="L7" s="28"/>
      <c r="M7" s="28"/>
      <c r="N7" s="27"/>
      <c r="O7" s="27"/>
      <c r="P7" s="27"/>
      <c r="Q7" s="27"/>
      <c r="R7" s="24"/>
    </row>
    <row r="8" spans="1:34" x14ac:dyDescent="0.25">
      <c r="A8" s="29" t="s">
        <v>28</v>
      </c>
      <c r="B8" s="30">
        <v>0</v>
      </c>
      <c r="C8" s="31">
        <v>0</v>
      </c>
      <c r="D8" s="31">
        <v>0</v>
      </c>
      <c r="E8" s="31">
        <v>0</v>
      </c>
      <c r="F8" s="31">
        <v>200</v>
      </c>
      <c r="G8" s="31">
        <v>200</v>
      </c>
      <c r="H8" s="31">
        <v>200</v>
      </c>
      <c r="I8" s="31">
        <v>200</v>
      </c>
      <c r="J8" s="31">
        <v>50000</v>
      </c>
      <c r="K8" s="31">
        <v>50000</v>
      </c>
      <c r="L8" s="31">
        <v>50000</v>
      </c>
      <c r="M8" s="31">
        <v>50000</v>
      </c>
      <c r="N8" s="32">
        <v>50000</v>
      </c>
      <c r="O8" s="32">
        <v>50000</v>
      </c>
      <c r="P8" s="32">
        <v>50000</v>
      </c>
      <c r="Q8" s="32">
        <v>50000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x14ac:dyDescent="0.25">
      <c r="A9" s="34"/>
      <c r="C9" s="35"/>
      <c r="E9" s="27"/>
      <c r="F9" s="36"/>
      <c r="H9" s="27"/>
      <c r="I9" s="37"/>
      <c r="J9" s="37"/>
      <c r="K9" s="37"/>
      <c r="L9" s="37"/>
      <c r="M9" s="37"/>
      <c r="N9" s="37"/>
      <c r="O9" s="37"/>
      <c r="P9" s="37"/>
      <c r="Q9" s="37"/>
    </row>
    <row r="10" spans="1:34" x14ac:dyDescent="0.25">
      <c r="A10" s="26" t="s">
        <v>29</v>
      </c>
      <c r="B10" s="18"/>
      <c r="C10" s="18"/>
      <c r="D10" s="27"/>
      <c r="E10" s="27"/>
      <c r="F10" s="36"/>
      <c r="G10" s="18"/>
      <c r="H10" s="18"/>
      <c r="I10" s="27"/>
      <c r="J10" s="18"/>
      <c r="K10" s="27"/>
      <c r="L10" s="18"/>
      <c r="M10" s="18"/>
      <c r="N10" s="27">
        <f>N11/N8</f>
        <v>0.86</v>
      </c>
      <c r="O10" s="18"/>
      <c r="P10" s="18"/>
      <c r="Q10" s="18"/>
    </row>
    <row r="11" spans="1:34" x14ac:dyDescent="0.25">
      <c r="A11" s="29" t="s">
        <v>28</v>
      </c>
      <c r="B11" s="30">
        <v>0</v>
      </c>
      <c r="C11" s="31">
        <v>0</v>
      </c>
      <c r="D11" s="31">
        <v>0</v>
      </c>
      <c r="E11" s="31">
        <v>0</v>
      </c>
      <c r="F11" s="38">
        <v>100</v>
      </c>
      <c r="G11" s="38">
        <v>100</v>
      </c>
      <c r="H11" s="38">
        <v>110</v>
      </c>
      <c r="I11" s="38">
        <v>120</v>
      </c>
      <c r="J11" s="38">
        <v>38000</v>
      </c>
      <c r="K11" s="38">
        <v>38000</v>
      </c>
      <c r="L11" s="38">
        <v>40000</v>
      </c>
      <c r="M11" s="38">
        <v>43000</v>
      </c>
      <c r="N11" s="39">
        <v>43000</v>
      </c>
      <c r="O11" s="39">
        <v>43000</v>
      </c>
      <c r="P11" s="39">
        <v>43000</v>
      </c>
      <c r="Q11" s="39">
        <v>43000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4" x14ac:dyDescent="0.25">
      <c r="B12" s="40"/>
      <c r="C12" s="41"/>
      <c r="D12" s="35"/>
      <c r="E12" s="35"/>
      <c r="F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34" x14ac:dyDescent="0.25">
      <c r="A13" s="26" t="s">
        <v>30</v>
      </c>
      <c r="B13" s="42"/>
      <c r="C13" s="42"/>
      <c r="D13" s="23"/>
      <c r="E13" s="18"/>
      <c r="F13" s="18"/>
      <c r="G13" s="18"/>
      <c r="H13" s="42"/>
      <c r="J13" s="42"/>
      <c r="K13" s="42"/>
      <c r="L13" s="42"/>
      <c r="M13" s="42"/>
      <c r="N13" s="42"/>
      <c r="O13" s="42"/>
      <c r="P13" s="42"/>
      <c r="Q13" s="42"/>
    </row>
    <row r="14" spans="1:34" x14ac:dyDescent="0.25">
      <c r="A14" s="29" t="s">
        <v>28</v>
      </c>
      <c r="B14" s="43" t="s">
        <v>26</v>
      </c>
      <c r="C14" s="44" t="s">
        <v>26</v>
      </c>
      <c r="D14" s="44" t="s">
        <v>26</v>
      </c>
      <c r="E14" s="44" t="s">
        <v>26</v>
      </c>
      <c r="F14" s="44">
        <f t="shared" ref="F14:N14" si="3">F11/F8</f>
        <v>0.5</v>
      </c>
      <c r="G14" s="44">
        <f t="shared" si="3"/>
        <v>0.5</v>
      </c>
      <c r="H14" s="44">
        <f t="shared" si="3"/>
        <v>0.55000000000000004</v>
      </c>
      <c r="I14" s="44">
        <f t="shared" si="3"/>
        <v>0.6</v>
      </c>
      <c r="J14" s="44">
        <f t="shared" si="3"/>
        <v>0.76</v>
      </c>
      <c r="K14" s="44">
        <f t="shared" si="3"/>
        <v>0.76</v>
      </c>
      <c r="L14" s="44">
        <f t="shared" si="3"/>
        <v>0.8</v>
      </c>
      <c r="M14" s="44">
        <f t="shared" si="3"/>
        <v>0.86</v>
      </c>
      <c r="N14" s="45">
        <f t="shared" si="3"/>
        <v>0.86</v>
      </c>
      <c r="O14" s="46"/>
      <c r="P14" s="46"/>
      <c r="Q14" s="46"/>
    </row>
    <row r="16" spans="1:34" x14ac:dyDescent="0.25">
      <c r="A16" s="129" t="s">
        <v>31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47"/>
      <c r="P16" s="47"/>
      <c r="Q16" s="47"/>
    </row>
    <row r="17" spans="1:27" x14ac:dyDescent="0.25">
      <c r="A17" s="9" t="s">
        <v>32</v>
      </c>
    </row>
    <row r="18" spans="1:27" x14ac:dyDescent="0.25">
      <c r="A18" s="29" t="s">
        <v>33</v>
      </c>
      <c r="B18" s="48">
        <v>0</v>
      </c>
      <c r="C18" s="49">
        <v>0</v>
      </c>
      <c r="D18" s="49">
        <v>0</v>
      </c>
      <c r="E18" s="49">
        <v>0</v>
      </c>
      <c r="F18" s="11">
        <f>F3</f>
        <v>200</v>
      </c>
      <c r="G18" s="11">
        <f t="shared" ref="G18:Q19" si="4">G3</f>
        <v>200</v>
      </c>
      <c r="H18" s="11">
        <f t="shared" si="4"/>
        <v>200</v>
      </c>
      <c r="I18" s="11">
        <f t="shared" si="4"/>
        <v>200</v>
      </c>
      <c r="J18" s="11">
        <f t="shared" si="4"/>
        <v>50000</v>
      </c>
      <c r="K18" s="11">
        <f t="shared" si="4"/>
        <v>50000</v>
      </c>
      <c r="L18" s="11">
        <f t="shared" si="4"/>
        <v>50000</v>
      </c>
      <c r="M18" s="11">
        <f t="shared" si="4"/>
        <v>50000</v>
      </c>
      <c r="N18" s="12">
        <f t="shared" si="4"/>
        <v>50000</v>
      </c>
      <c r="O18" s="12">
        <f t="shared" si="4"/>
        <v>50000</v>
      </c>
      <c r="P18" s="12">
        <f t="shared" si="4"/>
        <v>50000</v>
      </c>
      <c r="Q18" s="12">
        <f t="shared" si="4"/>
        <v>50000</v>
      </c>
    </row>
    <row r="19" spans="1:27" x14ac:dyDescent="0.25">
      <c r="A19" s="29" t="s">
        <v>34</v>
      </c>
      <c r="B19" s="50">
        <v>0</v>
      </c>
      <c r="C19" s="25">
        <v>0</v>
      </c>
      <c r="D19" s="25">
        <v>0</v>
      </c>
      <c r="E19" s="25">
        <v>0</v>
      </c>
      <c r="F19" s="25">
        <f>F4</f>
        <v>100</v>
      </c>
      <c r="G19" s="25">
        <f t="shared" si="4"/>
        <v>100</v>
      </c>
      <c r="H19" s="25">
        <f t="shared" si="4"/>
        <v>110</v>
      </c>
      <c r="I19" s="25">
        <f t="shared" si="4"/>
        <v>120</v>
      </c>
      <c r="J19" s="25">
        <f t="shared" si="4"/>
        <v>38000</v>
      </c>
      <c r="K19" s="25">
        <f t="shared" si="4"/>
        <v>38000</v>
      </c>
      <c r="L19" s="25">
        <f t="shared" si="4"/>
        <v>40000</v>
      </c>
      <c r="M19" s="25">
        <f t="shared" si="4"/>
        <v>43000</v>
      </c>
      <c r="N19" s="51">
        <f t="shared" si="4"/>
        <v>43000</v>
      </c>
      <c r="O19" s="51">
        <f t="shared" si="4"/>
        <v>43000</v>
      </c>
      <c r="P19" s="51">
        <f t="shared" si="4"/>
        <v>43000</v>
      </c>
      <c r="Q19" s="51">
        <f t="shared" si="4"/>
        <v>43000</v>
      </c>
    </row>
    <row r="20" spans="1:27" x14ac:dyDescent="0.25">
      <c r="A20" s="29" t="s">
        <v>35</v>
      </c>
      <c r="B20" s="52">
        <v>0</v>
      </c>
      <c r="C20" s="22">
        <v>0</v>
      </c>
      <c r="D20" s="22">
        <v>0</v>
      </c>
      <c r="E20" s="22">
        <v>0</v>
      </c>
      <c r="F20" s="22">
        <f t="shared" ref="F20:Q20" si="5">F19/F18</f>
        <v>0.5</v>
      </c>
      <c r="G20" s="22">
        <f t="shared" si="5"/>
        <v>0.5</v>
      </c>
      <c r="H20" s="22">
        <f t="shared" si="5"/>
        <v>0.55000000000000004</v>
      </c>
      <c r="I20" s="22">
        <f t="shared" si="5"/>
        <v>0.6</v>
      </c>
      <c r="J20" s="22">
        <f t="shared" si="5"/>
        <v>0.76</v>
      </c>
      <c r="K20" s="22">
        <f t="shared" si="5"/>
        <v>0.76</v>
      </c>
      <c r="L20" s="22">
        <f t="shared" si="5"/>
        <v>0.8</v>
      </c>
      <c r="M20" s="22">
        <f t="shared" si="5"/>
        <v>0.86</v>
      </c>
      <c r="N20" s="53">
        <f t="shared" si="5"/>
        <v>0.86</v>
      </c>
      <c r="O20" s="53">
        <f t="shared" si="5"/>
        <v>0.86</v>
      </c>
      <c r="P20" s="53">
        <f t="shared" si="5"/>
        <v>0.86</v>
      </c>
      <c r="Q20" s="53">
        <f t="shared" si="5"/>
        <v>0.86</v>
      </c>
    </row>
    <row r="21" spans="1:27" ht="15.75" customHeight="1" x14ac:dyDescent="0.25">
      <c r="A21" s="29" t="s">
        <v>36</v>
      </c>
      <c r="B21" s="14">
        <v>9530</v>
      </c>
      <c r="C21" s="15">
        <v>16570</v>
      </c>
      <c r="D21" s="15">
        <v>31060</v>
      </c>
      <c r="E21" s="15">
        <v>33450</v>
      </c>
      <c r="F21" s="54">
        <v>38230</v>
      </c>
      <c r="G21" s="54">
        <v>35060</v>
      </c>
      <c r="H21" s="54" t="s">
        <v>26</v>
      </c>
      <c r="I21" s="54" t="s">
        <v>26</v>
      </c>
      <c r="J21" s="54" t="s">
        <v>26</v>
      </c>
      <c r="K21" s="54" t="s">
        <v>26</v>
      </c>
      <c r="L21" s="54" t="s">
        <v>26</v>
      </c>
      <c r="M21" s="54" t="s">
        <v>26</v>
      </c>
      <c r="N21" s="55" t="s">
        <v>26</v>
      </c>
      <c r="O21" s="54"/>
      <c r="P21" s="54"/>
      <c r="Q21" s="54"/>
    </row>
    <row r="22" spans="1:27" x14ac:dyDescent="0.25">
      <c r="A22" s="29" t="s">
        <v>37</v>
      </c>
      <c r="B22" s="14">
        <v>9.4348799999999997</v>
      </c>
      <c r="C22" s="15">
        <v>1.071</v>
      </c>
      <c r="D22" s="15">
        <v>9.8160000000000007</v>
      </c>
      <c r="E22" s="15">
        <v>13.073230000000001</v>
      </c>
      <c r="F22" s="54">
        <v>52.347790000000003</v>
      </c>
      <c r="G22" s="54">
        <v>36.420360000000002</v>
      </c>
      <c r="H22" s="54" t="s">
        <v>26</v>
      </c>
      <c r="I22" s="54" t="s">
        <v>26</v>
      </c>
      <c r="J22" s="54" t="s">
        <v>26</v>
      </c>
      <c r="K22" s="54" t="s">
        <v>26</v>
      </c>
      <c r="L22" s="54" t="s">
        <v>26</v>
      </c>
      <c r="M22" s="54" t="s">
        <v>26</v>
      </c>
      <c r="N22" s="55" t="s">
        <v>26</v>
      </c>
      <c r="O22" s="54"/>
      <c r="P22" s="54"/>
      <c r="Q22" s="54"/>
    </row>
    <row r="23" spans="1:27" x14ac:dyDescent="0.25">
      <c r="A23" s="29" t="s">
        <v>38</v>
      </c>
      <c r="B23" s="50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 t="s">
        <v>26</v>
      </c>
      <c r="I23" s="25" t="s">
        <v>26</v>
      </c>
      <c r="J23" s="25" t="s">
        <v>26</v>
      </c>
      <c r="K23" s="25" t="s">
        <v>26</v>
      </c>
      <c r="L23" s="25" t="s">
        <v>26</v>
      </c>
      <c r="M23" s="25" t="s">
        <v>26</v>
      </c>
      <c r="N23" s="51" t="s">
        <v>26</v>
      </c>
      <c r="O23" s="25"/>
      <c r="P23" s="25"/>
      <c r="Q23" s="25"/>
      <c r="R23" s="25"/>
    </row>
    <row r="24" spans="1:27" x14ac:dyDescent="0.25">
      <c r="A24" s="29" t="s">
        <v>39</v>
      </c>
      <c r="B24" s="50">
        <f t="shared" ref="B24:F24" si="6">(B19+B21)-(B22+B23)</f>
        <v>9520.5651199999993</v>
      </c>
      <c r="C24" s="25">
        <f t="shared" si="6"/>
        <v>16568.929</v>
      </c>
      <c r="D24" s="25">
        <f t="shared" si="6"/>
        <v>31050.184000000001</v>
      </c>
      <c r="E24" s="25">
        <f t="shared" si="6"/>
        <v>33436.926769999998</v>
      </c>
      <c r="F24" s="25">
        <f t="shared" si="6"/>
        <v>38277.65221</v>
      </c>
      <c r="G24" s="25">
        <f>F24+G26*F24</f>
        <v>43857.456035083793</v>
      </c>
      <c r="H24" s="25">
        <f t="shared" ref="H24:Q24" si="7">G24+H26*G24</f>
        <v>50338.35304725865</v>
      </c>
      <c r="I24" s="25">
        <f t="shared" si="7"/>
        <v>57877.620847209764</v>
      </c>
      <c r="J24" s="25">
        <f t="shared" si="7"/>
        <v>66661.813905721297</v>
      </c>
      <c r="K24" s="25">
        <f t="shared" si="7"/>
        <v>76979.185556596276</v>
      </c>
      <c r="L24" s="25">
        <f t="shared" si="7"/>
        <v>89124.333367015352</v>
      </c>
      <c r="M24" s="25">
        <f t="shared" si="7"/>
        <v>103453.01650466843</v>
      </c>
      <c r="N24" s="51">
        <f t="shared" si="7"/>
        <v>120499.16047296868</v>
      </c>
      <c r="O24" s="51">
        <f t="shared" si="7"/>
        <v>140743.01943242742</v>
      </c>
      <c r="P24" s="51">
        <f t="shared" si="7"/>
        <v>164683.40703788333</v>
      </c>
      <c r="Q24" s="51">
        <f t="shared" si="7"/>
        <v>192926.61134488031</v>
      </c>
      <c r="R24" s="56">
        <f>(G24/B24)^(1/5)-1</f>
        <v>0.35730091465127511</v>
      </c>
      <c r="S24" s="57">
        <f>(L24/G24)^(1/5)-1</f>
        <v>0.15236635927087039</v>
      </c>
      <c r="T24" s="58">
        <f>(Q24/L24)^(1/5)-1</f>
        <v>0.16702233636410457</v>
      </c>
    </row>
    <row r="25" spans="1:27" x14ac:dyDescent="0.25">
      <c r="A25" s="29" t="s">
        <v>40</v>
      </c>
      <c r="B25" s="59" t="s">
        <v>26</v>
      </c>
      <c r="C25" s="60" t="s">
        <v>26</v>
      </c>
      <c r="D25" s="60" t="s">
        <v>26</v>
      </c>
      <c r="E25" s="60" t="s">
        <v>26</v>
      </c>
      <c r="F25" s="61">
        <f t="shared" ref="F25:M25" si="8">F19-F24</f>
        <v>-38177.65221</v>
      </c>
      <c r="G25" s="61">
        <f t="shared" si="8"/>
        <v>-43757.456035083793</v>
      </c>
      <c r="H25" s="61">
        <f>H19-H24</f>
        <v>-50228.35304725865</v>
      </c>
      <c r="I25" s="61">
        <f t="shared" si="8"/>
        <v>-57757.620847209764</v>
      </c>
      <c r="J25" s="61">
        <f t="shared" si="8"/>
        <v>-28661.813905721297</v>
      </c>
      <c r="K25" s="61">
        <f t="shared" si="8"/>
        <v>-38979.185556596276</v>
      </c>
      <c r="L25" s="61">
        <f>L19-L24</f>
        <v>-49124.333367015352</v>
      </c>
      <c r="M25" s="61">
        <f t="shared" si="8"/>
        <v>-60453.016504668427</v>
      </c>
      <c r="N25" s="62">
        <f>N19-N24</f>
        <v>-77499.160472968681</v>
      </c>
      <c r="O25" s="62">
        <f t="shared" ref="O25:Q25" si="9">O19-O24</f>
        <v>-97743.01943242742</v>
      </c>
      <c r="P25" s="62">
        <f t="shared" si="9"/>
        <v>-121683.40703788333</v>
      </c>
      <c r="Q25" s="62">
        <f t="shared" si="9"/>
        <v>-149926.61134488031</v>
      </c>
    </row>
    <row r="26" spans="1:27" x14ac:dyDescent="0.25">
      <c r="B26" s="63"/>
      <c r="C26" s="64">
        <f>(C24-B24)/B24</f>
        <v>0.74033041013430945</v>
      </c>
      <c r="D26" s="64">
        <f t="shared" ref="D26:F26" si="10">(D24-C24)/C24</f>
        <v>0.87400066715235492</v>
      </c>
      <c r="E26" s="64">
        <f t="shared" si="10"/>
        <v>7.6867266551463823E-2</v>
      </c>
      <c r="F26" s="65">
        <f t="shared" si="10"/>
        <v>0.14477184082429362</v>
      </c>
      <c r="G26" s="65">
        <f>F26+0.1%</f>
        <v>0.14577184082429362</v>
      </c>
      <c r="H26" s="65">
        <f t="shared" ref="H26" si="11">G26+0.2%</f>
        <v>0.14777184082429362</v>
      </c>
      <c r="I26" s="65">
        <f>H26+0.2%</f>
        <v>0.14977184082429362</v>
      </c>
      <c r="J26" s="65">
        <f>I26+0.2%</f>
        <v>0.15177184082429362</v>
      </c>
      <c r="K26" s="65">
        <f>J26+0.3%</f>
        <v>0.15477184082429363</v>
      </c>
      <c r="L26" s="65">
        <f>K26+0.3%</f>
        <v>0.15777184082429363</v>
      </c>
      <c r="M26" s="65">
        <f>L26+0.3%</f>
        <v>0.16077184082429363</v>
      </c>
      <c r="N26" s="65">
        <f>M26+0.4%</f>
        <v>0.16477184082429364</v>
      </c>
      <c r="O26" s="65">
        <v>0.16800000000000001</v>
      </c>
      <c r="P26" s="65">
        <v>0.1701</v>
      </c>
      <c r="Q26" s="65">
        <v>0.17150000000000001</v>
      </c>
    </row>
    <row r="27" spans="1:27" x14ac:dyDescent="0.25">
      <c r="B27" s="63"/>
      <c r="C27" s="66"/>
      <c r="D27" s="66"/>
      <c r="E27" s="66"/>
      <c r="F27" s="67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27"/>
    </row>
    <row r="28" spans="1:27" x14ac:dyDescent="0.25">
      <c r="A28" s="68" t="s">
        <v>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69" t="s">
        <v>42</v>
      </c>
      <c r="B29" s="70">
        <v>0.96699999999999997</v>
      </c>
      <c r="C29" s="71">
        <v>0.96619867302371931</v>
      </c>
      <c r="D29" s="71">
        <v>0.96539801008562165</v>
      </c>
      <c r="E29" s="71">
        <v>0.96459801063543638</v>
      </c>
      <c r="F29" s="71">
        <v>0.96379867412334863</v>
      </c>
      <c r="G29" s="71">
        <v>0.96299999999999963</v>
      </c>
      <c r="H29" s="71">
        <v>0.9622841197372205</v>
      </c>
      <c r="I29" s="71">
        <v>0.96156877164946786</v>
      </c>
      <c r="J29" s="71">
        <v>0.96085395534113072</v>
      </c>
      <c r="K29" s="71">
        <v>0.96013967041689174</v>
      </c>
      <c r="L29" s="71">
        <v>0.95942591648172793</v>
      </c>
      <c r="M29" s="71">
        <v>0.95871269314090946</v>
      </c>
      <c r="N29" s="72">
        <v>0.95800000000000041</v>
      </c>
      <c r="O29" s="73"/>
      <c r="P29" s="73"/>
      <c r="Q29" s="73"/>
      <c r="R29" s="74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69" t="s">
        <v>43</v>
      </c>
      <c r="B30" s="75">
        <f>B35/B$24</f>
        <v>2.1000000000000001E-2</v>
      </c>
      <c r="C30" s="73">
        <f t="shared" ref="C30:N30" si="12">C35/C$24</f>
        <v>2.1483074279361278E-2</v>
      </c>
      <c r="D30" s="73">
        <f t="shared" si="12"/>
        <v>2.1977260975835911E-2</v>
      </c>
      <c r="E30" s="73">
        <f t="shared" si="12"/>
        <v>2.2482815714323371E-2</v>
      </c>
      <c r="F30" s="73">
        <f t="shared" si="12"/>
        <v>2.2999999999999996E-2</v>
      </c>
      <c r="G30" s="73">
        <f t="shared" si="12"/>
        <v>2.3465635861828156E-2</v>
      </c>
      <c r="H30" s="73">
        <f t="shared" si="12"/>
        <v>2.3940698539126774E-2</v>
      </c>
      <c r="I30" s="73">
        <f t="shared" si="12"/>
        <v>2.4425378878128273E-2</v>
      </c>
      <c r="J30" s="73">
        <f t="shared" si="12"/>
        <v>2.4919871588754215E-2</v>
      </c>
      <c r="K30" s="73">
        <f t="shared" si="12"/>
        <v>2.5424375322835813E-2</v>
      </c>
      <c r="L30" s="73">
        <f t="shared" si="12"/>
        <v>2.5939092753918036E-2</v>
      </c>
      <c r="M30" s="73">
        <f t="shared" si="12"/>
        <v>2.6464230658679394E-2</v>
      </c>
      <c r="N30" s="76">
        <f t="shared" si="12"/>
        <v>2.6999999999999979E-2</v>
      </c>
      <c r="O30" s="73"/>
      <c r="P30" s="73"/>
      <c r="Q30" s="73"/>
      <c r="R30" s="74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69" t="s">
        <v>44</v>
      </c>
      <c r="B31" s="77">
        <f>100%-SUM(B29:B30)</f>
        <v>1.2000000000000011E-2</v>
      </c>
      <c r="C31" s="78">
        <f t="shared" ref="C31:N31" si="13">100%-SUM(C29:C30)</f>
        <v>1.2318252696919441E-2</v>
      </c>
      <c r="D31" s="78">
        <f t="shared" si="13"/>
        <v>1.2624728938542384E-2</v>
      </c>
      <c r="E31" s="78">
        <f t="shared" si="13"/>
        <v>1.2919173650240201E-2</v>
      </c>
      <c r="F31" s="78">
        <f t="shared" si="13"/>
        <v>1.3201325876651349E-2</v>
      </c>
      <c r="G31" s="78">
        <f t="shared" si="13"/>
        <v>1.3534364138172217E-2</v>
      </c>
      <c r="H31" s="78">
        <f t="shared" si="13"/>
        <v>1.3775181723652774E-2</v>
      </c>
      <c r="I31" s="78">
        <f t="shared" si="13"/>
        <v>1.4005849472403908E-2</v>
      </c>
      <c r="J31" s="78">
        <f t="shared" si="13"/>
        <v>1.4226173070115089E-2</v>
      </c>
      <c r="K31" s="78">
        <f t="shared" si="13"/>
        <v>1.4435954260272443E-2</v>
      </c>
      <c r="L31" s="78">
        <f t="shared" si="13"/>
        <v>1.4634990764354039E-2</v>
      </c>
      <c r="M31" s="78">
        <f t="shared" si="13"/>
        <v>1.4823076200411123E-2</v>
      </c>
      <c r="N31" s="79">
        <f t="shared" si="13"/>
        <v>1.4999999999999569E-2</v>
      </c>
      <c r="O31" s="73"/>
      <c r="P31" s="73"/>
      <c r="Q31" s="73"/>
      <c r="R31" s="74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80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74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68" t="s">
        <v>45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69" t="s">
        <v>42</v>
      </c>
      <c r="B34" s="81">
        <f>B29*B$24</f>
        <v>9206.3864710399994</v>
      </c>
      <c r="C34" s="82">
        <f t="shared" ref="C34:N34" si="14">C29*C$24</f>
        <v>16008.877213224221</v>
      </c>
      <c r="D34" s="82">
        <f t="shared" si="14"/>
        <v>29975.785846392409</v>
      </c>
      <c r="E34" s="82">
        <f t="shared" si="14"/>
        <v>32253.193044104766</v>
      </c>
      <c r="F34" s="82">
        <f t="shared" si="14"/>
        <v>36891.950448552663</v>
      </c>
      <c r="G34" s="82">
        <f t="shared" si="14"/>
        <v>42234.730161785679</v>
      </c>
      <c r="H34" s="82">
        <f t="shared" si="14"/>
        <v>48439.79775110272</v>
      </c>
      <c r="I34" s="82">
        <f t="shared" si="14"/>
        <v>55653.312784045127</v>
      </c>
      <c r="J34" s="82">
        <f t="shared" si="14"/>
        <v>64052.2675615267</v>
      </c>
      <c r="K34" s="82">
        <f t="shared" si="14"/>
        <v>73910.769849271106</v>
      </c>
      <c r="L34" s="82">
        <f t="shared" si="14"/>
        <v>85508.195221471746</v>
      </c>
      <c r="M34" s="82">
        <f t="shared" si="14"/>
        <v>99181.720066741618</v>
      </c>
      <c r="N34" s="83">
        <f t="shared" si="14"/>
        <v>115438.19573310405</v>
      </c>
      <c r="O34" s="83"/>
      <c r="P34" s="83"/>
      <c r="Q34" s="83"/>
      <c r="R34" s="56">
        <f>(F34/B34)^(1/4)-1</f>
        <v>0.41485066629932277</v>
      </c>
      <c r="S34" s="57">
        <f>(N34/I34)^(1/5)-1</f>
        <v>0.15710215348119516</v>
      </c>
      <c r="T34" s="25"/>
      <c r="U34" s="25"/>
      <c r="V34" s="25"/>
      <c r="W34" s="25"/>
      <c r="X34" s="25"/>
      <c r="Y34" s="25"/>
      <c r="Z34" s="25"/>
      <c r="AA34" s="25"/>
    </row>
    <row r="35" spans="1:27" x14ac:dyDescent="0.25">
      <c r="A35" s="69" t="s">
        <v>43</v>
      </c>
      <c r="B35" s="84">
        <f>B47</f>
        <v>199.93186752</v>
      </c>
      <c r="C35" s="85">
        <f t="shared" ref="C35:N35" si="15">C47</f>
        <v>355.9515324364632</v>
      </c>
      <c r="D35" s="85">
        <f t="shared" si="15"/>
        <v>682.39799711572459</v>
      </c>
      <c r="E35" s="85">
        <f t="shared" si="15"/>
        <v>751.75626262323578</v>
      </c>
      <c r="F35" s="85">
        <f t="shared" si="15"/>
        <v>880.38600082999983</v>
      </c>
      <c r="G35" s="85">
        <f t="shared" si="15"/>
        <v>1029.143093145414</v>
      </c>
      <c r="H35" s="85">
        <f t="shared" si="15"/>
        <v>1205.1353352605529</v>
      </c>
      <c r="I35" s="85">
        <f t="shared" si="15"/>
        <v>1413.682817757754</v>
      </c>
      <c r="J35" s="85">
        <f t="shared" si="15"/>
        <v>1661.2038424040047</v>
      </c>
      <c r="K35" s="85">
        <f t="shared" si="15"/>
        <v>1957.1477056371255</v>
      </c>
      <c r="L35" s="85">
        <f t="shared" si="15"/>
        <v>2311.8043498381235</v>
      </c>
      <c r="M35" s="85">
        <f t="shared" si="15"/>
        <v>2737.8044911157117</v>
      </c>
      <c r="N35" s="86">
        <f t="shared" si="15"/>
        <v>3253.4773327701519</v>
      </c>
      <c r="O35" s="86"/>
      <c r="P35" s="86"/>
      <c r="Q35" s="86"/>
      <c r="R35" s="56">
        <f t="shared" ref="R35:R36" si="16">(F35/B35)^(1/4)-1</f>
        <v>0.44859765014820008</v>
      </c>
      <c r="S35" s="57">
        <f t="shared" ref="S35:S36" si="17">(N35/I35)^(1/5)-1</f>
        <v>0.18140597003593073</v>
      </c>
      <c r="T35" s="25"/>
      <c r="U35" s="25"/>
      <c r="V35" s="25"/>
      <c r="W35" s="25"/>
      <c r="X35" s="25"/>
      <c r="Y35" s="25"/>
      <c r="Z35" s="25"/>
      <c r="AA35" s="25"/>
    </row>
    <row r="36" spans="1:27" x14ac:dyDescent="0.25">
      <c r="A36" s="69" t="s">
        <v>44</v>
      </c>
      <c r="B36" s="87">
        <f>B31*B$24</f>
        <v>114.24678144000009</v>
      </c>
      <c r="C36" s="88">
        <f t="shared" ref="C36:N36" si="18">C31*C$24</f>
        <v>204.10025433931673</v>
      </c>
      <c r="D36" s="88">
        <f t="shared" si="18"/>
        <v>392.00015649186577</v>
      </c>
      <c r="E36" s="88">
        <f>E31*E$24</f>
        <v>431.97746327199519</v>
      </c>
      <c r="F36" s="88">
        <f t="shared" si="18"/>
        <v>505.31576061733369</v>
      </c>
      <c r="G36" s="88">
        <f t="shared" si="18"/>
        <v>593.58278015270275</v>
      </c>
      <c r="H36" s="88">
        <f t="shared" si="18"/>
        <v>693.41996089537827</v>
      </c>
      <c r="I36" s="88">
        <f t="shared" si="18"/>
        <v>810.62524540688628</v>
      </c>
      <c r="J36" s="88">
        <f t="shared" si="18"/>
        <v>948.34250179059586</v>
      </c>
      <c r="K36" s="88">
        <f t="shared" si="18"/>
        <v>1111.268001688049</v>
      </c>
      <c r="L36" s="88">
        <f t="shared" si="18"/>
        <v>1304.3337957054803</v>
      </c>
      <c r="M36" s="88">
        <f t="shared" si="18"/>
        <v>1533.4919468110897</v>
      </c>
      <c r="N36" s="89">
        <f t="shared" si="18"/>
        <v>1807.4874070944784</v>
      </c>
      <c r="O36" s="89"/>
      <c r="P36" s="89"/>
      <c r="Q36" s="89"/>
      <c r="R36" s="56">
        <f t="shared" si="16"/>
        <v>0.45020606635525118</v>
      </c>
      <c r="S36" s="57">
        <f t="shared" si="17"/>
        <v>0.17395386790516709</v>
      </c>
      <c r="T36" s="25"/>
      <c r="U36" s="25"/>
      <c r="V36" s="25"/>
      <c r="W36" s="25"/>
      <c r="X36" s="25"/>
      <c r="Y36" s="25"/>
      <c r="Z36" s="25"/>
      <c r="AA36" s="25"/>
    </row>
    <row r="37" spans="1:27" x14ac:dyDescent="0.25">
      <c r="A37" s="8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74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25">
      <c r="A38" s="91" t="s">
        <v>46</v>
      </c>
      <c r="R38" s="92"/>
      <c r="S38" s="92"/>
    </row>
    <row r="39" spans="1:27" x14ac:dyDescent="0.25">
      <c r="A39" s="69" t="s">
        <v>47</v>
      </c>
      <c r="B39" s="93">
        <v>0.89800000000000002</v>
      </c>
      <c r="C39" s="94">
        <v>0.89874904092003804</v>
      </c>
      <c r="D39" s="94">
        <v>0.89949872086319671</v>
      </c>
      <c r="E39" s="94">
        <v>0.90024904037464071</v>
      </c>
      <c r="F39" s="94">
        <v>0.90099999999999947</v>
      </c>
      <c r="G39" s="94">
        <v>0.90168562954490705</v>
      </c>
      <c r="H39" s="94">
        <v>0.9023717926742334</v>
      </c>
      <c r="I39" s="94">
        <v>0.903058489803235</v>
      </c>
      <c r="J39" s="94">
        <v>0.9037457213474922</v>
      </c>
      <c r="K39" s="94">
        <v>0.90443348772290821</v>
      </c>
      <c r="L39" s="94">
        <v>0.9051217893457103</v>
      </c>
      <c r="M39" s="94">
        <v>0.90581062663244893</v>
      </c>
      <c r="N39" s="95">
        <v>0.90649999999999986</v>
      </c>
      <c r="O39" s="96"/>
      <c r="P39" s="96"/>
      <c r="Q39" s="96"/>
      <c r="R39" s="74"/>
      <c r="S39" s="97"/>
    </row>
    <row r="40" spans="1:27" x14ac:dyDescent="0.25">
      <c r="A40" s="69" t="s">
        <v>48</v>
      </c>
      <c r="B40" s="98">
        <v>5.7000000000000023E-2</v>
      </c>
      <c r="C40" s="96">
        <v>5.6495054736399181E-2</v>
      </c>
      <c r="D40" s="96">
        <v>5.5993420767853325E-2</v>
      </c>
      <c r="E40" s="96">
        <v>5.5495076379781225E-2</v>
      </c>
      <c r="F40" s="96">
        <v>5.5000000000000035E-2</v>
      </c>
      <c r="G40" s="96">
        <v>5.4537872068358001E-2</v>
      </c>
      <c r="H40" s="96">
        <v>5.4078591633052023E-2</v>
      </c>
      <c r="I40" s="96">
        <v>5.3622141148647537E-2</v>
      </c>
      <c r="J40" s="96">
        <v>5.3168503177819779E-2</v>
      </c>
      <c r="K40" s="96">
        <v>5.2717660390687662E-2</v>
      </c>
      <c r="L40" s="96">
        <v>5.2269595564151713E-2</v>
      </c>
      <c r="M40" s="96">
        <v>5.1824291581236151E-2</v>
      </c>
      <c r="N40" s="99">
        <v>5.1381731430434952E-2</v>
      </c>
      <c r="O40" s="96"/>
      <c r="P40" s="96"/>
      <c r="Q40" s="96"/>
      <c r="R40" s="74"/>
      <c r="S40" s="97"/>
    </row>
    <row r="41" spans="1:27" x14ac:dyDescent="0.25">
      <c r="A41" s="69" t="s">
        <v>49</v>
      </c>
      <c r="B41" s="98">
        <v>2.1000000000000001E-2</v>
      </c>
      <c r="C41" s="96">
        <v>2.1483074279361278E-2</v>
      </c>
      <c r="D41" s="96">
        <v>2.1977260975835911E-2</v>
      </c>
      <c r="E41" s="96">
        <v>2.2482815714323371E-2</v>
      </c>
      <c r="F41" s="96">
        <v>2.2999999999999996E-2</v>
      </c>
      <c r="G41" s="96">
        <v>2.3465635861828156E-2</v>
      </c>
      <c r="H41" s="96">
        <v>2.3940698539126774E-2</v>
      </c>
      <c r="I41" s="96">
        <v>2.4425378878128273E-2</v>
      </c>
      <c r="J41" s="96">
        <v>2.4919871588754215E-2</v>
      </c>
      <c r="K41" s="96">
        <v>2.5424375322835813E-2</v>
      </c>
      <c r="L41" s="96">
        <v>2.593909275391804E-2</v>
      </c>
      <c r="M41" s="96">
        <v>2.6464230658679398E-2</v>
      </c>
      <c r="N41" s="99">
        <v>2.6999999999999979E-2</v>
      </c>
      <c r="O41" s="96"/>
      <c r="P41" s="96"/>
      <c r="Q41" s="96"/>
      <c r="R41" s="74"/>
      <c r="S41" s="97"/>
    </row>
    <row r="42" spans="1:27" x14ac:dyDescent="0.25">
      <c r="A42" s="69" t="s">
        <v>44</v>
      </c>
      <c r="B42" s="100">
        <f t="shared" ref="B42:N42" si="19">100%-SUM(B39:B41)</f>
        <v>2.399999999999991E-2</v>
      </c>
      <c r="C42" s="101">
        <f t="shared" si="19"/>
        <v>2.3272830064201555E-2</v>
      </c>
      <c r="D42" s="101">
        <f t="shared" si="19"/>
        <v>2.2530597393114027E-2</v>
      </c>
      <c r="E42" s="101">
        <f t="shared" si="19"/>
        <v>2.1773067531254631E-2</v>
      </c>
      <c r="F42" s="101">
        <f t="shared" si="19"/>
        <v>2.1000000000000463E-2</v>
      </c>
      <c r="G42" s="101">
        <f t="shared" si="19"/>
        <v>2.031086252490677E-2</v>
      </c>
      <c r="H42" s="101">
        <f t="shared" si="19"/>
        <v>1.9608917153587813E-2</v>
      </c>
      <c r="I42" s="101">
        <f t="shared" si="19"/>
        <v>1.8893990169989272E-2</v>
      </c>
      <c r="J42" s="101">
        <f t="shared" si="19"/>
        <v>1.8165903885933865E-2</v>
      </c>
      <c r="K42" s="101">
        <f t="shared" si="19"/>
        <v>1.742447656356827E-2</v>
      </c>
      <c r="L42" s="101">
        <f t="shared" si="19"/>
        <v>1.6669522336219988E-2</v>
      </c>
      <c r="M42" s="101">
        <f t="shared" si="19"/>
        <v>1.5900851127635507E-2</v>
      </c>
      <c r="N42" s="102">
        <f t="shared" si="19"/>
        <v>1.5118268569565108E-2</v>
      </c>
      <c r="O42" s="96"/>
      <c r="P42" s="96"/>
      <c r="Q42" s="96"/>
      <c r="R42" s="74"/>
      <c r="S42" s="97"/>
    </row>
    <row r="43" spans="1:27" x14ac:dyDescent="0.2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27" x14ac:dyDescent="0.25">
      <c r="A44" s="91" t="s">
        <v>50</v>
      </c>
      <c r="B44" s="90"/>
      <c r="C44" s="90"/>
      <c r="D44" s="90"/>
      <c r="E44" s="104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1:27" x14ac:dyDescent="0.25">
      <c r="A45" s="69" t="s">
        <v>47</v>
      </c>
      <c r="B45" s="105">
        <f t="shared" ref="B45:N48" si="20">B39*B$24</f>
        <v>8549.4674777599994</v>
      </c>
      <c r="C45" s="106">
        <f t="shared" si="20"/>
        <v>14891.309047822206</v>
      </c>
      <c r="D45" s="106">
        <f t="shared" si="20"/>
        <v>27929.600790566899</v>
      </c>
      <c r="E45" s="106">
        <f t="shared" si="20"/>
        <v>30101.561237769634</v>
      </c>
      <c r="F45" s="107">
        <f t="shared" si="20"/>
        <v>34488.16464120998</v>
      </c>
      <c r="G45" s="106">
        <f t="shared" si="20"/>
        <v>39545.637855232613</v>
      </c>
      <c r="H45" s="106">
        <f t="shared" si="20"/>
        <v>45423.909879523249</v>
      </c>
      <c r="I45" s="106">
        <f t="shared" si="20"/>
        <v>52266.876875685477</v>
      </c>
      <c r="J45" s="106">
        <f t="shared" si="20"/>
        <v>60245.329094558379</v>
      </c>
      <c r="K45" s="106">
        <f t="shared" si="20"/>
        <v>69622.553275021288</v>
      </c>
      <c r="L45" s="106">
        <f t="shared" si="20"/>
        <v>80668.376091396523</v>
      </c>
      <c r="M45" s="106">
        <f t="shared" si="20"/>
        <v>93708.841707110783</v>
      </c>
      <c r="N45" s="108">
        <f t="shared" si="20"/>
        <v>109232.4889687461</v>
      </c>
      <c r="O45" s="108"/>
      <c r="P45" s="108"/>
      <c r="Q45" s="108"/>
      <c r="R45" s="56">
        <f>(F45/B45)^(1/4)-1</f>
        <v>0.41720525695730104</v>
      </c>
      <c r="S45" s="57">
        <f>(N45/I45)^(1/5)-1</f>
        <v>0.15884421171200036</v>
      </c>
      <c r="T45" s="58">
        <f>(N45/F45)^(1/8)-1</f>
        <v>0.1550086010278342</v>
      </c>
    </row>
    <row r="46" spans="1:27" x14ac:dyDescent="0.25">
      <c r="A46" s="69" t="s">
        <v>48</v>
      </c>
      <c r="B46" s="109">
        <f t="shared" si="20"/>
        <v>542.67221184000016</v>
      </c>
      <c r="C46" s="110">
        <f t="shared" si="20"/>
        <v>936.06255077851176</v>
      </c>
      <c r="D46" s="110">
        <f t="shared" si="20"/>
        <v>1738.6060176312672</v>
      </c>
      <c r="E46" s="110">
        <f t="shared" si="20"/>
        <v>1855.5848050063014</v>
      </c>
      <c r="F46" s="111">
        <f t="shared" si="20"/>
        <v>2105.2708715500012</v>
      </c>
      <c r="G46" s="110">
        <f t="shared" si="20"/>
        <v>2391.8923264850355</v>
      </c>
      <c r="H46" s="110">
        <f t="shared" si="20"/>
        <v>2722.2272379231003</v>
      </c>
      <c r="I46" s="110">
        <f t="shared" si="20"/>
        <v>3103.5219544169872</v>
      </c>
      <c r="J46" s="110">
        <f t="shared" si="20"/>
        <v>3544.3088644855734</v>
      </c>
      <c r="K46" s="110">
        <f t="shared" si="20"/>
        <v>4058.1625613243714</v>
      </c>
      <c r="L46" s="110">
        <f t="shared" si="20"/>
        <v>4658.492860018524</v>
      </c>
      <c r="M46" s="110">
        <f t="shared" si="20"/>
        <v>5361.3792922963721</v>
      </c>
      <c r="N46" s="112">
        <f t="shared" si="20"/>
        <v>6191.4555010149597</v>
      </c>
      <c r="O46" s="112"/>
      <c r="P46" s="112"/>
      <c r="Q46" s="112"/>
      <c r="R46" s="56">
        <f t="shared" ref="R46:R47" si="21">(F46/B46)^(1/4)-1</f>
        <v>0.40343595779458519</v>
      </c>
      <c r="S46" s="57">
        <f t="shared" ref="S46:S47" si="22">(N46/I46)^(1/5)-1</f>
        <v>0.14812080491329116</v>
      </c>
      <c r="T46" s="58">
        <f t="shared" ref="T46:T48" si="23">(N46/F46)^(1/8)-1</f>
        <v>0.14435453962164058</v>
      </c>
    </row>
    <row r="47" spans="1:27" x14ac:dyDescent="0.25">
      <c r="A47" s="69" t="s">
        <v>49</v>
      </c>
      <c r="B47" s="109">
        <f t="shared" si="20"/>
        <v>199.93186752</v>
      </c>
      <c r="C47" s="110">
        <f t="shared" si="20"/>
        <v>355.9515324364632</v>
      </c>
      <c r="D47" s="110">
        <f t="shared" si="20"/>
        <v>682.39799711572459</v>
      </c>
      <c r="E47" s="110">
        <f t="shared" si="20"/>
        <v>751.75626262323578</v>
      </c>
      <c r="F47" s="111">
        <f t="shared" si="20"/>
        <v>880.38600082999983</v>
      </c>
      <c r="G47" s="110">
        <f t="shared" si="20"/>
        <v>1029.143093145414</v>
      </c>
      <c r="H47" s="110">
        <f t="shared" si="20"/>
        <v>1205.1353352605529</v>
      </c>
      <c r="I47" s="110">
        <f t="shared" si="20"/>
        <v>1413.682817757754</v>
      </c>
      <c r="J47" s="110">
        <f t="shared" si="20"/>
        <v>1661.2038424040047</v>
      </c>
      <c r="K47" s="110">
        <f t="shared" si="20"/>
        <v>1957.1477056371255</v>
      </c>
      <c r="L47" s="110">
        <f t="shared" si="20"/>
        <v>2311.8043498381235</v>
      </c>
      <c r="M47" s="110">
        <f t="shared" si="20"/>
        <v>2737.8044911157117</v>
      </c>
      <c r="N47" s="112">
        <f t="shared" si="20"/>
        <v>3253.4773327701519</v>
      </c>
      <c r="O47" s="112"/>
      <c r="P47" s="112"/>
      <c r="Q47" s="112"/>
      <c r="R47" s="56">
        <f t="shared" si="21"/>
        <v>0.44859765014820008</v>
      </c>
      <c r="S47" s="57">
        <f t="shared" si="22"/>
        <v>0.18140597003593073</v>
      </c>
      <c r="T47" s="58">
        <f t="shared" si="23"/>
        <v>0.17749570625527489</v>
      </c>
    </row>
    <row r="48" spans="1:27" x14ac:dyDescent="0.25">
      <c r="A48" s="69" t="s">
        <v>44</v>
      </c>
      <c r="B48" s="113">
        <f t="shared" si="20"/>
        <v>228.49356287999913</v>
      </c>
      <c r="C48" s="114">
        <f t="shared" si="20"/>
        <v>385.60586896282103</v>
      </c>
      <c r="D48" s="114">
        <f t="shared" si="20"/>
        <v>699.5791946861109</v>
      </c>
      <c r="E48" s="114">
        <f t="shared" si="20"/>
        <v>728.0244646008257</v>
      </c>
      <c r="F48" s="115">
        <f t="shared" si="20"/>
        <v>803.83069641001771</v>
      </c>
      <c r="G48" s="114">
        <f t="shared" si="20"/>
        <v>890.78276022072964</v>
      </c>
      <c r="H48" s="114">
        <f t="shared" si="20"/>
        <v>987.08059455174953</v>
      </c>
      <c r="I48" s="114">
        <f t="shared" si="20"/>
        <v>1093.5391993495475</v>
      </c>
      <c r="J48" s="114">
        <f t="shared" si="20"/>
        <v>1210.9721042733427</v>
      </c>
      <c r="K48" s="114">
        <f t="shared" si="20"/>
        <v>1341.322014613485</v>
      </c>
      <c r="L48" s="114">
        <f t="shared" si="20"/>
        <v>1485.6600657621789</v>
      </c>
      <c r="M48" s="114">
        <f t="shared" si="20"/>
        <v>1644.9910141455516</v>
      </c>
      <c r="N48" s="116">
        <f t="shared" si="20"/>
        <v>1821.7386704374646</v>
      </c>
      <c r="O48" s="116"/>
      <c r="P48" s="116"/>
      <c r="Q48" s="116"/>
      <c r="R48" s="56">
        <f>(F48/B48)^(1/4)-1</f>
        <v>0.36953348221310178</v>
      </c>
      <c r="S48" s="57">
        <f>(N48/I48)^(1/5)-1</f>
        <v>0.10746585313783719</v>
      </c>
      <c r="T48" s="58">
        <f t="shared" si="23"/>
        <v>0.10768222415385909</v>
      </c>
    </row>
    <row r="49" spans="1:19" x14ac:dyDescent="0.25">
      <c r="A49" s="80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74"/>
      <c r="S49" s="97"/>
    </row>
    <row r="50" spans="1:19" x14ac:dyDescent="0.25">
      <c r="A50" s="68" t="s">
        <v>51</v>
      </c>
    </row>
    <row r="51" spans="1:19" x14ac:dyDescent="0.25">
      <c r="A51" s="69" t="s">
        <v>52</v>
      </c>
      <c r="B51" s="70">
        <v>0.5099999999999999</v>
      </c>
      <c r="C51" s="71">
        <v>0.50912273910429995</v>
      </c>
      <c r="D51" s="71">
        <v>0.50824698720208861</v>
      </c>
      <c r="E51" s="71">
        <v>0.50737274169771662</v>
      </c>
      <c r="F51" s="71">
        <v>0.50650000000000006</v>
      </c>
      <c r="G51" s="71">
        <v>0.50568290127975213</v>
      </c>
      <c r="H51" s="71">
        <v>0.50486712072400297</v>
      </c>
      <c r="I51" s="71">
        <v>0.50405265620625606</v>
      </c>
      <c r="J51" s="71">
        <v>0.50323950560344521</v>
      </c>
      <c r="K51" s="71">
        <v>0.50242766679592943</v>
      </c>
      <c r="L51" s="71">
        <v>0.50161713766748706</v>
      </c>
      <c r="M51" s="71">
        <v>0.50080791610531028</v>
      </c>
      <c r="N51" s="72">
        <v>0.50000000000000011</v>
      </c>
      <c r="O51" s="72">
        <v>0.50000000000000011</v>
      </c>
      <c r="P51" s="72">
        <v>0.50000000000000011</v>
      </c>
      <c r="Q51" s="72">
        <v>0.50000000000000011</v>
      </c>
      <c r="R51" s="74"/>
    </row>
    <row r="52" spans="1:19" x14ac:dyDescent="0.25">
      <c r="A52" s="69" t="s">
        <v>53</v>
      </c>
      <c r="B52" s="75">
        <v>0.32150000000000006</v>
      </c>
      <c r="C52" s="73">
        <v>0.32224738977751366</v>
      </c>
      <c r="D52" s="73">
        <v>0.32299651700908488</v>
      </c>
      <c r="E52" s="73">
        <v>0.32374738573376632</v>
      </c>
      <c r="F52" s="73">
        <v>0.32450000000000012</v>
      </c>
      <c r="G52" s="73">
        <v>0.32512082691739941</v>
      </c>
      <c r="H52" s="73">
        <v>0.32574284158845473</v>
      </c>
      <c r="I52" s="73">
        <v>0.32636604628555266</v>
      </c>
      <c r="J52" s="73">
        <v>0.32699044328542715</v>
      </c>
      <c r="K52" s="73">
        <v>0.32761603486916807</v>
      </c>
      <c r="L52" s="73">
        <v>0.32824282332222948</v>
      </c>
      <c r="M52" s="73">
        <v>0.32887081093443782</v>
      </c>
      <c r="N52" s="76">
        <v>0.32950000000000035</v>
      </c>
      <c r="O52" s="76">
        <v>0.32950000000000035</v>
      </c>
      <c r="P52" s="76">
        <v>0.32950000000000035</v>
      </c>
      <c r="Q52" s="76">
        <v>0.32950000000000035</v>
      </c>
      <c r="R52" s="74"/>
    </row>
    <row r="53" spans="1:19" x14ac:dyDescent="0.25">
      <c r="A53" s="69" t="s">
        <v>54</v>
      </c>
      <c r="B53" s="75">
        <v>0.1095</v>
      </c>
      <c r="C53" s="73">
        <v>0.10874216900534815</v>
      </c>
      <c r="D53" s="73">
        <v>0.1079895828309379</v>
      </c>
      <c r="E53" s="73">
        <v>0.10724220517825472</v>
      </c>
      <c r="F53" s="73">
        <v>0.10649999999999997</v>
      </c>
      <c r="G53" s="73">
        <v>0.10586177268142344</v>
      </c>
      <c r="H53" s="73">
        <v>0.10522737009627579</v>
      </c>
      <c r="I53" s="73">
        <v>0.10459676932390578</v>
      </c>
      <c r="J53" s="73">
        <v>0.10396994758101973</v>
      </c>
      <c r="K53" s="73">
        <v>0.10334688222085844</v>
      </c>
      <c r="L53" s="73">
        <v>0.10272755073237898</v>
      </c>
      <c r="M53" s="73">
        <v>0.10211193073944132</v>
      </c>
      <c r="N53" s="76">
        <v>0.10149999999999995</v>
      </c>
      <c r="O53" s="76">
        <v>0.10149999999999995</v>
      </c>
      <c r="P53" s="76">
        <v>0.10149999999999995</v>
      </c>
      <c r="Q53" s="76">
        <v>0.10149999999999995</v>
      </c>
      <c r="R53" s="74"/>
    </row>
    <row r="54" spans="1:19" x14ac:dyDescent="0.25">
      <c r="A54" s="69" t="s">
        <v>55</v>
      </c>
      <c r="B54" s="19">
        <f>100%-SUM(B51:B53)</f>
        <v>5.9000000000000052E-2</v>
      </c>
      <c r="C54" s="20">
        <f t="shared" ref="C54:Q54" si="24">100%-SUM(C51:C53)</f>
        <v>5.9887702112838226E-2</v>
      </c>
      <c r="D54" s="20">
        <f t="shared" si="24"/>
        <v>6.0766912957888719E-2</v>
      </c>
      <c r="E54" s="20">
        <f t="shared" si="24"/>
        <v>6.163766739026233E-2</v>
      </c>
      <c r="F54" s="78">
        <f t="shared" si="24"/>
        <v>6.2499999999999889E-2</v>
      </c>
      <c r="G54" s="20">
        <f t="shared" si="24"/>
        <v>6.3334499121425081E-2</v>
      </c>
      <c r="H54" s="20">
        <f t="shared" si="24"/>
        <v>6.4162667591266542E-2</v>
      </c>
      <c r="I54" s="20">
        <f t="shared" si="24"/>
        <v>6.4984528184285462E-2</v>
      </c>
      <c r="J54" s="20">
        <f t="shared" si="24"/>
        <v>6.5800103530107901E-2</v>
      </c>
      <c r="K54" s="20">
        <f t="shared" si="24"/>
        <v>6.660941611404414E-2</v>
      </c>
      <c r="L54" s="20">
        <f t="shared" si="24"/>
        <v>6.741248827790447E-2</v>
      </c>
      <c r="M54" s="20">
        <f t="shared" si="24"/>
        <v>6.8209342220810543E-2</v>
      </c>
      <c r="N54" s="21">
        <f t="shared" si="24"/>
        <v>6.8999999999999617E-2</v>
      </c>
      <c r="O54" s="21">
        <f t="shared" si="24"/>
        <v>6.8999999999999617E-2</v>
      </c>
      <c r="P54" s="21">
        <f t="shared" si="24"/>
        <v>6.8999999999999617E-2</v>
      </c>
      <c r="Q54" s="21">
        <f t="shared" si="24"/>
        <v>6.8999999999999617E-2</v>
      </c>
      <c r="R54" s="74"/>
    </row>
    <row r="56" spans="1:19" x14ac:dyDescent="0.25">
      <c r="A56" s="68" t="s">
        <v>51</v>
      </c>
    </row>
    <row r="57" spans="1:19" x14ac:dyDescent="0.25">
      <c r="A57" s="69" t="s">
        <v>52</v>
      </c>
      <c r="B57" s="10">
        <f>B51*B$24</f>
        <v>4855.4882111999987</v>
      </c>
      <c r="C57" s="11">
        <f t="shared" ref="C57:Q57" si="25">C51*C$24</f>
        <v>8435.61851650467</v>
      </c>
      <c r="D57" s="11">
        <f t="shared" si="25"/>
        <v>15781.162470070498</v>
      </c>
      <c r="E57" s="11">
        <f t="shared" si="25"/>
        <v>16964.985209240676</v>
      </c>
      <c r="F57" s="11">
        <f t="shared" si="25"/>
        <v>19387.630844365001</v>
      </c>
      <c r="G57" s="11">
        <f t="shared" si="25"/>
        <v>22177.965610570347</v>
      </c>
      <c r="H57" s="11">
        <f t="shared" si="25"/>
        <v>25414.179364957814</v>
      </c>
      <c r="I57" s="11">
        <f t="shared" si="25"/>
        <v>29173.368522934663</v>
      </c>
      <c r="J57" s="11">
        <f t="shared" si="25"/>
        <v>33546.858272544057</v>
      </c>
      <c r="K57" s="11">
        <f t="shared" si="25"/>
        <v>38676.472591051577</v>
      </c>
      <c r="L57" s="11">
        <f t="shared" si="25"/>
        <v>44706.293000085148</v>
      </c>
      <c r="M57" s="11">
        <f t="shared" si="25"/>
        <v>51810.089610511262</v>
      </c>
      <c r="N57" s="12">
        <f t="shared" si="25"/>
        <v>60249.580236484355</v>
      </c>
      <c r="O57" s="12">
        <f t="shared" si="25"/>
        <v>70371.509716213724</v>
      </c>
      <c r="P57" s="12">
        <f t="shared" si="25"/>
        <v>82341.703518941678</v>
      </c>
      <c r="Q57" s="12">
        <f t="shared" si="25"/>
        <v>96463.305672440169</v>
      </c>
      <c r="R57" s="56">
        <f>(F57/B57)^(1/4)-1</f>
        <v>0.41358835699080365</v>
      </c>
      <c r="S57" s="57">
        <f>(N57/I57)^(1/5)-1</f>
        <v>0.15609491099582562</v>
      </c>
    </row>
    <row r="58" spans="1:19" x14ac:dyDescent="0.25">
      <c r="A58" s="69" t="s">
        <v>53</v>
      </c>
      <c r="B58" s="50">
        <f t="shared" ref="B58:Q60" si="26">B52*B$24</f>
        <v>3060.8616860800003</v>
      </c>
      <c r="C58" s="25">
        <f t="shared" si="26"/>
        <v>5339.2941216589497</v>
      </c>
      <c r="D58" s="25">
        <f t="shared" si="26"/>
        <v>10029.101284491215</v>
      </c>
      <c r="E58" s="25">
        <f t="shared" si="26"/>
        <v>10825.117628758886</v>
      </c>
      <c r="F58" s="25">
        <f t="shared" si="26"/>
        <v>12421.098142145005</v>
      </c>
      <c r="G58" s="25">
        <f t="shared" si="26"/>
        <v>14258.972372619932</v>
      </c>
      <c r="H58" s="25">
        <f t="shared" si="26"/>
        <v>16397.358162496883</v>
      </c>
      <c r="I58" s="25">
        <f t="shared" si="26"/>
        <v>18889.290284318129</v>
      </c>
      <c r="J58" s="25">
        <f t="shared" si="26"/>
        <v>21797.77607924246</v>
      </c>
      <c r="K58" s="25">
        <f t="shared" si="26"/>
        <v>25219.615539510003</v>
      </c>
      <c r="L58" s="25">
        <f t="shared" si="26"/>
        <v>29254.422811100703</v>
      </c>
      <c r="M58" s="25">
        <f t="shared" si="26"/>
        <v>34022.677431504082</v>
      </c>
      <c r="N58" s="12">
        <f t="shared" si="26"/>
        <v>39704.473375843219</v>
      </c>
      <c r="O58" s="12">
        <f t="shared" si="26"/>
        <v>46374.824902984881</v>
      </c>
      <c r="P58" s="12">
        <f t="shared" si="26"/>
        <v>54263.182618982617</v>
      </c>
      <c r="Q58" s="12">
        <f t="shared" si="26"/>
        <v>63569.318438138129</v>
      </c>
      <c r="R58" s="56">
        <f t="shared" ref="R58:R59" si="27">(F58/B58)^(1/4)-1</f>
        <v>0.41931591309093119</v>
      </c>
      <c r="S58" s="57">
        <f t="shared" ref="S58:S59" si="28">(N58/I58)^(1/5)-1</f>
        <v>0.16017835800599234</v>
      </c>
    </row>
    <row r="59" spans="1:19" x14ac:dyDescent="0.25">
      <c r="A59" s="69" t="s">
        <v>54</v>
      </c>
      <c r="B59" s="50">
        <f t="shared" si="26"/>
        <v>1042.5018806399999</v>
      </c>
      <c r="C59" s="25">
        <f t="shared" si="26"/>
        <v>1801.7412775556143</v>
      </c>
      <c r="D59" s="25">
        <f t="shared" si="26"/>
        <v>3353.096416983863</v>
      </c>
      <c r="E59" s="25">
        <f t="shared" si="26"/>
        <v>3585.8497611986177</v>
      </c>
      <c r="F59" s="25">
        <f t="shared" si="26"/>
        <v>4076.5699603649987</v>
      </c>
      <c r="G59" s="25">
        <f t="shared" si="26"/>
        <v>4642.8280411715632</v>
      </c>
      <c r="H59" s="25">
        <f t="shared" si="26"/>
        <v>5296.9725061408781</v>
      </c>
      <c r="I59" s="25">
        <f t="shared" si="26"/>
        <v>6053.81215677208</v>
      </c>
      <c r="J59" s="25">
        <f t="shared" si="26"/>
        <v>6930.8252974335355</v>
      </c>
      <c r="K59" s="25">
        <f t="shared" si="26"/>
        <v>7955.5588231751626</v>
      </c>
      <c r="L59" s="25">
        <f t="shared" si="26"/>
        <v>9155.5244774495259</v>
      </c>
      <c r="M59" s="25">
        <f t="shared" si="26"/>
        <v>10563.787256110982</v>
      </c>
      <c r="N59" s="12">
        <f t="shared" si="26"/>
        <v>12230.664788006316</v>
      </c>
      <c r="O59" s="12">
        <f t="shared" si="26"/>
        <v>14285.416472391376</v>
      </c>
      <c r="P59" s="12">
        <f t="shared" si="26"/>
        <v>16715.36581434515</v>
      </c>
      <c r="Q59" s="12">
        <f t="shared" si="26"/>
        <v>19582.051051505343</v>
      </c>
      <c r="R59" s="56">
        <f t="shared" si="27"/>
        <v>0.40622402409582281</v>
      </c>
      <c r="S59" s="57">
        <f t="shared" si="28"/>
        <v>0.15102358987463638</v>
      </c>
    </row>
    <row r="60" spans="1:19" x14ac:dyDescent="0.25">
      <c r="A60" s="69" t="s">
        <v>55</v>
      </c>
      <c r="B60" s="118">
        <f t="shared" si="26"/>
        <v>561.71334208000042</v>
      </c>
      <c r="C60" s="119">
        <f t="shared" si="26"/>
        <v>992.27508428076658</v>
      </c>
      <c r="D60" s="119">
        <f t="shared" si="26"/>
        <v>1886.8238284544291</v>
      </c>
      <c r="E60" s="119">
        <f t="shared" si="26"/>
        <v>2060.9741708018182</v>
      </c>
      <c r="F60" s="119">
        <f t="shared" si="26"/>
        <v>2392.3532631249959</v>
      </c>
      <c r="G60" s="119">
        <f t="shared" si="26"/>
        <v>2777.6900107219535</v>
      </c>
      <c r="H60" s="119">
        <f t="shared" si="26"/>
        <v>3229.8430136630759</v>
      </c>
      <c r="I60" s="119">
        <f t="shared" si="26"/>
        <v>3761.1498831848908</v>
      </c>
      <c r="J60" s="119">
        <f t="shared" si="26"/>
        <v>4386.3542565012476</v>
      </c>
      <c r="K60" s="119">
        <f t="shared" si="26"/>
        <v>5127.5386028595376</v>
      </c>
      <c r="L60" s="119">
        <f t="shared" si="26"/>
        <v>6008.0930783799722</v>
      </c>
      <c r="M60" s="119">
        <f t="shared" si="26"/>
        <v>7056.4622065420899</v>
      </c>
      <c r="N60" s="12">
        <f t="shared" si="26"/>
        <v>8314.4420726347926</v>
      </c>
      <c r="O60" s="12">
        <f t="shared" si="26"/>
        <v>9711.2683408374378</v>
      </c>
      <c r="P60" s="12">
        <f t="shared" si="26"/>
        <v>11363.155085613887</v>
      </c>
      <c r="Q60" s="12">
        <f t="shared" si="26"/>
        <v>13311.936182796668</v>
      </c>
      <c r="R60" s="56">
        <f>(F60/B60)^(1/4)-1</f>
        <v>0.43657281062448861</v>
      </c>
      <c r="S60" s="57">
        <f>(N60/I60)^(1/5)-1</f>
        <v>0.17193221935735559</v>
      </c>
    </row>
    <row r="61" spans="1:19" x14ac:dyDescent="0.25">
      <c r="G61" s="25">
        <f>SUM(G57:G60)</f>
        <v>43857.456035083793</v>
      </c>
      <c r="H61" s="25">
        <f t="shared" ref="H61:N61" si="29">SUM(H57:H60)</f>
        <v>50338.35304725865</v>
      </c>
      <c r="I61" s="25">
        <f t="shared" si="29"/>
        <v>57877.620847209764</v>
      </c>
      <c r="J61" s="25">
        <f t="shared" si="29"/>
        <v>66661.813905721297</v>
      </c>
      <c r="K61" s="25">
        <f t="shared" si="29"/>
        <v>76979.185556596276</v>
      </c>
      <c r="L61" s="25">
        <f t="shared" si="29"/>
        <v>89124.333367015352</v>
      </c>
      <c r="M61" s="25">
        <f t="shared" si="29"/>
        <v>103453.01650466841</v>
      </c>
      <c r="N61" s="25">
        <f t="shared" si="29"/>
        <v>120499.16047296868</v>
      </c>
      <c r="O61" s="25">
        <f t="shared" ref="O61" si="30">SUM(O57:O60)</f>
        <v>140743.01943242742</v>
      </c>
      <c r="P61" s="25">
        <f t="shared" ref="P61" si="31">SUM(P57:P60)</f>
        <v>164683.40703788336</v>
      </c>
      <c r="Q61" s="25">
        <f t="shared" ref="Q61" si="32">SUM(Q57:Q60)</f>
        <v>192926.61134488031</v>
      </c>
    </row>
    <row r="63" spans="1:19" x14ac:dyDescent="0.25">
      <c r="A63" s="69" t="s">
        <v>56</v>
      </c>
    </row>
    <row r="64" spans="1:19" x14ac:dyDescent="0.25">
      <c r="A64" s="69" t="s">
        <v>57</v>
      </c>
      <c r="B64" s="18">
        <v>99777.552457683341</v>
      </c>
      <c r="C64" s="18">
        <v>97407.687011138056</v>
      </c>
      <c r="D64" s="18">
        <v>97145.712012692704</v>
      </c>
      <c r="E64" s="18">
        <v>102664.3522183243</v>
      </c>
      <c r="F64" s="18">
        <v>115760.81103353451</v>
      </c>
      <c r="G64" s="18">
        <v>121901.68010426901</v>
      </c>
      <c r="H64" s="18">
        <v>127320.32620317301</v>
      </c>
      <c r="I64" s="18">
        <v>132872.78869858637</v>
      </c>
      <c r="J64" s="18">
        <v>138425.25119399972</v>
      </c>
      <c r="K64" s="18">
        <v>143977.71368941307</v>
      </c>
      <c r="L64" s="18">
        <v>149530.17618482641</v>
      </c>
      <c r="M64" s="18">
        <v>155082.63868023979</v>
      </c>
      <c r="N64" s="18">
        <v>160635.10117565314</v>
      </c>
      <c r="O64" s="18"/>
      <c r="P64" s="18"/>
      <c r="Q64" s="18"/>
      <c r="R64" s="56">
        <f>(F64/B64)^(1/4)-1</f>
        <v>3.7844238182904943E-2</v>
      </c>
      <c r="S64" s="57">
        <f>(N64/I64)^(1/5)-1</f>
        <v>3.8677873755712078E-2</v>
      </c>
    </row>
    <row r="65" spans="1:19" x14ac:dyDescent="0.25">
      <c r="A65" s="69" t="s">
        <v>58</v>
      </c>
      <c r="B65" s="18">
        <v>418466.83879103395</v>
      </c>
      <c r="C65" s="18">
        <v>417929.16100720927</v>
      </c>
      <c r="D65" s="18">
        <v>881418.09290953539</v>
      </c>
      <c r="E65" s="18">
        <v>145335.16200663493</v>
      </c>
      <c r="F65" s="18">
        <v>185700.2941289403</v>
      </c>
      <c r="G65" s="18">
        <v>192605.95996305399</v>
      </c>
      <c r="H65" s="18">
        <v>200198.30775596501</v>
      </c>
      <c r="I65" s="18">
        <v>219282.50614301377</v>
      </c>
      <c r="J65" s="18">
        <v>235997.21319594944</v>
      </c>
      <c r="K65" s="18">
        <v>252711.92024888514</v>
      </c>
      <c r="L65" s="18">
        <v>269426.62730182084</v>
      </c>
      <c r="M65" s="18">
        <v>286141.33435475652</v>
      </c>
      <c r="N65" s="18">
        <v>302856.04140769225</v>
      </c>
      <c r="O65" s="18"/>
      <c r="P65" s="18"/>
      <c r="Q65" s="18"/>
      <c r="R65" s="56">
        <f t="shared" ref="R65" si="33">(F65/B65)^(1/4)-1</f>
        <v>-0.18381635898257243</v>
      </c>
      <c r="S65" s="57">
        <f t="shared" ref="S65" si="34">(N65/I65)^(1/5)-1</f>
        <v>6.671020785667614E-2</v>
      </c>
    </row>
    <row r="66" spans="1:19" x14ac:dyDescent="0.25">
      <c r="G66" s="3">
        <f>G64*G24</f>
        <v>5346297575.7758265</v>
      </c>
    </row>
    <row r="68" spans="1:19" x14ac:dyDescent="0.25">
      <c r="B68" s="120">
        <v>8549.4674777599994</v>
      </c>
      <c r="C68" s="107">
        <v>34488.16464120998</v>
      </c>
      <c r="D68" s="107">
        <v>52266.876875685477</v>
      </c>
      <c r="E68" s="108">
        <v>109232.4889687461</v>
      </c>
      <c r="G68" s="70">
        <v>0.89800000000000002</v>
      </c>
      <c r="H68" s="71">
        <v>0.90099999999999947</v>
      </c>
      <c r="I68" s="71">
        <v>0.903058489803235</v>
      </c>
      <c r="J68" s="72">
        <v>0.90649999999999986</v>
      </c>
    </row>
    <row r="69" spans="1:19" x14ac:dyDescent="0.25">
      <c r="B69" s="121">
        <v>542.67221184000016</v>
      </c>
      <c r="C69" s="111">
        <v>2105.2708715500012</v>
      </c>
      <c r="D69" s="111">
        <v>3103.5219544169872</v>
      </c>
      <c r="E69" s="112">
        <v>6191.4555010149597</v>
      </c>
      <c r="G69" s="75">
        <v>5.7000000000000023E-2</v>
      </c>
      <c r="H69" s="73">
        <v>5.5000000000000035E-2</v>
      </c>
      <c r="I69" s="73">
        <v>5.3622141148647537E-2</v>
      </c>
      <c r="J69" s="76">
        <v>5.1381731430434952E-2</v>
      </c>
    </row>
    <row r="70" spans="1:19" x14ac:dyDescent="0.25">
      <c r="B70" s="121">
        <v>199.93186752</v>
      </c>
      <c r="C70" s="111">
        <v>880.38600082999983</v>
      </c>
      <c r="D70" s="111">
        <v>1413.682817757754</v>
      </c>
      <c r="E70" s="112">
        <v>3253.4773327701519</v>
      </c>
      <c r="G70" s="75">
        <v>2.1000000000000001E-2</v>
      </c>
      <c r="H70" s="73">
        <v>2.2999999999999996E-2</v>
      </c>
      <c r="I70" s="73">
        <v>2.4425378878128273E-2</v>
      </c>
      <c r="J70" s="76">
        <v>2.6999999999999979E-2</v>
      </c>
    </row>
    <row r="71" spans="1:19" x14ac:dyDescent="0.25">
      <c r="B71" s="122">
        <v>228.49356287999913</v>
      </c>
      <c r="C71" s="115">
        <v>803.83069641001771</v>
      </c>
      <c r="D71" s="115">
        <v>1093.5391993495475</v>
      </c>
      <c r="E71" s="116">
        <v>1821.7386704374646</v>
      </c>
      <c r="G71" s="77">
        <v>2.399999999999991E-2</v>
      </c>
      <c r="H71" s="78">
        <v>2.1000000000000463E-2</v>
      </c>
      <c r="I71" s="78">
        <v>1.8893990169989272E-2</v>
      </c>
      <c r="J71" s="79">
        <v>1.5118268569565108E-2</v>
      </c>
    </row>
    <row r="72" spans="1:19" x14ac:dyDescent="0.25">
      <c r="B72" s="23">
        <f>SUM(B68:B71)</f>
        <v>9520.5651199999975</v>
      </c>
      <c r="C72" s="23">
        <f t="shared" ref="C72:E72" si="35">SUM(C68:C71)</f>
        <v>38277.65221</v>
      </c>
      <c r="D72" s="23">
        <f t="shared" si="35"/>
        <v>57877.620847209771</v>
      </c>
      <c r="E72" s="23">
        <f t="shared" si="35"/>
        <v>120499.16047296868</v>
      </c>
    </row>
    <row r="74" spans="1:19" x14ac:dyDescent="0.25">
      <c r="B74" s="48">
        <v>9206.3864710399994</v>
      </c>
      <c r="C74" s="49">
        <v>36891.950448552663</v>
      </c>
      <c r="D74" s="49">
        <v>55653.312784045127</v>
      </c>
      <c r="E74" s="123">
        <v>115438.19573310405</v>
      </c>
      <c r="G74" s="70">
        <v>0.96699999999999997</v>
      </c>
      <c r="H74" s="71">
        <v>0.96379867412334863</v>
      </c>
      <c r="I74" s="71">
        <v>0.96156877164946786</v>
      </c>
      <c r="J74" s="72">
        <v>0.95800000000000041</v>
      </c>
    </row>
    <row r="75" spans="1:19" x14ac:dyDescent="0.25">
      <c r="B75" s="124">
        <v>199.93186752</v>
      </c>
      <c r="C75" s="23">
        <v>880.38600082999983</v>
      </c>
      <c r="D75" s="23">
        <v>1413.682817757754</v>
      </c>
      <c r="E75" s="125">
        <v>3253.4773327701519</v>
      </c>
      <c r="G75" s="75">
        <v>2.1000000000000001E-2</v>
      </c>
      <c r="H75" s="73">
        <v>2.2999999999999996E-2</v>
      </c>
      <c r="I75" s="73">
        <v>2.4425378878128273E-2</v>
      </c>
      <c r="J75" s="76">
        <v>2.6999999999999979E-2</v>
      </c>
    </row>
    <row r="76" spans="1:19" x14ac:dyDescent="0.25">
      <c r="B76" s="126">
        <v>114.24678144000009</v>
      </c>
      <c r="C76" s="127">
        <v>505.31576061733369</v>
      </c>
      <c r="D76" s="127">
        <v>810.62524540688628</v>
      </c>
      <c r="E76" s="128">
        <v>1807.4874070944784</v>
      </c>
      <c r="G76" s="77">
        <v>1.2000000000000011E-2</v>
      </c>
      <c r="H76" s="78">
        <v>1.3201325876651349E-2</v>
      </c>
      <c r="I76" s="78">
        <v>1.4005849472403908E-2</v>
      </c>
      <c r="J76" s="79">
        <v>1.4999999999999569E-2</v>
      </c>
    </row>
    <row r="77" spans="1:19" x14ac:dyDescent="0.25">
      <c r="B77" s="85">
        <f>SUM(B74:B76)</f>
        <v>9520.5651199999993</v>
      </c>
      <c r="C77" s="85">
        <f>SUM(C74:C76)</f>
        <v>38277.65221</v>
      </c>
      <c r="D77" s="85">
        <f>SUM(D74:D76)</f>
        <v>57877.620847209771</v>
      </c>
      <c r="E77" s="85">
        <f>SUM(E74:E76)</f>
        <v>120499.16047296868</v>
      </c>
    </row>
    <row r="80" spans="1:19" x14ac:dyDescent="0.25">
      <c r="G80" s="3">
        <v>443</v>
      </c>
      <c r="H80" s="3">
        <v>38278</v>
      </c>
      <c r="I80" s="25">
        <v>43857.456035083793</v>
      </c>
    </row>
    <row r="81" spans="4:9" x14ac:dyDescent="0.25">
      <c r="G81" s="3">
        <f>G80*10^7</f>
        <v>4430000000</v>
      </c>
      <c r="I81" s="3">
        <f>I80*G64</f>
        <v>5346297575.7758265</v>
      </c>
    </row>
    <row r="82" spans="4:9" x14ac:dyDescent="0.25">
      <c r="G82" s="3">
        <f>G81/H80</f>
        <v>115732.27441350123</v>
      </c>
      <c r="I82" s="3">
        <f>I81/10^7</f>
        <v>534.62975757758261</v>
      </c>
    </row>
    <row r="84" spans="4:9" x14ac:dyDescent="0.25">
      <c r="D84" s="3">
        <v>94</v>
      </c>
      <c r="E84" s="3">
        <v>116</v>
      </c>
    </row>
    <row r="85" spans="4:9" x14ac:dyDescent="0.25">
      <c r="E85" s="3">
        <f>E84-D84</f>
        <v>22</v>
      </c>
    </row>
    <row r="86" spans="4:9" x14ac:dyDescent="0.25">
      <c r="E86" s="3">
        <f>E85/E84</f>
        <v>0.18965517241379309</v>
      </c>
    </row>
  </sheetData>
  <mergeCells count="1">
    <mergeCell ref="A16:N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Demand-Supply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2023-07-08T08:40:42Z</dcterms:created>
  <dcterms:modified xsi:type="dcterms:W3CDTF">2023-07-08T15:09:49Z</dcterms:modified>
</cp:coreProperties>
</file>