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rmeetkaur/Documents/Rutgers-bootcamp/RU-SOM-DATA-PT-08-2019-U-C/homework/01-excel/"/>
    </mc:Choice>
  </mc:AlternateContent>
  <xr:revisionPtr revIDLastSave="0" documentId="13_ncr:1_{C7EE57E5-5FA4-0746-B741-DCD03081CFB9}" xr6:coauthVersionLast="43" xr6:coauthVersionMax="43" xr10:uidLastSave="{00000000-0000-0000-0000-000000000000}"/>
  <bookViews>
    <workbookView xWindow="1520" yWindow="460" windowWidth="38400" windowHeight="21140" activeTab="4" xr2:uid="{00000000-000D-0000-FFFF-FFFF00000000}"/>
  </bookViews>
  <sheets>
    <sheet name="Category_wise_outcome" sheetId="2" r:id="rId1"/>
    <sheet name="Sub_categorywise_outcome" sheetId="3" r:id="rId2"/>
    <sheet name="Yearwise_outcome" sheetId="5" r:id="rId3"/>
    <sheet name="Bonus" sheetId="6" r:id="rId4"/>
    <sheet name="Data" sheetId="1" r:id="rId5"/>
  </sheets>
  <calcPr calcId="191029"/>
  <pivotCaches>
    <pivotCache cacheId="20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2" i="6"/>
  <c r="B3" i="6"/>
  <c r="B4" i="6" s="1"/>
  <c r="C13" i="6"/>
  <c r="C12" i="6"/>
  <c r="C11" i="6"/>
  <c r="C10" i="6"/>
  <c r="C9" i="6"/>
  <c r="C8" i="6"/>
  <c r="C7" i="6"/>
  <c r="C6" i="6"/>
  <c r="C5" i="6"/>
  <c r="C4" i="6"/>
  <c r="C3" i="6"/>
  <c r="C2" i="6"/>
  <c r="B2" i="6"/>
  <c r="D3" i="6" l="1"/>
  <c r="D4" i="6" s="1"/>
  <c r="D5" i="6" l="1"/>
  <c r="D6" i="6" l="1"/>
  <c r="D7" i="6"/>
  <c r="D8" i="6" l="1"/>
  <c r="D9" i="6" s="1"/>
  <c r="D10" i="6" s="1"/>
  <c r="D11" i="6" l="1"/>
  <c r="D12" i="6" s="1"/>
  <c r="B5" i="6"/>
  <c r="B6" i="6" s="1"/>
  <c r="B7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8" i="6" l="1"/>
  <c r="B9" i="6" s="1"/>
  <c r="B10" i="6" s="1"/>
  <c r="B11" i="6" s="1"/>
  <c r="B12" i="6" l="1"/>
  <c r="B13" i="6" s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<sst xmlns="http://schemas.openxmlformats.org/spreadsheetml/2006/main" count="33048" uniqueCount="8402">
  <si>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</si>
  <si>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</si>
  <si>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</si>
  <si>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</si>
  <si>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</si>
  <si>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</si>
  <si>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</si>
  <si>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</si>
  <si>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</si>
  <si>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</si>
  <si>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</si>
  <si>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</si>
  <si>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</si>
  <si>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</si>
  <si>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</si>
  <si>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</si>
  <si>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</si>
  <si>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</si>
  <si>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</si>
  <si>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</si>
  <si>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</si>
  <si>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</si>
  <si>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</si>
  <si>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</si>
  <si>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</si>
  <si>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</si>
  <si>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</si>
  <si>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</si>
  <si>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</si>
  <si>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</si>
  <si>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</si>
  <si>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</si>
  <si>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</si>
  <si>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</si>
  <si>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</si>
  <si>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</si>
  <si>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</si>
  <si>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</si>
  <si>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</si>
  <si>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</si>
  <si>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</si>
  <si>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</si>
  <si>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</si>
  <si>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</si>
  <si>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</si>
  <si>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</si>
  <si>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</si>
  <si>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</si>
  <si>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</si>
  <si>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</si>
  <si>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</si>
  <si>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</si>
  <si>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</si>
  <si>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</si>
  <si>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</si>
  <si>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</si>
  <si>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</si>
  <si>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</si>
  <si>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</si>
  <si>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</si>
  <si>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</si>
  <si>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</si>
  <si>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</si>
  <si>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</si>
  <si>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</si>
  <si>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</si>
  <si>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</si>
  <si>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</si>
  <si>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</si>
  <si>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</si>
  <si>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</si>
  <si>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</si>
  <si>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</si>
  <si>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</si>
  <si>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</si>
  <si>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</si>
  <si>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</si>
  <si>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</si>
  <si>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</si>
  <si>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</si>
  <si>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</si>
  <si>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</si>
  <si>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</si>
  <si>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</si>
  <si>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</si>
  <si>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</si>
  <si>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</si>
  <si>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</si>
  <si>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</si>
  <si>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</si>
  <si>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</si>
  <si>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</si>
  <si>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</si>
  <si>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</si>
  <si>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</si>
  <si>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</si>
  <si>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</si>
  <si>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</si>
  <si>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</si>
  <si>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</si>
  <si>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</si>
  <si>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</si>
  <si>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</si>
  <si>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</si>
  <si>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</si>
  <si>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</si>
  <si>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</si>
  <si>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</si>
  <si>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</si>
  <si>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</si>
  <si>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</si>
  <si>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</si>
  <si>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</si>
  <si>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</si>
  <si>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</si>
  <si>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</si>
  <si>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</si>
  <si>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</si>
  <si>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</si>
  <si>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</si>
  <si>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</si>
  <si>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</si>
  <si>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</si>
  <si>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</si>
  <si>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</si>
  <si>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</si>
  <si>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</si>
  <si>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</si>
  <si>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</si>
  <si>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</si>
  <si>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</si>
  <si>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</si>
  <si>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</si>
  <si>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</si>
  <si>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</si>
  <si>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</si>
  <si>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</si>
  <si>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</si>
  <si>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</si>
  <si>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</si>
  <si>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</si>
  <si>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</si>
  <si>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</si>
  <si>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</si>
  <si>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</si>
  <si>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</si>
  <si>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</si>
  <si>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</si>
  <si>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</si>
  <si>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</si>
  <si>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</si>
  <si>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</si>
  <si>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</si>
  <si>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</si>
  <si>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</si>
  <si>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</si>
  <si>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</si>
  <si>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</si>
  <si>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</si>
  <si>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</si>
  <si>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</si>
  <si>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</si>
  <si>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</si>
  <si>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</si>
  <si>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</si>
  <si>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</si>
  <si>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</si>
  <si>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</si>
  <si>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</si>
  <si>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</si>
  <si>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</si>
  <si>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</si>
  <si>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</si>
  <si>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</si>
  <si>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</si>
  <si>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</si>
  <si>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</si>
  <si>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</si>
  <si>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</si>
  <si>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</si>
  <si>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</si>
  <si>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</si>
  <si>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</si>
  <si>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</si>
  <si>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</si>
  <si>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</si>
  <si>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</si>
  <si>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</si>
  <si>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</si>
  <si>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</si>
  <si>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</si>
  <si>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</si>
  <si>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</si>
  <si>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</si>
  <si>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</si>
  <si>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</si>
  <si>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</si>
  <si>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</si>
  <si>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</si>
  <si>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</si>
  <si>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</si>
  <si>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</si>
  <si>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</si>
  <si>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</si>
  <si>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</si>
  <si>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</si>
  <si>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</si>
  <si>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</si>
  <si>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</si>
  <si>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</si>
  <si>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</si>
  <si>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</si>
  <si>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</si>
  <si>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</si>
  <si>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</si>
  <si>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</si>
  <si>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</si>
  <si>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</si>
  <si>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</si>
  <si>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</si>
  <si>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</si>
  <si>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</si>
  <si>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</si>
  <si>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</si>
  <si>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</si>
  <si>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</si>
  <si>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</si>
  <si>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</si>
  <si>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</si>
  <si>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</si>
  <si>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</si>
  <si>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</si>
  <si>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</si>
  <si>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</si>
  <si>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</si>
  <si>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</si>
  <si>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</si>
  <si>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</si>
  <si>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</si>
  <si>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</si>
  <si>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</si>
  <si>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</si>
  <si>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</si>
  <si>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</si>
  <si>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</si>
  <si>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</si>
  <si>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</si>
  <si>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</si>
  <si>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</si>
  <si>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</si>
  <si>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</si>
  <si>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</si>
  <si>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</si>
  <si>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</si>
  <si>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</si>
  <si>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</si>
  <si>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</si>
  <si>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</si>
  <si>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</si>
  <si>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</si>
  <si>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</si>
  <si>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</si>
  <si>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</si>
  <si>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</si>
  <si>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</si>
  <si>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</si>
  <si>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</si>
  <si>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</si>
  <si>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</si>
  <si>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</si>
  <si>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</si>
  <si>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</si>
  <si>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</si>
  <si>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</si>
  <si>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</si>
  <si>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</si>
  <si>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</si>
  <si>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</si>
  <si>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</si>
  <si>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</si>
  <si>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</si>
  <si>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</si>
  <si>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</si>
  <si>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</si>
  <si>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</si>
  <si>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</si>
  <si>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</si>
  <si>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</si>
  <si>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</si>
  <si>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</si>
  <si>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</si>
  <si>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</si>
  <si>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</si>
  <si>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</si>
  <si>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</si>
  <si>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</si>
  <si>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</si>
  <si>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</si>
  <si>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</si>
  <si>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</si>
  <si>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</si>
  <si>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</si>
  <si>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</si>
  <si>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</si>
  <si>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</si>
  <si>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</si>
  <si>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</si>
  <si>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</si>
  <si>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</si>
  <si>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</si>
  <si>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</si>
  <si>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</si>
  <si>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</si>
  <si>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</si>
  <si>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</si>
  <si>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</si>
  <si>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</si>
  <si>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</si>
  <si>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</si>
  <si>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</si>
  <si>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</si>
  <si>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</si>
  <si>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</si>
  <si>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</si>
  <si>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</si>
  <si>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</si>
  <si>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</si>
  <si>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</si>
  <si>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</si>
  <si>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</si>
  <si>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</si>
  <si>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</si>
  <si>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</si>
  <si>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</si>
  <si>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</si>
  <si>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</si>
  <si>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</si>
  <si>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</si>
  <si>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</si>
  <si>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</si>
  <si>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</si>
  <si>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</si>
  <si>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</si>
  <si>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</si>
  <si>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</si>
  <si>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</si>
  <si>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</si>
  <si>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</si>
  <si>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</si>
  <si>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</si>
  <si>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</si>
  <si>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</si>
  <si>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</si>
  <si>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</si>
  <si>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</si>
  <si>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</si>
  <si>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</si>
  <si>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</si>
  <si>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</si>
  <si>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</si>
  <si>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</si>
  <si>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</si>
  <si>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</si>
  <si>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</si>
  <si>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</si>
  <si>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</si>
  <si>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</si>
  <si>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</si>
  <si>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</si>
  <si>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</si>
  <si>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</si>
  <si>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</si>
  <si>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</si>
  <si>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</si>
  <si>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</si>
  <si>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</si>
  <si>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</si>
  <si>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</si>
  <si>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</si>
  <si>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</si>
  <si>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</si>
  <si>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</si>
  <si>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</si>
  <si>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</si>
  <si>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</si>
  <si>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</si>
  <si>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</si>
  <si>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</si>
  <si>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</si>
  <si>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</si>
  <si>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</si>
  <si>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</si>
  <si>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</si>
  <si>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</si>
  <si>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</si>
  <si>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</si>
  <si>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</si>
  <si>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</si>
  <si>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</si>
  <si>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</si>
  <si>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</si>
  <si>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</si>
  <si>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</si>
  <si>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</si>
  <si>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</si>
  <si>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</si>
  <si>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</si>
  <si>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</si>
  <si>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</si>
  <si>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</si>
  <si>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</si>
  <si>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</si>
  <si>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</si>
  <si>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</si>
  <si>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</si>
  <si>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</si>
  <si>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</si>
  <si>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</si>
  <si>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</si>
  <si>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</si>
  <si>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</si>
  <si>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</si>
  <si>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</si>
  <si>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</si>
  <si>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</si>
  <si>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</si>
  <si>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</si>
  <si>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</si>
  <si>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</si>
  <si>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</si>
  <si>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</si>
  <si>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</si>
  <si>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</si>
  <si>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</si>
  <si>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</si>
  <si>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</si>
  <si>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</si>
  <si>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</si>
  <si>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</si>
  <si>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</si>
  <si>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</si>
  <si>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</si>
  <si>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</si>
  <si>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</si>
  <si>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</si>
  <si>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</si>
  <si>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</si>
  <si>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</si>
  <si>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</si>
  <si>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</si>
  <si>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</si>
  <si>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</si>
  <si>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</si>
  <si>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</si>
  <si>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</si>
  <si>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</si>
  <si>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</si>
  <si>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</si>
  <si>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</si>
  <si>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</si>
  <si>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</si>
  <si>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</si>
  <si>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</si>
  <si>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</si>
  <si>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</si>
  <si>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</si>
  <si>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</si>
  <si>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</si>
  <si>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</si>
  <si>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</si>
  <si>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</si>
  <si>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</si>
  <si>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</si>
  <si>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</si>
  <si>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</si>
  <si>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</si>
  <si>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</si>
  <si>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</si>
  <si>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</si>
  <si>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</si>
  <si>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</si>
  <si>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</si>
  <si>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</si>
  <si>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</si>
  <si>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</si>
  <si>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</si>
  <si>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</si>
  <si>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</si>
  <si>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</si>
  <si>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</si>
  <si>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</si>
  <si>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</si>
  <si>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</si>
  <si>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</si>
  <si>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</si>
  <si>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</si>
  <si>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</si>
  <si>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</si>
  <si>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</si>
  <si>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</si>
  <si>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</si>
  <si>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</si>
  <si>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</si>
  <si>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</si>
  <si>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</si>
  <si>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</si>
  <si>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</si>
  <si>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</si>
  <si>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</si>
  <si>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</si>
  <si>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</si>
  <si>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</si>
  <si>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</si>
  <si>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</si>
  <si>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</si>
  <si>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</si>
  <si>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</si>
  <si>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</si>
  <si>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</si>
  <si>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</si>
  <si>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</si>
  <si>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</si>
  <si>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</si>
  <si>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</si>
  <si>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</si>
  <si>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</si>
  <si>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</si>
  <si>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</si>
  <si>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</si>
  <si>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</si>
  <si>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</si>
  <si>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</si>
  <si>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</si>
  <si>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</si>
  <si>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</si>
  <si>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</si>
  <si>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</si>
  <si>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</si>
  <si>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</si>
  <si>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</si>
  <si>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</si>
  <si>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</si>
  <si>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</si>
  <si>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</si>
  <si>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</si>
  <si>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</si>
  <si>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</si>
  <si>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</si>
  <si>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</si>
  <si>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</si>
  <si>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</si>
  <si>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</si>
  <si>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</si>
  <si>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</si>
  <si>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</si>
  <si>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</si>
  <si>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</si>
  <si>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</si>
  <si>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</si>
  <si>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</si>
  <si>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</si>
  <si>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</si>
  <si>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</si>
  <si>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</si>
  <si>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</si>
  <si>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</si>
  <si>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</si>
  <si>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</si>
  <si>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</si>
  <si>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</si>
  <si>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</si>
  <si>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</si>
  <si>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</si>
  <si>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</si>
  <si>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</si>
  <si>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</si>
  <si>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</si>
  <si>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</si>
  <si>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</si>
  <si>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</si>
  <si>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</si>
  <si>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</si>
  <si>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</si>
  <si>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</si>
  <si>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</si>
  <si>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</si>
  <si>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</si>
  <si>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</si>
  <si>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</si>
  <si>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</si>
  <si>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</si>
  <si>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</si>
  <si>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</si>
  <si>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</si>
  <si>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</si>
  <si>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</si>
  <si>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</si>
  <si>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</si>
  <si>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</si>
  <si>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</si>
  <si>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</si>
  <si>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</si>
  <si>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</si>
  <si>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</si>
  <si>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</si>
  <si>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</si>
  <si>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</si>
  <si>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</si>
  <si>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</si>
  <si>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</si>
  <si>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</si>
  <si>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</si>
  <si>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</si>
  <si>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</si>
  <si>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</si>
  <si>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</si>
  <si>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</si>
  <si>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</si>
  <si>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</si>
  <si>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</si>
  <si>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</si>
  <si>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</si>
  <si>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</si>
  <si>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</si>
  <si>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</si>
  <si>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</si>
  <si>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</si>
  <si>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</si>
  <si>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</si>
  <si>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</si>
  <si>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</si>
  <si>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</si>
  <si>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</si>
  <si>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</si>
  <si>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</si>
  <si>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</si>
  <si>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</si>
  <si>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</si>
  <si>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</si>
  <si>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</si>
  <si>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</si>
  <si>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</si>
  <si>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</si>
  <si>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</si>
  <si>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</si>
  <si>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</si>
  <si>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</si>
  <si>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</si>
  <si>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</si>
  <si>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</si>
  <si>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</si>
  <si>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</si>
  <si>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</si>
  <si>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</si>
  <si>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</si>
  <si>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</si>
  <si>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</si>
  <si>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</si>
  <si>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</si>
  <si>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</si>
  <si>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</si>
  <si>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</si>
  <si>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</si>
  <si>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</si>
  <si>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</si>
  <si>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</si>
  <si>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</si>
  <si>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</si>
  <si>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</si>
  <si>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</si>
  <si>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</si>
  <si>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</si>
  <si>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</si>
  <si>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</si>
  <si>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</si>
  <si>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</si>
  <si>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</si>
  <si>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</si>
  <si>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</si>
  <si>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</si>
  <si>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</si>
  <si>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</si>
  <si>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</si>
  <si>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</si>
  <si>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</si>
  <si>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</si>
  <si>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</si>
  <si>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</si>
  <si>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</si>
  <si>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</si>
  <si>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</si>
  <si>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</si>
  <si>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</si>
  <si>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</si>
  <si>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</si>
  <si>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</si>
  <si>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</si>
  <si>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</si>
  <si>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</si>
  <si>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</si>
  <si>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</si>
  <si>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</si>
  <si>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</si>
  <si>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</si>
  <si>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</si>
  <si>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</si>
  <si>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</si>
  <si>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</si>
  <si>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</si>
  <si>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</si>
  <si>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</si>
  <si>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</si>
  <si>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</si>
  <si>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</si>
  <si>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</si>
  <si>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</si>
  <si>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</si>
  <si>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</si>
  <si>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</si>
  <si>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</si>
  <si>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</si>
  <si>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</si>
  <si>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</si>
  <si>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</si>
  <si>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</si>
  <si>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</si>
  <si>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</si>
  <si>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</si>
  <si>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</si>
  <si>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</si>
  <si>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</si>
  <si>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</si>
  <si>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</si>
  <si>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</si>
  <si>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</si>
  <si>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</si>
  <si>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</si>
  <si>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</si>
  <si>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</si>
  <si>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</si>
  <si>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</si>
  <si>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</si>
  <si>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</si>
  <si>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</si>
  <si>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</si>
  <si>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</si>
  <si>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</si>
  <si>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</si>
  <si>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</si>
  <si>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</si>
  <si>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</si>
  <si>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</si>
  <si>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</si>
  <si>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</si>
  <si>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</si>
  <si>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</si>
  <si>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</si>
  <si>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</si>
  <si>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</si>
  <si>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</si>
  <si>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</si>
  <si>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</si>
  <si>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</si>
  <si>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</si>
  <si>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</si>
  <si>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</si>
  <si>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</si>
  <si>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</si>
  <si>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</si>
  <si>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</si>
  <si>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</si>
  <si>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</si>
  <si>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</si>
  <si>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</si>
  <si>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</si>
  <si>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</si>
  <si>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</si>
  <si>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</si>
  <si>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</si>
  <si>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</si>
  <si>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</si>
  <si>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</si>
  <si>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</si>
  <si>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</si>
  <si>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</si>
  <si>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</si>
  <si>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</si>
  <si>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</si>
  <si>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</si>
  <si>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</si>
  <si>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</si>
  <si>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</si>
  <si>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</si>
  <si>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</si>
  <si>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</si>
  <si>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</si>
  <si>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</si>
  <si>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</si>
  <si>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</si>
  <si>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</si>
  <si>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</si>
  <si>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</si>
  <si>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</si>
  <si>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</si>
  <si>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</si>
  <si>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</si>
  <si>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</si>
  <si>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</si>
  <si>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</si>
  <si>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</si>
  <si>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</si>
  <si>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</si>
  <si>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</si>
  <si>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</si>
  <si>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</si>
  <si>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</si>
  <si>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</si>
  <si>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</si>
  <si>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</si>
  <si>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</si>
  <si>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</si>
  <si>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</si>
  <si>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</si>
  <si>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</si>
  <si>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</si>
  <si>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</si>
  <si>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</si>
  <si>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</si>
  <si>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</si>
  <si>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</si>
  <si>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</si>
  <si>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</si>
  <si>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</si>
  <si>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</si>
  <si>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</si>
  <si>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</si>
  <si>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</si>
  <si>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</si>
  <si>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</si>
  <si>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</si>
  <si>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</si>
  <si>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</si>
  <si>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</si>
  <si>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</si>
  <si>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</si>
  <si>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</si>
  <si>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</si>
  <si>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</si>
  <si>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</si>
  <si>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</si>
  <si>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</si>
  <si>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</si>
  <si>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</si>
  <si>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</si>
  <si>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</si>
  <si>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</si>
  <si>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</si>
  <si>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</si>
  <si>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</si>
  <si>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</si>
  <si>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</si>
  <si>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</si>
  <si>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</si>
  <si>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</si>
  <si>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</si>
  <si>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</si>
  <si>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</si>
  <si>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</si>
  <si>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</si>
  <si>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</si>
  <si>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</si>
  <si>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</si>
  <si>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</si>
  <si>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</si>
  <si>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</si>
  <si>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</si>
  <si>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</si>
  <si>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</si>
  <si>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</si>
  <si>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</si>
  <si>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</si>
  <si>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</si>
  <si>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</si>
  <si>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</si>
  <si>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</si>
  <si>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</si>
  <si>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</si>
  <si>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</si>
  <si>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</si>
  <si>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</si>
  <si>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</si>
  <si>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</si>
  <si>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</si>
  <si>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</si>
  <si>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</si>
  <si>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</si>
  <si>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</si>
  <si>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</si>
  <si>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</si>
  <si>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</si>
  <si>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</si>
  <si>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</si>
  <si>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</si>
  <si>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</si>
  <si>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</si>
  <si>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</si>
  <si>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</si>
  <si>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</si>
  <si>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</si>
  <si>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</si>
  <si>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</si>
  <si>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</si>
  <si>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</si>
  <si>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</si>
  <si>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</si>
  <si>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</si>
  <si>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</si>
  <si>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</si>
  <si>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</si>
  <si>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</si>
  <si>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</si>
  <si>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</si>
  <si>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</si>
  <si>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</si>
  <si>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</si>
  <si>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</si>
  <si>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</si>
  <si>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</si>
  <si>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</si>
  <si>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</si>
  <si>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</si>
  <si>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</si>
  <si>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</si>
  <si>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</si>
  <si>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</si>
  <si>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</si>
  <si>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</si>
  <si>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</si>
  <si>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</si>
  <si>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</si>
  <si>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</si>
  <si>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</si>
  <si>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</si>
  <si>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</si>
  <si>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</si>
  <si>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</si>
  <si>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</si>
  <si>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</si>
  <si>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</si>
  <si>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</si>
  <si>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</si>
  <si>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</si>
  <si>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</si>
  <si>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</si>
  <si>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</si>
  <si>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</si>
  <si>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</si>
  <si>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</si>
  <si>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</si>
  <si>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</si>
  <si>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</si>
  <si>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</si>
  <si>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</si>
  <si>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</si>
  <si>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</si>
  <si>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</si>
  <si>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</si>
  <si>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</si>
  <si>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</si>
  <si>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</si>
  <si>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</si>
  <si>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</si>
  <si>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</si>
  <si>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</si>
  <si>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</si>
  <si>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</si>
  <si>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</si>
  <si>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</si>
  <si>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</si>
  <si>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</si>
  <si>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</si>
  <si>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</si>
  <si>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</si>
  <si>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</si>
  <si>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</si>
  <si>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</si>
  <si>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</si>
  <si>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</si>
  <si>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</si>
  <si>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</si>
  <si>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</si>
  <si>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</si>
  <si>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</si>
  <si>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</si>
  <si>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</si>
  <si>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</si>
  <si>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</si>
  <si>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</si>
  <si>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</si>
  <si>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</si>
  <si>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</si>
  <si>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</si>
  <si>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</si>
  <si>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</si>
  <si>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</si>
  <si>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</si>
  <si>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</si>
  <si>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</si>
  <si>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</si>
  <si>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</si>
  <si>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</si>
  <si>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</si>
  <si>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</si>
  <si>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</si>
  <si>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</si>
  <si>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</si>
  <si>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</si>
  <si>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</si>
  <si>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</si>
  <si>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</si>
  <si>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</si>
  <si>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</si>
  <si>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</si>
  <si>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</si>
  <si>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</si>
  <si>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</si>
  <si>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</si>
  <si>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</si>
  <si>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</si>
  <si>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</si>
  <si>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</si>
  <si>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</si>
  <si>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</si>
  <si>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</si>
  <si>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</si>
  <si>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</si>
  <si>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</si>
  <si>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</si>
  <si>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</si>
  <si>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</si>
  <si>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</si>
  <si>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</si>
  <si>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</si>
  <si>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</si>
  <si>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</si>
  <si>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</si>
  <si>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</si>
  <si>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</si>
  <si>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</si>
  <si>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</si>
  <si>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</si>
  <si>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</si>
  <si>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</si>
  <si>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</si>
  <si>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</si>
  <si>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</si>
  <si>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</si>
  <si>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</si>
  <si>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</si>
  <si>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</si>
  <si>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</si>
  <si>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</si>
  <si>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</si>
  <si>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</si>
  <si>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</si>
  <si>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</si>
  <si>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</si>
  <si>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</si>
  <si>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</si>
  <si>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</si>
  <si>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</si>
  <si>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</si>
  <si>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</si>
  <si>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</si>
  <si>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</si>
  <si>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</si>
  <si>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</si>
  <si>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</si>
  <si>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</si>
  <si>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</si>
  <si>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</si>
  <si>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</si>
  <si>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</si>
  <si>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</si>
  <si>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</si>
  <si>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</si>
  <si>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</si>
  <si>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</si>
  <si>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</si>
  <si>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</si>
  <si>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</si>
  <si>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</si>
  <si>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</si>
  <si>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</si>
  <si>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</si>
  <si>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</si>
  <si>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</si>
  <si>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</si>
  <si>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</si>
  <si>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</si>
  <si>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</si>
  <si>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</si>
  <si>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</si>
  <si>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</si>
  <si>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</si>
  <si>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</si>
  <si>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</si>
  <si>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</si>
  <si>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</si>
  <si>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</si>
  <si>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</si>
  <si>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</si>
  <si>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</si>
  <si>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</si>
  <si>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</si>
  <si>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</si>
  <si>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</si>
  <si>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</si>
  <si>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</si>
  <si>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</si>
  <si>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</si>
  <si>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</si>
  <si>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</si>
  <si>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</si>
  <si>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</si>
  <si>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</si>
  <si>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</si>
  <si>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</si>
  <si>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</si>
  <si>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</si>
  <si>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</si>
  <si>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</si>
  <si>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</si>
  <si>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</si>
  <si>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</si>
  <si>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</si>
  <si>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</si>
  <si>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</si>
  <si>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</si>
  <si>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</si>
  <si>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</si>
  <si>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</si>
  <si>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</si>
  <si>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</si>
  <si>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</si>
  <si>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</si>
  <si>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</si>
  <si>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</si>
  <si>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</si>
  <si>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</si>
  <si>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</si>
  <si>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</si>
  <si>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</si>
  <si>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</si>
  <si>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</si>
  <si>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</si>
  <si>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</si>
  <si>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</si>
  <si>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</si>
  <si>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</si>
  <si>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</si>
  <si>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</si>
  <si>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</si>
  <si>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</si>
  <si>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</si>
  <si>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</si>
  <si>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</si>
  <si>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</si>
  <si>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</si>
  <si>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</si>
  <si>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</si>
  <si>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</si>
  <si>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</si>
  <si>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</si>
  <si>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</si>
  <si>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</si>
  <si>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</si>
  <si>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</si>
  <si>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</si>
  <si>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</si>
  <si>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</si>
  <si>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</si>
  <si>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</si>
  <si>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</si>
  <si>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</si>
  <si>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</si>
  <si>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</si>
  <si>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</si>
  <si>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</si>
  <si>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</si>
  <si>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</si>
  <si>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</si>
  <si>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</si>
  <si>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</si>
  <si>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</si>
  <si>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</si>
  <si>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</si>
  <si>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</si>
  <si>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</si>
  <si>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</si>
  <si>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</si>
  <si>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</si>
  <si>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</si>
  <si>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</si>
  <si>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</si>
  <si>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</si>
  <si>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</si>
  <si>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</si>
  <si>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</si>
  <si>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</si>
  <si>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</si>
  <si>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</si>
  <si>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</si>
  <si>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</si>
  <si>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</si>
  <si>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</si>
  <si>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</si>
  <si>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</si>
  <si>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</si>
  <si>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</si>
  <si>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</si>
  <si>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</si>
  <si>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</si>
  <si>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</si>
  <si>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</si>
  <si>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</si>
  <si>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</si>
  <si>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</si>
  <si>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</si>
  <si>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</si>
  <si>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</si>
  <si>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</si>
  <si>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</si>
  <si>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</si>
  <si>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</si>
  <si>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</si>
  <si>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</si>
  <si>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</si>
  <si>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</si>
  <si>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</si>
  <si>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</si>
  <si>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</si>
  <si>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</si>
  <si>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</si>
  <si>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</si>
  <si>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</si>
  <si>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</si>
  <si>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</si>
  <si>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</si>
  <si>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</si>
  <si>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</si>
  <si>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</si>
  <si>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</si>
  <si>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</si>
  <si>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</si>
  <si>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</si>
  <si>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</si>
  <si>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</si>
  <si>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</si>
  <si>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</si>
  <si>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</si>
  <si>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</si>
  <si>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</si>
  <si>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</si>
  <si>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</si>
  <si>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</si>
  <si>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</si>
  <si>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</si>
  <si>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</si>
  <si>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</si>
  <si>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</si>
  <si>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</si>
  <si>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</si>
  <si>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</si>
  <si>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</si>
  <si>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</si>
  <si>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</si>
  <si>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</si>
  <si>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</si>
  <si>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</si>
  <si>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</si>
  <si>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</si>
  <si>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</si>
  <si>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</si>
  <si>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</si>
  <si>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</si>
  <si>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</si>
  <si>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</si>
  <si>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</si>
  <si>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</si>
  <si>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</si>
  <si>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</si>
  <si>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</si>
  <si>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</si>
  <si>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</si>
  <si>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</si>
  <si>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</si>
  <si>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</si>
  <si>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</si>
  <si>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</si>
  <si>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</si>
  <si>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</si>
  <si>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</si>
  <si>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</si>
  <si>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</si>
  <si>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</si>
  <si>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</si>
  <si>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</si>
  <si>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</si>
  <si>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</si>
  <si>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</si>
  <si>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</si>
  <si>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</si>
  <si>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</si>
  <si>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</si>
  <si>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</si>
  <si>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</si>
  <si>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</si>
  <si>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</si>
  <si>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</si>
  <si>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</si>
  <si>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</si>
  <si>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</si>
  <si>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</si>
  <si>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</si>
  <si>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</si>
  <si>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</si>
  <si>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</si>
  <si>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</si>
  <si>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</si>
  <si>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</si>
  <si>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</si>
  <si>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</si>
  <si>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</si>
  <si>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</si>
  <si>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</si>
  <si>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</si>
  <si>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</si>
  <si>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</si>
  <si>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</si>
  <si>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</si>
  <si>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</si>
  <si>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</si>
  <si>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</si>
  <si>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</si>
  <si>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</si>
  <si>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</si>
  <si>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</si>
  <si>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</si>
  <si>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</si>
  <si>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</si>
  <si>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</si>
  <si>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</si>
  <si>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</si>
  <si>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</si>
  <si>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</si>
  <si>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</si>
  <si>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</si>
  <si>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</si>
  <si>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</si>
  <si>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</si>
  <si>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</si>
  <si>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</si>
  <si>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</si>
  <si>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</si>
  <si>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</si>
  <si>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</si>
  <si>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</si>
  <si>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</si>
  <si>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</si>
  <si>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</si>
  <si>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</si>
  <si>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</si>
  <si>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</si>
  <si>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</si>
  <si>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</si>
  <si>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</si>
  <si>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</si>
  <si>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</si>
  <si>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</si>
  <si>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</si>
  <si>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</si>
  <si>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</si>
  <si>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</si>
  <si>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</si>
  <si>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</si>
  <si>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</si>
  <si>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</si>
  <si>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</si>
  <si>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</si>
  <si>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</si>
  <si>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</si>
  <si>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</si>
  <si>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</si>
  <si>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</si>
  <si>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</si>
  <si>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</si>
  <si>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</si>
  <si>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</si>
  <si>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</si>
  <si>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</si>
  <si>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</si>
  <si>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</si>
  <si>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</si>
  <si>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</si>
  <si>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</si>
  <si>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</si>
  <si>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</si>
  <si>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</si>
  <si>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</si>
  <si>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</si>
  <si>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</si>
  <si>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</si>
  <si>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</si>
  <si>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</si>
  <si>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</si>
  <si>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</si>
  <si>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</si>
  <si>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</si>
  <si>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</si>
  <si>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</si>
  <si>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</si>
  <si>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</si>
  <si>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</si>
  <si>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</si>
  <si>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</si>
  <si>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</si>
  <si>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</si>
  <si>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</si>
  <si>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</si>
  <si>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</si>
  <si>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</si>
  <si>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</si>
  <si>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</si>
  <si>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</si>
  <si>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</si>
  <si>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</si>
  <si>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</si>
  <si>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</si>
  <si>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</si>
  <si>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</si>
  <si>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</si>
  <si>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</si>
  <si>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</si>
  <si>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</si>
  <si>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</si>
  <si>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</si>
  <si>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</si>
  <si>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</si>
  <si>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</si>
  <si>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</si>
  <si>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</si>
  <si>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</si>
  <si>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</si>
  <si>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</si>
  <si>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</si>
  <si>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</si>
  <si>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</si>
  <si>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</si>
  <si>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</si>
  <si>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</si>
  <si>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</si>
  <si>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</si>
  <si>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</si>
  <si>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</si>
  <si>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</si>
  <si>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</si>
  <si>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</si>
  <si>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</si>
  <si>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</si>
  <si>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</si>
  <si>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</si>
  <si>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</si>
  <si>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</si>
  <si>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</si>
  <si>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</si>
  <si>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</si>
  <si>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</si>
  <si>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</si>
  <si>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</si>
  <si>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</si>
  <si>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</si>
  <si>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</si>
  <si>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</si>
  <si>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</si>
  <si>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</si>
  <si>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</si>
  <si>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</si>
  <si>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</si>
  <si>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</si>
  <si>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</si>
  <si>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</si>
  <si>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</si>
  <si>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</si>
  <si>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</si>
  <si>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</si>
  <si>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</si>
  <si>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</si>
  <si>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</si>
  <si>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</si>
  <si>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</si>
  <si>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</si>
  <si>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</si>
  <si>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</si>
  <si>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</si>
  <si>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</si>
  <si>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</si>
  <si>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</si>
  <si>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</si>
  <si>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</si>
  <si>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</si>
  <si>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</si>
  <si>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</si>
  <si>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</si>
  <si>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</si>
  <si>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</si>
  <si>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</si>
  <si>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</si>
  <si>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</si>
  <si>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</si>
  <si>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</si>
  <si>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</si>
  <si>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</si>
  <si>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</si>
  <si>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</si>
  <si>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</si>
  <si>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</si>
  <si>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</si>
  <si>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</si>
  <si>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</si>
  <si>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</si>
  <si>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</si>
  <si>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</si>
  <si>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</si>
  <si>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</si>
  <si>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</si>
  <si>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</si>
  <si>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</si>
  <si>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</si>
  <si>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</si>
  <si>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</si>
  <si>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</si>
  <si>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</si>
  <si>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</si>
  <si>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</si>
  <si>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</si>
  <si>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</si>
  <si>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</si>
  <si>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</si>
  <si>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</si>
  <si>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</si>
  <si>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</si>
  <si>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</si>
  <si>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</si>
  <si>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</si>
  <si>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</si>
  <si>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</si>
  <si>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</si>
  <si>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</si>
  <si>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</si>
  <si>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</si>
  <si>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</si>
  <si>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</si>
  <si>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</si>
  <si>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</si>
  <si>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</si>
  <si>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</si>
  <si>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</si>
  <si>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</si>
  <si>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</si>
  <si>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</si>
  <si>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</si>
  <si>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</si>
  <si>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</si>
  <si>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</si>
  <si>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</si>
  <si>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</si>
  <si>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</si>
  <si>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</si>
  <si>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</si>
  <si>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</si>
  <si>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</si>
  <si>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</si>
  <si>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</si>
  <si>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</si>
  <si>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</si>
  <si>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</si>
  <si>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</si>
  <si>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</si>
  <si>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</si>
  <si>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</si>
  <si>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</si>
  <si>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</si>
  <si>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</si>
  <si>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</si>
  <si>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</si>
  <si>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</si>
  <si>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</si>
  <si>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</si>
  <si>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</si>
  <si>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</si>
  <si>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</si>
  <si>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</si>
  <si>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</si>
  <si>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</si>
  <si>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</si>
  <si>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</si>
  <si>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</si>
  <si>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</si>
  <si>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</si>
  <si>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</si>
  <si>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</si>
  <si>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</si>
  <si>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</si>
  <si>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</si>
  <si>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</si>
  <si>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</si>
  <si>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</si>
  <si>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</si>
  <si>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</si>
  <si>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</si>
  <si>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</si>
  <si>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</si>
  <si>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</si>
  <si>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</si>
  <si>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</si>
  <si>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</si>
  <si>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</si>
  <si>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</si>
  <si>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</si>
  <si>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</si>
  <si>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</si>
  <si>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</si>
  <si>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</si>
  <si>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</si>
  <si>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</si>
  <si>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</si>
  <si>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</si>
  <si>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</si>
  <si>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</si>
  <si>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</si>
  <si>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</si>
  <si>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</si>
  <si>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</si>
  <si>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</si>
  <si>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</si>
  <si>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</si>
  <si>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</si>
  <si>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</si>
  <si>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</si>
  <si>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</si>
  <si>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</si>
  <si>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</si>
  <si>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</si>
  <si>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</si>
  <si>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</si>
  <si>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</si>
  <si>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</si>
  <si>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</si>
  <si>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</si>
  <si>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</si>
  <si>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</si>
  <si>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</si>
  <si>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</si>
  <si>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</si>
  <si>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</si>
  <si>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</si>
  <si>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</si>
  <si>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</si>
  <si>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</si>
  <si>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</si>
  <si>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</si>
  <si>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</si>
  <si>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</si>
  <si>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</si>
  <si>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</si>
  <si>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</si>
  <si>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</si>
  <si>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</si>
  <si>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</si>
  <si>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</si>
  <si>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</si>
  <si>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</si>
  <si>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</si>
  <si>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</si>
  <si>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</si>
  <si>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</si>
  <si>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</si>
  <si>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</si>
  <si>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</si>
  <si>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</si>
  <si>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</si>
  <si>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</si>
  <si>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</si>
  <si>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</si>
  <si>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</si>
  <si>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</si>
  <si>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</si>
  <si>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</si>
  <si>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</si>
  <si>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</si>
  <si>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</si>
  <si>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</si>
  <si>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</si>
  <si>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</si>
  <si>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</si>
  <si>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</si>
  <si>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</si>
  <si>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</si>
  <si>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</si>
  <si>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</si>
  <si>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</si>
  <si>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</si>
  <si>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</si>
  <si>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</si>
  <si>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</si>
  <si>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</si>
  <si>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</si>
  <si>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</si>
  <si>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</si>
  <si>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</si>
  <si>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</si>
  <si>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</si>
  <si>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</si>
  <si>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</si>
  <si>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</si>
  <si>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</si>
  <si>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</si>
  <si>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</si>
  <si>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</si>
  <si>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</si>
  <si>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</si>
  <si>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</si>
  <si>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</si>
  <si>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</si>
  <si>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</si>
  <si>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</si>
  <si>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</si>
  <si>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</si>
  <si>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</si>
  <si>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</si>
  <si>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</si>
  <si>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</si>
  <si>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</si>
  <si>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</si>
  <si>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</si>
  <si>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</si>
  <si>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</si>
  <si>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</si>
  <si>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</si>
  <si>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</si>
  <si>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</si>
  <si>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</si>
  <si>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</si>
  <si>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</si>
  <si>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</si>
  <si>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</si>
  <si>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</si>
  <si>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</si>
  <si>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</si>
  <si>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</si>
  <si>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</si>
  <si>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</si>
  <si>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</si>
  <si>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</si>
  <si>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</si>
  <si>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</si>
  <si>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</si>
  <si>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</si>
  <si>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</si>
  <si>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</si>
  <si>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</si>
  <si>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</si>
  <si>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</si>
  <si>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</si>
  <si>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</si>
  <si>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</si>
  <si>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</si>
  <si>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</si>
  <si>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</si>
  <si>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</si>
  <si>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</si>
  <si>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</si>
  <si>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</si>
  <si>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</si>
  <si>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</si>
  <si>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</si>
  <si>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</si>
  <si>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</si>
  <si>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</si>
  <si>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</si>
  <si>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</si>
  <si>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</si>
  <si>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</si>
  <si>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</si>
  <si>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</si>
  <si>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</si>
  <si>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</si>
  <si>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</si>
  <si>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</si>
  <si>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</si>
  <si>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</si>
  <si>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</si>
  <si>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</si>
  <si>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</si>
  <si>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</si>
  <si>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</si>
  <si>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</si>
  <si>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</si>
  <si>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</si>
  <si>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</si>
  <si>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</si>
  <si>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</si>
  <si>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</si>
  <si>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</si>
  <si>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</si>
  <si>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</si>
  <si>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</si>
  <si>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</si>
  <si>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</si>
  <si>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</si>
  <si>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</si>
  <si>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</si>
  <si>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</si>
  <si>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</si>
  <si>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</si>
  <si>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</si>
  <si>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</si>
  <si>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</si>
  <si>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</si>
  <si>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</si>
  <si>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</si>
  <si>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</si>
  <si>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</si>
  <si>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</si>
  <si>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</si>
  <si>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</si>
  <si>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</si>
  <si>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</si>
  <si>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</si>
  <si>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</si>
  <si>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</si>
  <si>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</si>
  <si>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</si>
  <si>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</si>
  <si>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</si>
  <si>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</si>
  <si>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</si>
  <si>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</si>
  <si>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</si>
  <si>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</si>
  <si>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</si>
  <si>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</si>
  <si>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</si>
  <si>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</si>
  <si>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</si>
  <si>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</si>
  <si>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</si>
  <si>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</si>
  <si>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</si>
  <si>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</si>
  <si>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</si>
  <si>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</si>
  <si>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</si>
  <si>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</si>
  <si>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</si>
  <si>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</si>
  <si>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</si>
  <si>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</si>
  <si>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</si>
  <si>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</si>
  <si>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</si>
  <si>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</si>
  <si>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</si>
  <si>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</si>
  <si>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</si>
  <si>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</si>
  <si>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</si>
  <si>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</si>
  <si>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</si>
  <si>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</si>
  <si>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</si>
  <si>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</si>
  <si>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</si>
  <si>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</si>
  <si>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</si>
  <si>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</si>
  <si>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</si>
  <si>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</si>
  <si>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</si>
  <si>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</si>
  <si>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</si>
  <si>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</si>
  <si>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</si>
  <si>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</si>
  <si>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</si>
  <si>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</si>
  <si>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</si>
  <si>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</si>
  <si>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</si>
  <si>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</si>
  <si>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</si>
  <si>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</si>
  <si>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</si>
  <si>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</si>
  <si>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</si>
  <si>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</si>
  <si>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</si>
  <si>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</si>
  <si>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</si>
  <si>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</si>
  <si>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</si>
  <si>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</si>
  <si>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</si>
  <si>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</si>
  <si>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</si>
  <si>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</si>
  <si>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</si>
  <si>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</si>
  <si>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</si>
  <si>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</si>
  <si>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</si>
  <si>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</si>
  <si>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</si>
  <si>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</si>
  <si>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</si>
  <si>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</si>
  <si>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</si>
  <si>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</si>
  <si>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</si>
  <si>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</si>
  <si>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</si>
  <si>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</si>
  <si>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</si>
  <si>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</si>
  <si>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</si>
  <si>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</si>
  <si>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</si>
  <si>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</si>
  <si>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</si>
  <si>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</si>
  <si>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</si>
  <si>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</si>
  <si>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</si>
  <si>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</si>
  <si>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</si>
  <si>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</si>
  <si>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</si>
  <si>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</si>
  <si>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</si>
  <si>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</si>
  <si>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</si>
  <si>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</si>
  <si>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</si>
  <si>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</si>
  <si>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</si>
  <si>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</si>
  <si>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</si>
  <si>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</si>
  <si>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</si>
  <si>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</si>
  <si>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</si>
  <si>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</si>
  <si>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</si>
  <si>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</si>
  <si>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</si>
  <si>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</si>
  <si>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</si>
  <si>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</si>
  <si>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</si>
  <si>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</si>
  <si>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</si>
  <si>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</si>
  <si>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</si>
  <si>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</si>
  <si>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</si>
  <si>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</si>
  <si>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</si>
  <si>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</si>
  <si>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</si>
  <si>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</si>
  <si>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</si>
  <si>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</si>
  <si>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</si>
  <si>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</si>
  <si>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</si>
  <si>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</si>
  <si>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</si>
  <si>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</si>
  <si>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</si>
  <si>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</si>
  <si>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</si>
  <si>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</si>
  <si>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</si>
  <si>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</si>
  <si>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</si>
  <si>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</si>
  <si>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</si>
  <si>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</si>
  <si>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</si>
  <si>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</si>
  <si>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</si>
  <si>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</si>
  <si>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</si>
  <si>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</si>
  <si>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</si>
  <si>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</si>
  <si>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</si>
  <si>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</si>
  <si>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</si>
  <si>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</si>
  <si>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</si>
  <si>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</si>
  <si>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</si>
  <si>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</si>
  <si>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</si>
  <si>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</si>
  <si>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</si>
  <si>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</si>
  <si>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</si>
  <si>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</si>
  <si>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</si>
  <si>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</si>
  <si>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</si>
  <si>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</si>
  <si>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</si>
  <si>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</si>
  <si>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</si>
  <si>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</si>
  <si>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</si>
  <si>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</si>
  <si>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</si>
  <si>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</si>
  <si>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</si>
  <si>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</si>
  <si>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</si>
  <si>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</si>
  <si>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</si>
  <si>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</si>
  <si>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</si>
  <si>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</si>
  <si>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</si>
  <si>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</si>
  <si>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</si>
  <si>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</si>
  <si>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</si>
  <si>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</si>
  <si>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</si>
  <si>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</si>
  <si>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</si>
  <si>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</si>
  <si>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</si>
  <si>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</si>
  <si>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</si>
  <si>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</si>
  <si>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</si>
  <si>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</si>
  <si>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</si>
  <si>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</si>
  <si>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</si>
  <si>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</si>
  <si>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</si>
  <si>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</si>
  <si>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</si>
  <si>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</si>
  <si>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</si>
  <si>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</si>
  <si>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</si>
  <si>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</si>
  <si>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</si>
  <si>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</si>
  <si>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</si>
  <si>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</si>
  <si>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</si>
  <si>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</si>
  <si>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</si>
  <si>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</si>
  <si>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</si>
  <si>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</si>
  <si>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</si>
  <si>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</si>
  <si>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</si>
  <si>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</si>
  <si>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</si>
  <si>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</si>
  <si>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</si>
  <si>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</si>
  <si>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</si>
  <si>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</si>
  <si>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</si>
  <si>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</si>
  <si>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</si>
  <si>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</si>
  <si>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</si>
  <si>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</si>
  <si>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</si>
  <si>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</si>
  <si>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</si>
  <si>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</si>
  <si>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</si>
  <si>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</si>
  <si>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</si>
  <si>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</si>
  <si>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</si>
  <si>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</si>
  <si>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</si>
  <si>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</si>
  <si>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</si>
  <si>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</si>
  <si>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</si>
  <si>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</si>
  <si>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</si>
  <si>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</si>
  <si>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</si>
  <si>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</si>
  <si>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</si>
  <si>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</si>
  <si>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</si>
  <si>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</si>
  <si>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</si>
  <si>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</si>
  <si>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</si>
  <si>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</si>
  <si>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</si>
  <si>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</si>
  <si>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</si>
  <si>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</si>
  <si>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</si>
  <si>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</si>
  <si>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</si>
  <si>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</si>
  <si>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</si>
  <si>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</si>
  <si>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</si>
  <si>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</si>
  <si>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</si>
  <si>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</si>
  <si>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</si>
  <si>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</si>
  <si>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</si>
  <si>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</si>
  <si>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</si>
  <si>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</si>
  <si>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</si>
  <si>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</si>
  <si>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</si>
  <si>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</si>
  <si>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</si>
  <si>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</si>
  <si>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</si>
  <si>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</si>
  <si>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</si>
  <si>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</si>
  <si>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</si>
  <si>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</si>
  <si>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</si>
  <si>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</si>
  <si>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</si>
  <si>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</si>
  <si>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</si>
  <si>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</si>
  <si>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</si>
  <si>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</si>
  <si>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</si>
  <si>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</si>
  <si>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</si>
  <si>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</si>
  <si>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</si>
  <si>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</si>
  <si>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</si>
  <si>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</si>
  <si>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</si>
  <si>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</si>
  <si>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</si>
  <si>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</si>
  <si>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</si>
  <si>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</si>
  <si>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</si>
  <si>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</si>
  <si>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</si>
  <si>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</si>
  <si>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</si>
  <si>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</si>
  <si>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</si>
  <si>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</si>
  <si>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</si>
  <si>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</si>
  <si>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</si>
  <si>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</si>
  <si>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</si>
  <si>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</si>
  <si>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</si>
  <si>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</si>
  <si>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</si>
  <si>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</si>
  <si>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</si>
  <si>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</si>
  <si>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</si>
  <si>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</si>
  <si>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</si>
  <si>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</si>
  <si>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</si>
  <si>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</si>
  <si>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</si>
  <si>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</si>
  <si>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</si>
  <si>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</si>
  <si>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</si>
  <si>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</si>
  <si>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</si>
  <si>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</si>
  <si>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</si>
  <si>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</si>
  <si>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</si>
  <si>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</si>
  <si>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</si>
  <si>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</si>
  <si>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</si>
  <si>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</si>
  <si>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</si>
  <si>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</si>
  <si>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</si>
  <si>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</si>
  <si>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</si>
  <si>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</si>
  <si>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</si>
  <si>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</si>
  <si>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</si>
  <si>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</si>
  <si>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</si>
  <si>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</si>
  <si>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</si>
  <si>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</si>
  <si>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</si>
  <si>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</si>
  <si>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</si>
  <si>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</si>
  <si>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</si>
  <si>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</si>
  <si>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</si>
  <si>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</si>
  <si>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</si>
  <si>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</si>
  <si>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</si>
  <si>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</si>
  <si>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</si>
  <si>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</si>
  <si>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</si>
  <si>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</si>
  <si>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</si>
  <si>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</si>
  <si>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</si>
  <si>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</si>
  <si>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</si>
  <si>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</si>
  <si>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</si>
  <si>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</si>
  <si>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</si>
  <si>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</si>
  <si>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</si>
  <si>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</si>
  <si>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</si>
  <si>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</si>
  <si>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</si>
  <si>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</si>
  <si>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</si>
  <si>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</si>
  <si>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</si>
  <si>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</si>
  <si>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</si>
  <si>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</si>
  <si>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</si>
  <si>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</si>
  <si>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</si>
  <si>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</si>
  <si>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</si>
  <si>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</si>
  <si>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</si>
  <si>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</si>
  <si>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</si>
  <si>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</si>
  <si>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</si>
  <si>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</si>
  <si>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</si>
  <si>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</si>
  <si>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</si>
  <si>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</si>
  <si>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</si>
  <si>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</si>
  <si>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</si>
  <si>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</si>
  <si>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</si>
  <si>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</si>
  <si>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</si>
  <si>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</si>
  <si>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</si>
  <si>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</si>
  <si>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</si>
  <si>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</si>
  <si>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</si>
  <si>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</si>
  <si>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</si>
  <si>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</si>
  <si>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</si>
  <si>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</si>
  <si>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</si>
  <si>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</si>
  <si>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</si>
  <si>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</si>
  <si>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</si>
  <si>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</si>
  <si>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</si>
  <si>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</si>
  <si>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</si>
  <si>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</si>
  <si>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</si>
  <si>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</si>
  <si>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</si>
  <si>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</si>
  <si>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</si>
  <si>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</si>
  <si>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</si>
  <si>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</si>
  <si>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</si>
  <si>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</si>
  <si>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</si>
  <si>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</si>
  <si>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</si>
  <si>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</si>
  <si>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</si>
  <si>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</si>
  <si>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</si>
  <si>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</si>
  <si>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</si>
  <si>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</si>
  <si>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</si>
  <si>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</si>
  <si>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</si>
  <si>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</si>
  <si>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</si>
  <si>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</si>
  <si>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</si>
  <si>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</si>
  <si>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</si>
  <si>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</si>
  <si>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</si>
  <si>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</si>
  <si>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</si>
  <si>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</si>
  <si>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</si>
  <si>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</si>
  <si>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</si>
  <si>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</si>
  <si>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</si>
  <si>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</si>
  <si>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</si>
  <si>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</si>
  <si>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</si>
  <si>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</si>
  <si>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</si>
  <si>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</si>
  <si>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</si>
  <si>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</si>
  <si>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</si>
  <si>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</si>
  <si>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</si>
  <si>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</si>
  <si>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</si>
  <si>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</si>
  <si>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</si>
  <si>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</si>
  <si>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</si>
  <si>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</si>
  <si>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</si>
  <si>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</si>
  <si>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</si>
  <si>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</si>
  <si>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</si>
  <si>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</si>
  <si>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</si>
  <si>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</si>
  <si>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</si>
  <si>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</si>
  <si>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</si>
  <si>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</si>
  <si>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</si>
  <si>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</si>
  <si>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</si>
  <si>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</si>
  <si>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</si>
  <si>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</si>
  <si>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</si>
  <si>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</si>
  <si>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</si>
  <si>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</si>
  <si>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</si>
  <si>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</si>
  <si>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</si>
  <si>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</si>
  <si>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</si>
  <si>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</si>
  <si>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</si>
  <si>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</si>
  <si>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</si>
  <si>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</si>
  <si>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</si>
  <si>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</si>
  <si>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</si>
  <si>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</si>
  <si>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</si>
  <si>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</si>
  <si>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</si>
  <si>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</si>
  <si>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</si>
  <si>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</si>
  <si>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</si>
  <si>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</si>
  <si>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</si>
  <si>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</si>
  <si>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</si>
  <si>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</si>
  <si>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</si>
  <si>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</si>
  <si>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</si>
  <si>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</si>
  <si>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</si>
  <si>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</si>
  <si>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</si>
  <si>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</si>
  <si>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</si>
  <si>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</si>
  <si>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</si>
  <si>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</si>
  <si>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</si>
  <si>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</si>
  <si>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</si>
  <si>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</si>
  <si>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</si>
  <si>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</si>
  <si>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</si>
  <si>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</si>
  <si>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</si>
  <si>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</si>
  <si>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</si>
  <si>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</si>
  <si>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</si>
  <si>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</si>
  <si>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</si>
  <si>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</si>
  <si>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</si>
  <si>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</si>
  <si>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</si>
  <si>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</si>
  <si>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</si>
  <si>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</si>
  <si>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</si>
  <si>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</si>
  <si>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</si>
  <si>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</si>
  <si>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</si>
  <si>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</si>
  <si>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</si>
  <si>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</si>
  <si>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</si>
  <si>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</si>
  <si>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</si>
  <si>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</si>
  <si>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</si>
  <si>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</si>
  <si>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</si>
  <si>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</si>
  <si>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</si>
  <si>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</si>
  <si>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</si>
  <si>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</si>
  <si>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</si>
  <si>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</si>
  <si>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</si>
  <si>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</si>
  <si>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</si>
  <si>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</si>
  <si>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</si>
  <si>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</si>
  <si>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</si>
  <si>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</si>
  <si>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</si>
  <si>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</si>
  <si>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</si>
  <si>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</si>
  <si>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</si>
  <si>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</si>
  <si>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</si>
  <si>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</si>
  <si>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</si>
  <si>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</si>
  <si>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</si>
  <si>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</si>
  <si>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</si>
  <si>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</si>
  <si>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</si>
  <si>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</si>
  <si>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</si>
  <si>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</si>
  <si>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</si>
  <si>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</si>
  <si>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</si>
  <si>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</si>
  <si>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</si>
  <si>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</si>
  <si>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</si>
  <si>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</si>
  <si>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</si>
  <si>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</si>
  <si>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</si>
  <si>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</si>
  <si>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</si>
  <si>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</si>
  <si>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</si>
  <si>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</si>
  <si>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</si>
  <si>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</si>
  <si>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</si>
  <si>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</si>
  <si>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</si>
  <si>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</si>
  <si>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</si>
  <si>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</si>
  <si>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</si>
  <si>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</si>
  <si>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</si>
  <si>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</si>
  <si>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</si>
  <si>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</si>
  <si>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</si>
  <si>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</si>
  <si>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</si>
  <si>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</si>
  <si>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</si>
  <si>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</si>
  <si>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</si>
  <si>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</si>
  <si>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</si>
  <si>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</si>
  <si>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</si>
  <si>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</si>
  <si>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</si>
  <si>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</si>
  <si>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</si>
  <si>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</si>
  <si>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</si>
  <si>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</si>
  <si>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</si>
  <si>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</si>
  <si>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</si>
  <si>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</si>
  <si>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</si>
  <si>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</si>
  <si>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</si>
  <si>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</si>
  <si>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</si>
  <si>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</si>
  <si>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</si>
  <si>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</si>
  <si>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</si>
  <si>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</si>
  <si>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</si>
  <si>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</si>
  <si>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</si>
  <si>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</si>
  <si>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</si>
  <si>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</si>
  <si>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</si>
  <si>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</si>
  <si>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</si>
  <si>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</si>
  <si>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</si>
  <si>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</si>
  <si>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</si>
  <si>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</si>
  <si>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</si>
  <si>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</si>
  <si>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</si>
  <si>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</si>
  <si>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</si>
  <si>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</si>
  <si>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</si>
  <si>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</si>
  <si>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</si>
  <si>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</si>
  <si>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</si>
  <si>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</si>
  <si>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</si>
  <si>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</si>
  <si>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</si>
  <si>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</si>
  <si>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</si>
  <si>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</si>
  <si>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</si>
  <si>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</si>
  <si>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</si>
  <si>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</si>
  <si>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</si>
  <si>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</si>
  <si>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</si>
  <si>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</si>
  <si>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</si>
  <si>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</si>
  <si>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</si>
  <si>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</si>
  <si>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</si>
  <si>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</si>
  <si>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</si>
  <si>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</si>
  <si>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</si>
  <si>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</si>
  <si>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</si>
  <si>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</si>
  <si>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</si>
  <si>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</si>
  <si>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</si>
  <si>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</si>
  <si>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</si>
  <si>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</si>
  <si>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</si>
  <si>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</si>
  <si>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</si>
  <si>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</si>
  <si>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</si>
  <si>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</si>
  <si>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</si>
  <si>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</si>
  <si>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</si>
  <si>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</si>
  <si>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</si>
  <si>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</si>
  <si>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</si>
  <si>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</si>
  <si>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</si>
  <si>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</si>
  <si>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</si>
  <si>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</si>
  <si>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</si>
  <si>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</si>
  <si>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</si>
  <si>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</si>
  <si>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</si>
  <si>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</si>
  <si>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</si>
  <si>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</si>
  <si>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</si>
  <si>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</si>
  <si>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</si>
  <si>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</si>
  <si>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</si>
  <si>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</si>
  <si>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</si>
  <si>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</si>
  <si>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</si>
  <si>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</si>
  <si>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</si>
  <si>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</si>
  <si>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</si>
  <si>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</si>
  <si>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</si>
  <si>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</si>
  <si>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</si>
  <si>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</si>
  <si>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</si>
  <si>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</si>
  <si>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</si>
  <si>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</si>
  <si>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</si>
  <si>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</si>
  <si>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</si>
  <si>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</si>
  <si>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</si>
  <si>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</si>
  <si>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</si>
  <si>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</si>
  <si>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</si>
  <si>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</si>
  <si>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</si>
  <si>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</si>
  <si>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</si>
  <si>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</si>
  <si>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</si>
  <si>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</si>
  <si>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</si>
  <si>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</si>
  <si>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</si>
  <si>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</si>
  <si>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</si>
  <si>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</si>
  <si>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</si>
  <si>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</si>
  <si>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</si>
  <si>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</si>
  <si>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</si>
  <si>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</si>
  <si>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</si>
  <si>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</si>
  <si>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</si>
  <si>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</si>
  <si>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</si>
  <si>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</si>
  <si>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</si>
  <si>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</si>
  <si>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</si>
  <si>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</si>
  <si>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</si>
  <si>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</si>
  <si>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</si>
  <si>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</si>
  <si>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</si>
  <si>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</si>
  <si>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</si>
  <si>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</si>
  <si>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</si>
  <si>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</si>
  <si>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</si>
  <si>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</si>
  <si>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</si>
  <si>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</si>
  <si>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</si>
  <si>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</si>
  <si>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</si>
  <si>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</si>
  <si>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</si>
  <si>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</si>
  <si>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</si>
  <si>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</si>
  <si>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</si>
  <si>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</si>
  <si>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</si>
  <si>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</si>
  <si>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</si>
  <si>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</si>
  <si>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</si>
  <si>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</si>
  <si>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</si>
  <si>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</si>
  <si>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</si>
  <si>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</si>
  <si>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</si>
  <si>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</si>
  <si>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</si>
  <si>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</si>
  <si>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</si>
  <si>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</si>
  <si>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</si>
  <si>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</si>
  <si>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</si>
  <si>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</si>
  <si>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</si>
  <si>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</si>
  <si>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</si>
  <si>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</si>
  <si>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</si>
  <si>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</si>
  <si>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</si>
  <si>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</si>
  <si>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</si>
  <si>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</si>
  <si>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</si>
  <si>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</si>
  <si>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</si>
  <si>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</si>
  <si>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</si>
  <si>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</si>
  <si>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</si>
  <si>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</si>
  <si>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</si>
  <si>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</si>
  <si>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</si>
  <si>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</si>
  <si>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</si>
  <si>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</si>
  <si>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</si>
  <si>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</si>
  <si>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</si>
  <si>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</si>
  <si>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</si>
  <si>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</si>
  <si>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</si>
  <si>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</si>
  <si>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</si>
  <si>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</si>
  <si>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</si>
  <si>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</si>
  <si>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</si>
  <si>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</si>
  <si>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</si>
  <si>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</si>
  <si>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</si>
  <si>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</si>
  <si>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</si>
  <si>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</si>
  <si>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</si>
  <si>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</si>
  <si>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</si>
  <si>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</si>
  <si>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</si>
  <si>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</si>
  <si>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</si>
  <si>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</si>
  <si>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</si>
  <si>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</si>
  <si>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</si>
  <si>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</si>
  <si>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</si>
  <si>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</si>
  <si>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</si>
  <si>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</si>
  <si>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</si>
  <si>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</si>
  <si>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</si>
  <si>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</si>
  <si>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</si>
  <si>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</si>
  <si>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</si>
  <si>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</si>
  <si>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</si>
  <si>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</si>
  <si>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</si>
  <si>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</si>
  <si>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</si>
  <si>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</si>
  <si>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</si>
  <si>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</si>
  <si>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</si>
  <si>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</si>
  <si>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</si>
  <si>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</si>
  <si>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</si>
  <si>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</si>
  <si>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</si>
  <si>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</si>
  <si>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</si>
  <si>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</si>
  <si>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</si>
  <si>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</si>
  <si>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</si>
  <si>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</si>
  <si>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</si>
  <si>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</si>
  <si>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</si>
  <si>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</si>
  <si>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</si>
  <si>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</si>
  <si>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</si>
  <si>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</si>
  <si>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</si>
  <si>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</si>
  <si>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</si>
  <si>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</si>
  <si>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</si>
  <si>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</si>
  <si>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</si>
  <si>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</si>
  <si>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</si>
  <si>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</si>
  <si>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</si>
  <si>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</si>
  <si>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</si>
  <si>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</si>
  <si>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</si>
  <si>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</si>
  <si>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</si>
  <si>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</si>
  <si>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</si>
  <si>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</si>
  <si>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</si>
  <si>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</si>
  <si>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</si>
  <si>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</si>
  <si>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</si>
  <si>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</si>
  <si>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</si>
  <si>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</si>
  <si>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</si>
  <si>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</si>
  <si>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</si>
  <si>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</si>
  <si>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</si>
  <si>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</si>
  <si>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</si>
  <si>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</si>
  <si>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</si>
  <si>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</si>
  <si>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</si>
  <si>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</si>
  <si>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</si>
  <si>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</si>
  <si>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</si>
  <si>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</si>
  <si>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</si>
  <si>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</si>
  <si>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</si>
  <si>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</si>
  <si>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</si>
  <si>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</si>
  <si>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</si>
  <si>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</si>
  <si>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</si>
  <si>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</si>
  <si>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</si>
  <si>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</si>
  <si>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</si>
  <si>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</si>
  <si>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</si>
  <si>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</si>
  <si>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</si>
  <si>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</si>
  <si>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</si>
  <si>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</si>
  <si>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</si>
  <si>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</si>
  <si>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</si>
  <si>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</si>
  <si>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</si>
  <si>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</si>
  <si>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</si>
  <si>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</si>
  <si>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</si>
  <si>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</si>
  <si>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</si>
  <si>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</si>
  <si>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</si>
  <si>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</si>
  <si>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</si>
  <si>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</si>
  <si>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</si>
  <si>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</si>
  <si>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</si>
  <si>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</si>
  <si>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</si>
  <si>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</si>
  <si>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</si>
  <si>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</si>
  <si>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</si>
  <si>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</si>
  <si>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</si>
  <si>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</si>
  <si>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</si>
  <si>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</si>
  <si>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</si>
  <si>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</si>
  <si>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</si>
  <si>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</si>
  <si>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</si>
  <si>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</si>
  <si>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</si>
  <si>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</si>
  <si>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</si>
  <si>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</si>
  <si>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</si>
  <si>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</si>
  <si>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</si>
  <si>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</si>
  <si>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</si>
  <si>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</si>
  <si>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</si>
  <si>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</si>
  <si>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</si>
  <si>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</si>
  <si>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</si>
  <si>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</si>
  <si>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</si>
  <si>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</si>
  <si>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</si>
  <si>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</si>
  <si>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</si>
  <si>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</si>
  <si>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</si>
  <si>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</si>
  <si>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</si>
  <si>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</si>
  <si>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</si>
  <si>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</si>
  <si>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</si>
  <si>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</si>
  <si>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</si>
  <si>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</si>
  <si>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</si>
  <si>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</si>
  <si>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</si>
  <si>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</si>
  <si>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</si>
  <si>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</si>
  <si>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</si>
  <si>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</si>
  <si>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</si>
  <si>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</si>
  <si>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</si>
  <si>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</si>
  <si>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</si>
  <si>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</si>
  <si>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</si>
  <si>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</si>
  <si>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</si>
  <si>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</si>
  <si>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</si>
  <si>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</si>
  <si>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</si>
  <si>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</si>
  <si>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</si>
  <si>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</si>
  <si>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</si>
  <si>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</si>
  <si>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</si>
  <si>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</si>
  <si>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</si>
  <si>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</si>
  <si>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</si>
  <si>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</si>
  <si>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</si>
  <si>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</si>
  <si>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</si>
  <si>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</si>
  <si>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</si>
  <si>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</si>
  <si>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</si>
  <si>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</si>
  <si>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</si>
  <si>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</si>
  <si>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</si>
  <si>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</si>
  <si>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</si>
  <si>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</si>
  <si>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</si>
  <si>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</si>
  <si>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</si>
  <si>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</si>
  <si>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</si>
  <si>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</si>
  <si>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</si>
  <si>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</si>
  <si>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</si>
  <si>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</si>
  <si>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</si>
  <si>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</si>
  <si>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</si>
  <si>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</si>
  <si>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</si>
  <si>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</si>
  <si>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</si>
  <si>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</si>
  <si>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</si>
  <si>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</si>
  <si>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</si>
  <si>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</si>
  <si>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</si>
  <si>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</si>
  <si>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</si>
  <si>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</si>
  <si>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</si>
  <si>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</si>
  <si>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</si>
  <si>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</si>
  <si>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</si>
  <si>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</si>
  <si>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</si>
  <si>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</si>
  <si>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</si>
  <si>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</si>
  <si>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</si>
  <si>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</si>
  <si>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</si>
  <si>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</si>
  <si>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</si>
  <si>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</si>
  <si>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</si>
  <si>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</si>
  <si>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</si>
  <si>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</si>
  <si>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</si>
  <si>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</si>
  <si>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</si>
  <si>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</si>
  <si>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</si>
  <si>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</si>
  <si>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</si>
  <si>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</si>
  <si>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</si>
  <si>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</si>
  <si>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</si>
  <si>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</si>
  <si>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</si>
  <si>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</si>
  <si>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</si>
  <si>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</si>
  <si>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</si>
  <si>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</si>
  <si>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</si>
  <si>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</si>
  <si>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</si>
  <si>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</si>
  <si>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</si>
  <si>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</si>
  <si>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</si>
  <si>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</si>
  <si>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</si>
  <si>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</si>
  <si>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</si>
  <si>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</si>
  <si>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</si>
  <si>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</si>
  <si>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</si>
  <si>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</si>
  <si>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</si>
  <si>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</si>
  <si>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</si>
  <si>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</si>
  <si>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</si>
  <si>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</si>
  <si>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</si>
  <si>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</si>
  <si>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</si>
  <si>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</si>
  <si>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</si>
  <si>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</si>
  <si>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</si>
  <si>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</si>
  <si>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</si>
  <si>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</si>
  <si>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</si>
  <si>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</si>
  <si>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</si>
  <si>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</si>
  <si>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</si>
  <si>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</si>
  <si>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</si>
  <si>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</si>
  <si>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</si>
  <si>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</si>
  <si>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</si>
  <si>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</si>
  <si>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</si>
  <si>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</si>
  <si>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</si>
  <si>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</si>
  <si>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</si>
  <si>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</si>
  <si>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</si>
  <si>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</si>
  <si>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</si>
  <si>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</si>
  <si>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</si>
  <si>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</si>
  <si>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</si>
  <si>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</si>
  <si>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</si>
  <si>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</si>
  <si>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</si>
  <si>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</si>
  <si>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</si>
  <si>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</si>
  <si>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</si>
  <si>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</si>
  <si>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</si>
  <si>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</si>
  <si>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</si>
  <si>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</si>
  <si>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</si>
  <si>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</si>
  <si>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</si>
  <si>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</si>
  <si>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</si>
  <si>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</si>
  <si>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</si>
  <si>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</si>
  <si>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</si>
  <si>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</si>
  <si>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</si>
  <si>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</si>
  <si>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</si>
  <si>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</si>
  <si>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</si>
  <si>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</si>
  <si>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</si>
  <si>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</si>
  <si>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</si>
  <si>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</si>
  <si>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</si>
  <si>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</si>
  <si>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</si>
  <si>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</si>
  <si>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</si>
  <si>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</si>
  <si>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</si>
  <si>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</si>
  <si>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</si>
  <si>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</si>
  <si>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</si>
  <si>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</si>
  <si>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</si>
  <si>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</si>
  <si>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</si>
  <si>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</si>
  <si>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</si>
  <si>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</si>
  <si>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</si>
  <si>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</si>
  <si>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</si>
  <si>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</si>
  <si>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</si>
  <si>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</si>
  <si>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</si>
  <si>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</si>
  <si>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</si>
  <si>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</si>
  <si>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</si>
  <si>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</si>
  <si>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</si>
  <si>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</si>
  <si>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</si>
  <si>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</si>
  <si>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</si>
  <si>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</si>
  <si>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</si>
  <si>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</si>
  <si>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</si>
  <si>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</si>
  <si>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</si>
  <si>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</si>
  <si>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</si>
  <si>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</si>
  <si>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</si>
  <si>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</si>
  <si>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</si>
  <si>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</si>
  <si>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</si>
  <si>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</si>
  <si>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</si>
  <si>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</si>
  <si>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</si>
  <si>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</si>
  <si>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</si>
  <si>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</si>
  <si>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</si>
  <si>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</si>
  <si>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</si>
  <si>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</si>
  <si>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</si>
  <si>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</si>
  <si>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</si>
  <si>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</si>
  <si>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</si>
  <si>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</si>
  <si>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</si>
  <si>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</si>
  <si>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</si>
  <si>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</si>
  <si>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</si>
  <si>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</si>
  <si>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</si>
  <si>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</si>
  <si>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</si>
  <si>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</si>
  <si>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</si>
  <si>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</si>
  <si>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</si>
  <si>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</si>
  <si>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</si>
  <si>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</si>
  <si>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</si>
  <si>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</si>
  <si>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</si>
  <si>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</si>
  <si>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</si>
  <si>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</si>
  <si>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</si>
  <si>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</si>
  <si>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</si>
  <si>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</si>
  <si>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</si>
  <si>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</si>
  <si>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</si>
  <si>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</si>
  <si>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</si>
  <si>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</si>
  <si>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</si>
  <si>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</si>
  <si>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</si>
  <si>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</si>
  <si>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</si>
  <si>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</si>
  <si>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</si>
  <si>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</si>
  <si>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</si>
  <si>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</si>
  <si>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</si>
  <si>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</si>
  <si>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</si>
  <si>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</si>
  <si>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</si>
  <si>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</si>
  <si>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</si>
  <si>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</si>
  <si>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</si>
  <si>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</si>
  <si>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</si>
  <si>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</si>
  <si>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</si>
  <si>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</si>
  <si>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</si>
  <si>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</si>
  <si>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</si>
  <si>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</si>
  <si>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</si>
  <si>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</si>
  <si>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</si>
  <si>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</si>
  <si>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</si>
  <si>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</si>
  <si>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</si>
  <si>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</si>
  <si>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</si>
  <si>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</si>
  <si>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</si>
  <si>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</si>
  <si>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</si>
  <si>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</si>
  <si>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</si>
  <si>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</si>
  <si>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</si>
  <si>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</si>
  <si>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</si>
  <si>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</si>
  <si>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</si>
  <si>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</si>
  <si>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</si>
  <si>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</si>
  <si>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</si>
  <si>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</si>
  <si>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</si>
  <si>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</si>
  <si>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</si>
  <si>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</si>
  <si>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</si>
  <si>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</si>
  <si>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</si>
  <si>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</si>
  <si>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</si>
  <si>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</si>
  <si>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</si>
  <si>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</si>
  <si>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</si>
  <si>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</si>
  <si>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</si>
  <si>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</si>
  <si>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</si>
  <si>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</si>
  <si>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</si>
  <si>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</si>
  <si>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</si>
  <si>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</si>
  <si>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</si>
  <si>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</si>
  <si>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</si>
  <si>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</si>
  <si>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</si>
  <si>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</si>
  <si>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</si>
  <si>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</si>
  <si>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</si>
  <si>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</si>
  <si>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</si>
  <si>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</si>
  <si>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</si>
  <si>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</si>
  <si>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</si>
  <si>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</si>
  <si>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</si>
  <si>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</si>
  <si>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</si>
  <si>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</si>
  <si>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</si>
  <si>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</si>
  <si>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</si>
  <si>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</si>
  <si>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</si>
  <si>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</si>
  <si>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</si>
  <si>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</si>
  <si>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</si>
  <si>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</si>
  <si>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</si>
  <si>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</si>
  <si>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</si>
  <si>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</si>
  <si>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</si>
  <si>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</si>
  <si>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</si>
  <si>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</si>
  <si>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</si>
  <si>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</si>
  <si>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</si>
  <si>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</si>
  <si>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</si>
  <si>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</si>
  <si>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</si>
  <si>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</si>
  <si>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</si>
  <si>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</si>
  <si>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</si>
  <si>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</si>
  <si>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</si>
  <si>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</si>
  <si>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</si>
  <si>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</si>
  <si>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</si>
  <si>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</si>
  <si>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</si>
  <si>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</si>
  <si>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</si>
  <si>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</si>
  <si>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</si>
  <si>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</si>
  <si>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</si>
  <si>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</si>
  <si>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</si>
  <si>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</si>
  <si>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</si>
  <si>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</si>
  <si>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</si>
  <si>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</si>
  <si>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</si>
  <si>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</si>
  <si>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</si>
  <si>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</si>
  <si>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</si>
  <si>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</si>
  <si>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</si>
  <si>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</si>
  <si>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</si>
  <si>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</si>
  <si>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</si>
  <si>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</si>
  <si>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</si>
  <si>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</si>
  <si>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</si>
  <si>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</si>
  <si>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</si>
  <si>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</si>
  <si>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</si>
  <si>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</si>
  <si>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</si>
  <si>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</si>
  <si>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</si>
  <si>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</si>
  <si>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</si>
  <si>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</si>
  <si>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</si>
  <si>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</si>
  <si>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</si>
  <si>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</si>
  <si>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</si>
  <si>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</si>
  <si>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</si>
  <si>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</si>
  <si>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</si>
  <si>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</si>
  <si>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</si>
  <si>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</si>
  <si>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</si>
  <si>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</si>
  <si>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</si>
  <si>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</si>
  <si>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</si>
  <si>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</si>
  <si>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</si>
  <si>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</si>
  <si>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</si>
  <si>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</si>
  <si>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</si>
  <si>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</si>
  <si>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</si>
  <si>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</si>
  <si>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</si>
  <si>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</si>
  <si>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</si>
  <si>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</si>
  <si>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</si>
  <si>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</si>
  <si>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</si>
  <si>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</si>
  <si>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</si>
  <si>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</si>
  <si>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</si>
  <si>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</si>
  <si>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</si>
  <si>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</si>
  <si>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</si>
  <si>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</si>
  <si>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</si>
  <si>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</si>
  <si>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</si>
  <si>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</si>
  <si>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</si>
  <si>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</si>
  <si>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</si>
  <si>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</si>
  <si>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</si>
  <si>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</si>
  <si>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</si>
  <si>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</si>
  <si>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</si>
  <si>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</si>
  <si>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</si>
  <si>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</si>
  <si>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</si>
  <si>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</si>
  <si>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</si>
  <si>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</si>
  <si>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</si>
  <si>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</si>
  <si>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</si>
  <si>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</si>
  <si>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</si>
  <si>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</si>
  <si>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</si>
  <si>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</si>
  <si>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</si>
  <si>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</si>
  <si>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</si>
  <si>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</si>
  <si>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</si>
  <si>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</si>
  <si>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</si>
  <si>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</si>
  <si>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</si>
  <si>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</si>
  <si>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</si>
  <si>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</si>
  <si>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</si>
  <si>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</si>
  <si>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</si>
  <si>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</si>
  <si>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</si>
  <si>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</si>
  <si>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</si>
  <si>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</si>
  <si>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</si>
  <si>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</si>
  <si>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</si>
  <si>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</si>
  <si>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</si>
  <si>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</si>
  <si>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</si>
  <si>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</si>
  <si>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</si>
  <si>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</si>
  <si>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</si>
  <si>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</si>
  <si>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</si>
  <si>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</si>
  <si>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</si>
  <si>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</si>
  <si>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</si>
  <si>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</si>
  <si>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</si>
  <si>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</si>
  <si>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</si>
  <si>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</si>
  <si>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</si>
  <si>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</si>
  <si>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</si>
  <si>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</si>
  <si>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</si>
  <si>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</si>
  <si>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</si>
  <si>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</si>
  <si>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</si>
  <si>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</si>
  <si>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</si>
  <si>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</si>
  <si>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</si>
  <si>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</si>
  <si>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</si>
  <si>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</si>
  <si>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</si>
  <si>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</si>
  <si>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</si>
  <si>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</si>
  <si>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</si>
  <si>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</si>
  <si>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</si>
  <si>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</si>
  <si>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</si>
  <si>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</si>
  <si>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</si>
  <si>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</si>
  <si>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</si>
  <si>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</si>
  <si>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</si>
  <si>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</si>
  <si>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</si>
  <si>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</si>
  <si>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</si>
  <si>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</si>
  <si>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</si>
  <si>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</si>
  <si>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</si>
  <si>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</si>
  <si>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</si>
  <si>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</si>
  <si>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</si>
  <si>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</si>
  <si>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</si>
  <si>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</si>
  <si>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</si>
  <si>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</si>
  <si>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</si>
  <si>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</si>
  <si>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</si>
  <si>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</si>
  <si>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</si>
  <si>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</si>
  <si>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</si>
  <si>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</si>
  <si>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</si>
  <si>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</si>
  <si>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</si>
  <si>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</si>
  <si>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</si>
  <si>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</si>
  <si>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</si>
  <si>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</si>
  <si>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</si>
  <si>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</si>
  <si>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</si>
  <si>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</si>
  <si>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</si>
  <si>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</si>
  <si>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</si>
  <si>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</si>
  <si>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</si>
  <si>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</si>
  <si>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</si>
  <si>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</si>
  <si>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</si>
  <si>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</si>
  <si>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</si>
  <si>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</si>
  <si>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</si>
  <si>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</si>
  <si>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</si>
  <si>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</si>
  <si>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</si>
  <si>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</si>
  <si>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</si>
  <si>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</si>
  <si>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</si>
  <si>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</si>
  <si>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</si>
  <si>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</si>
  <si>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</si>
  <si>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</si>
  <si>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</si>
  <si>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</si>
  <si>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</si>
  <si>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</si>
  <si>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</si>
  <si>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</si>
  <si>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</si>
  <si>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</si>
  <si>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</si>
  <si>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</si>
  <si>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</si>
  <si>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</si>
  <si>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</si>
  <si>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</si>
  <si>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</si>
  <si>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</si>
  <si>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</si>
  <si>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</si>
  <si>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</si>
  <si>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</si>
  <si>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</si>
  <si>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</si>
  <si>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</si>
  <si>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</si>
  <si>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</si>
  <si>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</si>
  <si>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</si>
  <si>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</si>
  <si>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</si>
  <si>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</si>
  <si>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</si>
  <si>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</si>
  <si>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</si>
  <si>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</si>
  <si>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</si>
  <si>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</si>
  <si>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</si>
  <si>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</si>
  <si>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</si>
  <si>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</si>
  <si>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</si>
  <si>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</si>
  <si>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</si>
  <si>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</si>
  <si>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</si>
  <si>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</si>
  <si>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</si>
  <si>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</si>
  <si>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</si>
  <si>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</si>
  <si>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</si>
  <si>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</si>
  <si>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</si>
  <si>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</si>
  <si>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</si>
  <si>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</si>
  <si>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</si>
  <si>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</si>
  <si>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</si>
  <si>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</si>
  <si>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</si>
  <si>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</si>
  <si>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</si>
  <si>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</si>
  <si>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</si>
  <si>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</si>
  <si>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</si>
  <si>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</si>
  <si>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</si>
  <si>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</si>
  <si>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</si>
  <si>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</si>
  <si>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</si>
  <si>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</si>
  <si>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</si>
  <si>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</si>
  <si>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</si>
  <si>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</si>
  <si>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</si>
  <si>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</si>
  <si>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</si>
  <si>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</si>
  <si>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</si>
  <si>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</si>
  <si>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</si>
  <si>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</si>
  <si>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</si>
  <si>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</si>
  <si>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</si>
  <si>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</si>
  <si>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</si>
  <si>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</si>
  <si>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</si>
  <si>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</si>
  <si>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</si>
  <si>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</si>
  <si>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</si>
  <si>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</si>
  <si>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</si>
  <si>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</si>
  <si>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</si>
  <si>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</si>
  <si>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</si>
  <si>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</si>
  <si>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</si>
  <si>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</si>
  <si>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</si>
  <si>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</si>
  <si>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</si>
  <si>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</si>
  <si>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</si>
  <si>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</si>
  <si>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</si>
  <si>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</si>
  <si>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</si>
  <si>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</si>
  <si>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</si>
  <si>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</si>
  <si>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</si>
  <si>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</si>
  <si>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</si>
  <si>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</si>
  <si>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</si>
  <si>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</si>
  <si>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</si>
  <si>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</si>
  <si>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</si>
  <si>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</si>
  <si>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</si>
  <si>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</si>
  <si>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</si>
  <si>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</si>
  <si>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</si>
  <si>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</si>
  <si>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</si>
  <si>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</si>
  <si>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</si>
  <si>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</si>
  <si>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</si>
  <si>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</si>
  <si>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</si>
  <si>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</si>
  <si>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</si>
  <si>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</si>
  <si>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</si>
  <si>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</si>
  <si>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</si>
  <si>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</si>
  <si>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</si>
  <si>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</si>
  <si>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</si>
  <si>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</si>
  <si>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</si>
  <si>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</si>
  <si>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</si>
  <si>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</si>
  <si>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</si>
  <si>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</si>
  <si>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</si>
  <si>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</si>
  <si>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</si>
  <si>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</si>
  <si>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</si>
  <si>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</si>
  <si>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</si>
  <si>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</si>
  <si>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</si>
  <si>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</si>
  <si>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</si>
  <si>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</si>
  <si>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</si>
  <si>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</si>
  <si>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</si>
  <si>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</si>
  <si>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</si>
  <si>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</si>
  <si>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</si>
  <si>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</si>
  <si>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</si>
  <si>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</si>
  <si>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</si>
  <si>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</si>
  <si>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</si>
  <si>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</si>
  <si>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</si>
  <si>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</si>
  <si>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</si>
  <si>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</si>
  <si>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</si>
  <si>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</si>
  <si>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</si>
  <si>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</si>
  <si>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</si>
  <si>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</si>
  <si>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</si>
  <si>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</si>
  <si>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</si>
  <si>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</si>
  <si>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</si>
  <si>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</si>
  <si>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</si>
  <si>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</si>
  <si>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</si>
  <si>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</si>
  <si>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</si>
  <si>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</si>
  <si>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</si>
  <si>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</si>
  <si>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</si>
  <si>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</si>
  <si>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</si>
  <si>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</si>
  <si>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</si>
  <si>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</si>
  <si>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</si>
  <si>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</si>
  <si>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</si>
  <si>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</si>
  <si>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</si>
  <si>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</si>
  <si>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</si>
  <si>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</si>
  <si>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</si>
  <si>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</si>
  <si>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</si>
  <si>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</si>
  <si>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</si>
  <si>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</si>
  <si>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</si>
  <si>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</si>
  <si>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</si>
  <si>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</si>
  <si>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</si>
  <si>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</si>
  <si>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</si>
  <si>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</si>
  <si>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</si>
  <si>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</si>
  <si>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</si>
  <si>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</si>
  <si>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</si>
  <si>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</si>
  <si>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</si>
  <si>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</si>
  <si>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</si>
  <si>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</si>
  <si>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</si>
  <si>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</si>
  <si>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</si>
  <si>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</si>
  <si>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</si>
  <si>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</si>
  <si>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</si>
  <si>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</si>
  <si>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</si>
  <si>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</si>
  <si>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</si>
  <si>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</si>
  <si>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</si>
  <si>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</si>
  <si>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</si>
  <si>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</si>
  <si>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</si>
  <si>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</si>
  <si>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</si>
  <si>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</si>
  <si>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</si>
  <si>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</si>
  <si>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</si>
  <si>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</si>
  <si>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</si>
  <si>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</si>
  <si>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</si>
  <si>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</si>
  <si>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</si>
  <si>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</si>
  <si>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</si>
  <si>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</si>
  <si>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</si>
  <si>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</si>
  <si>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</si>
  <si>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</si>
  <si>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</si>
  <si>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</si>
  <si>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</si>
  <si>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</si>
  <si>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</si>
  <si>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</si>
  <si>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</si>
  <si>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</si>
  <si>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</si>
  <si>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</si>
  <si>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</si>
  <si>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</si>
  <si>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</si>
  <si>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</si>
  <si>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</si>
  <si>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</si>
  <si>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</si>
  <si>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</si>
  <si>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</si>
  <si>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</si>
  <si>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</si>
  <si>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</si>
  <si>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</si>
  <si>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</si>
  <si>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</si>
  <si>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</si>
  <si>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</si>
  <si>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</si>
  <si>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</si>
  <si>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</si>
  <si>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</si>
  <si>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</si>
  <si>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</si>
  <si>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</si>
  <si>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</si>
  <si>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</si>
  <si>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</si>
  <si>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</si>
  <si>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</si>
  <si>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</si>
  <si>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</si>
  <si>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</si>
  <si>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</si>
  <si>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</si>
  <si>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</si>
  <si>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</si>
  <si>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</si>
  <si>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</si>
  <si>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</si>
  <si>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</si>
  <si>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</si>
  <si>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</si>
  <si>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</si>
  <si>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</si>
  <si>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</si>
  <si>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</si>
  <si>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</si>
  <si>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</si>
  <si>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</si>
  <si>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</si>
  <si>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</si>
  <si>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</si>
  <si>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</si>
  <si>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</si>
  <si>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</si>
  <si>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</si>
  <si>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</si>
  <si>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</si>
  <si>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</si>
  <si>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</si>
  <si>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</si>
  <si>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</si>
  <si>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</si>
  <si>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</si>
  <si>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</si>
  <si>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</si>
  <si>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</si>
  <si>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</si>
  <si>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</si>
  <si>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</si>
  <si>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</si>
  <si>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</si>
  <si>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</si>
  <si>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</si>
  <si>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</si>
  <si>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</si>
  <si>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</si>
  <si>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</si>
  <si>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</si>
  <si>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</si>
  <si>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</si>
  <si>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</si>
  <si>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</si>
  <si>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</si>
  <si>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</si>
  <si>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</si>
  <si>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</si>
  <si>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</si>
  <si>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</si>
  <si>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</si>
  <si>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</si>
  <si>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</si>
  <si>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</si>
  <si>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</si>
  <si>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</si>
  <si>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</si>
  <si>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</si>
  <si>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</si>
  <si>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</si>
  <si>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</si>
  <si>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</si>
  <si>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</si>
  <si>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</si>
  <si>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</si>
  <si>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</si>
  <si>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</si>
  <si>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</si>
  <si>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</si>
  <si>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</si>
  <si>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</si>
  <si>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</si>
  <si>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</si>
  <si>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</si>
  <si>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</si>
  <si>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</si>
  <si>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</si>
  <si>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</si>
  <si>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</si>
  <si>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</si>
  <si>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</si>
  <si>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</si>
  <si>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</si>
  <si>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</si>
  <si>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</si>
  <si>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</si>
  <si>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</si>
  <si>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</si>
  <si>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</si>
  <si>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</si>
  <si>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</si>
  <si>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</si>
  <si>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</si>
  <si>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</si>
  <si>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</si>
  <si>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</si>
  <si>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</si>
  <si>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</si>
  <si>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</si>
  <si>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</si>
  <si>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</si>
  <si>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</si>
  <si>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</si>
  <si>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</si>
  <si>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</si>
  <si>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</si>
  <si>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</si>
  <si>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</si>
  <si>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</si>
  <si>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</si>
  <si>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</si>
  <si>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</si>
  <si>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</si>
  <si>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</si>
  <si>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</si>
  <si>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</si>
  <si>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</si>
  <si>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</si>
  <si>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</si>
  <si>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</si>
  <si>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</si>
  <si>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</si>
  <si>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</si>
  <si>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</si>
  <si>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</si>
  <si>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</si>
  <si>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</si>
  <si>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</si>
  <si>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</si>
  <si>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</si>
  <si>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</si>
  <si>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</si>
  <si>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</si>
  <si>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</si>
  <si>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</si>
  <si>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</si>
  <si>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</si>
  <si>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</si>
  <si>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</si>
  <si>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</si>
  <si>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</si>
  <si>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</si>
  <si>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</si>
  <si>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</si>
  <si>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</si>
  <si>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</si>
  <si>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</si>
  <si>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</si>
  <si>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</si>
  <si>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</si>
  <si>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</si>
  <si>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</si>
  <si>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</si>
  <si>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</si>
  <si>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</si>
  <si>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</si>
  <si>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</si>
  <si>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</si>
  <si>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</si>
  <si>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</si>
  <si>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</si>
  <si>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</si>
  <si>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</si>
  <si>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</si>
  <si>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</si>
  <si>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</si>
  <si>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</si>
  <si>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</si>
  <si>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</si>
  <si>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</si>
  <si>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</si>
  <si>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</si>
  <si>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</si>
  <si>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</si>
  <si>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</si>
  <si>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</si>
  <si>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</si>
  <si>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</si>
  <si>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</si>
  <si>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</si>
  <si>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</si>
  <si>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</si>
  <si>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</si>
  <si>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</si>
  <si>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</si>
  <si>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</si>
  <si>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</si>
  <si>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</si>
  <si>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</si>
  <si>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</si>
  <si>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</si>
  <si>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</si>
  <si>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</si>
  <si>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</si>
  <si>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</si>
  <si>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</si>
  <si>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</si>
  <si>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</si>
  <si>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</si>
  <si>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</si>
  <si>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</si>
  <si>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</si>
  <si>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</si>
  <si>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</si>
  <si>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</si>
  <si>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</si>
  <si>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</si>
  <si>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</si>
  <si>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</si>
  <si>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</si>
  <si>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</si>
  <si>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</si>
  <si>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</si>
  <si>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</si>
  <si>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</si>
  <si>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</si>
  <si>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</si>
  <si>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</si>
  <si>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</si>
  <si>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</si>
  <si>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</si>
  <si>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</si>
  <si>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</si>
  <si>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</si>
  <si>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</si>
  <si>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</si>
  <si>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</si>
  <si>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</si>
  <si>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</si>
  <si>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</si>
  <si>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</si>
  <si>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</si>
  <si>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</si>
  <si>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</si>
  <si>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</si>
  <si>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</si>
  <si>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</si>
  <si>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</si>
  <si>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</si>
  <si>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</si>
  <si>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</si>
  <si>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</si>
  <si>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</si>
  <si>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</si>
  <si>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</si>
  <si>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</si>
  <si>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</si>
  <si>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</si>
  <si>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</si>
  <si>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</si>
  <si>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</si>
  <si>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</si>
  <si>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</si>
  <si>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</si>
  <si>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</si>
  <si>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</si>
  <si>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</si>
  <si>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</si>
  <si>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</si>
  <si>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</si>
  <si>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</si>
  <si>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</si>
  <si>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</si>
  <si>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</si>
  <si>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</si>
  <si>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</si>
  <si>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</si>
  <si>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</si>
  <si>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</si>
  <si>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</si>
  <si>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</si>
  <si>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</si>
  <si>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</si>
  <si>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</si>
  <si>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</si>
  <si>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</si>
  <si>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</si>
  <si>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</si>
  <si>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</si>
  <si>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</si>
  <si>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</si>
  <si>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</si>
  <si>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</si>
  <si>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</si>
  <si>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</si>
  <si>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</si>
  <si>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</si>
  <si>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</si>
  <si>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</si>
  <si>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</si>
  <si>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</si>
  <si>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</si>
  <si>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</si>
  <si>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</si>
  <si>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</si>
  <si>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</si>
  <si>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</si>
  <si>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</si>
  <si>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</si>
  <si>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</si>
  <si>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</si>
  <si>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</si>
  <si>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</si>
  <si>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</si>
  <si>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</si>
  <si>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</si>
  <si>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</si>
  <si>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</si>
  <si>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</si>
  <si>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</si>
  <si>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</si>
  <si>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</si>
  <si>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</si>
  <si>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</si>
  <si>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</si>
  <si>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</si>
  <si>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</si>
  <si>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</si>
  <si>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</si>
  <si>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</si>
  <si>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</si>
  <si>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</si>
  <si>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</si>
  <si>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</si>
  <si>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</si>
  <si>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</si>
  <si>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</si>
  <si>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</si>
  <si>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</si>
  <si>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</si>
  <si>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</si>
  <si>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</si>
  <si>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</si>
  <si>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</si>
  <si>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</si>
  <si>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</si>
  <si>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</si>
  <si>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</si>
  <si>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</si>
  <si>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</si>
  <si>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</si>
  <si>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</si>
  <si>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</si>
  <si>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</si>
  <si>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</si>
  <si>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</si>
  <si>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</si>
  <si>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</si>
  <si>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</si>
  <si>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</si>
  <si>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</si>
  <si>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</si>
  <si>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</si>
  <si>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</si>
  <si>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</si>
  <si>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</si>
  <si>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</si>
  <si>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</si>
  <si>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</si>
  <si>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</si>
  <si>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</si>
  <si>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</si>
  <si>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</si>
  <si>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</si>
  <si>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</si>
  <si>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</si>
  <si>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</si>
  <si>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</si>
  <si>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</si>
  <si>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</si>
  <si>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</si>
  <si>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</si>
  <si>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</si>
  <si>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</si>
  <si>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</si>
  <si>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</si>
  <si>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</si>
  <si>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</si>
  <si>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</si>
  <si>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</si>
  <si>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</si>
  <si>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</si>
  <si>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</si>
  <si>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</si>
  <si>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</si>
  <si>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</si>
  <si>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</si>
  <si>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</si>
  <si>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</si>
  <si>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</si>
  <si>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</si>
  <si>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</si>
  <si>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</si>
  <si>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</si>
  <si>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</si>
  <si>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</si>
  <si>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</si>
  <si>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</si>
  <si>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</si>
  <si>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</si>
  <si>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</si>
  <si>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</si>
  <si>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</si>
  <si>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</si>
  <si>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</si>
  <si>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</si>
  <si>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</si>
  <si>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</si>
  <si>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</si>
  <si>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</si>
  <si>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</si>
  <si>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</si>
  <si>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</si>
  <si>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</si>
  <si>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</si>
  <si>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</si>
  <si>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</si>
  <si>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</si>
  <si>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</si>
  <si>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</si>
  <si>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</si>
  <si>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</si>
  <si>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</si>
  <si>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</si>
  <si>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</si>
  <si>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</si>
  <si>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</si>
  <si>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</si>
  <si>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</si>
  <si>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</si>
  <si>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</si>
  <si>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</si>
  <si>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</si>
  <si>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</si>
  <si>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</si>
  <si>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</si>
  <si>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</si>
  <si>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</si>
  <si>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</si>
  <si>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</si>
  <si>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</si>
  <si>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</si>
  <si>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</si>
  <si>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</si>
  <si>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</si>
  <si>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</si>
  <si>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</si>
  <si>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</si>
  <si>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</si>
  <si>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</si>
  <si>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</si>
  <si>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</si>
  <si>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</si>
  <si>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</si>
  <si>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</si>
  <si>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</si>
  <si>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</si>
  <si>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</si>
  <si>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</si>
  <si>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</si>
  <si>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</si>
  <si>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</si>
  <si>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</si>
  <si>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</si>
  <si>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</si>
  <si>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</si>
  <si>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</si>
  <si>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</si>
  <si>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</si>
  <si>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</si>
  <si>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</si>
  <si>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</si>
  <si>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</si>
  <si>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</si>
  <si>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</si>
  <si>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</si>
  <si>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</si>
  <si>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</si>
  <si>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</si>
  <si>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</si>
  <si>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</si>
  <si>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</si>
  <si>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</si>
  <si>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</si>
  <si>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</si>
  <si>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</si>
  <si>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</si>
  <si>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</si>
  <si>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</si>
  <si>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</si>
  <si>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</si>
  <si>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</si>
  <si>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</si>
  <si>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</si>
  <si>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</si>
  <si>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</si>
  <si>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</si>
  <si>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</si>
  <si>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</si>
  <si>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</si>
  <si>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</si>
  <si>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</si>
  <si>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</si>
  <si>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</si>
  <si>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</si>
  <si>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</si>
  <si>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</si>
  <si>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</si>
  <si>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</si>
  <si>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</si>
  <si>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</si>
  <si>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</si>
  <si>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</si>
  <si>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</si>
  <si>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</si>
  <si>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</si>
  <si>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</si>
  <si>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</si>
  <si>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</si>
  <si>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</si>
  <si>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</si>
  <si>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</si>
  <si>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</si>
  <si>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</si>
  <si>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</si>
  <si>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</si>
  <si>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</si>
  <si>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</si>
  <si>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</si>
  <si>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</si>
  <si>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</si>
  <si>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</si>
  <si>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</si>
  <si>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</si>
  <si>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</si>
  <si>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</si>
  <si>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</si>
  <si>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</si>
  <si>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</si>
  <si>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</si>
  <si>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</si>
  <si>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</si>
  <si>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</si>
  <si>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</si>
  <si>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</si>
  <si>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</si>
  <si>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</si>
  <si>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</si>
  <si>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</si>
  <si>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</si>
  <si>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</si>
  <si>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</si>
  <si>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</si>
  <si>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</si>
  <si>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</si>
  <si>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</si>
  <si>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</si>
  <si>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</si>
  <si>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</si>
  <si>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</si>
  <si>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</si>
  <si>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</si>
  <si>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</si>
  <si>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</si>
  <si>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</si>
  <si>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</si>
  <si>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</si>
  <si>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</si>
  <si>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</si>
  <si>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</si>
  <si>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</si>
  <si>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</si>
  <si>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</si>
  <si>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</si>
  <si>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</si>
  <si>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</si>
  <si>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</si>
  <si>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</si>
  <si>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</si>
  <si>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</si>
  <si>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</si>
  <si>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</si>
  <si>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</si>
  <si>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</si>
  <si>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</si>
  <si>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</si>
  <si>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</si>
  <si>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</si>
  <si>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</si>
  <si>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</si>
  <si>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</si>
  <si>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</si>
  <si>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</si>
  <si>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</si>
  <si>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</si>
  <si>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</si>
  <si>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</si>
  <si>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</si>
  <si>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</si>
  <si>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</si>
  <si>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</si>
  <si>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</si>
  <si>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</si>
  <si>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</si>
  <si>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</si>
  <si>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</si>
  <si>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</si>
  <si>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</si>
  <si>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</si>
  <si>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</si>
  <si>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</si>
  <si>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</si>
  <si>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</si>
  <si>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</si>
  <si>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</si>
  <si>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</si>
  <si>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</si>
  <si>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</si>
  <si>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</si>
  <si>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</si>
  <si>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</si>
  <si>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</si>
  <si>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</si>
  <si>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</si>
  <si>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</si>
  <si>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</si>
  <si>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</si>
  <si>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</si>
  <si>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</si>
  <si>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</si>
  <si>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</si>
  <si>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</si>
  <si>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</si>
  <si>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</si>
  <si>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</si>
  <si>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</si>
  <si>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</si>
  <si>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</si>
  <si>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</si>
  <si>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</si>
  <si>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</si>
  <si>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</si>
  <si>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</si>
  <si>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</si>
  <si>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</si>
  <si>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</si>
  <si>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</si>
  <si>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</si>
  <si>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</si>
  <si>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</si>
  <si>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</si>
  <si>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</si>
  <si>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</si>
  <si>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</si>
  <si>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</si>
  <si>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</si>
  <si>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</si>
  <si>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</si>
  <si>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</si>
  <si>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</si>
  <si>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</si>
  <si>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</si>
  <si>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</si>
  <si>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</si>
  <si>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</si>
  <si>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</si>
  <si>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</si>
  <si>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</si>
  <si>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</si>
  <si>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</si>
  <si>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</si>
  <si>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</si>
  <si>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</si>
  <si>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</si>
  <si>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</si>
  <si>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</si>
  <si>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</si>
  <si>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</si>
  <si>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</si>
  <si>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</si>
  <si>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</si>
  <si>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</si>
  <si>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</si>
  <si>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</si>
  <si>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</si>
  <si>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</si>
  <si>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</si>
  <si>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</si>
  <si>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</si>
  <si>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</si>
  <si>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</si>
  <si>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</si>
  <si>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</si>
  <si>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</si>
  <si>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</si>
  <si>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</si>
  <si>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</si>
  <si>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</si>
  <si>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</si>
  <si>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</si>
  <si>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</si>
  <si>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</si>
  <si>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</si>
  <si>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</si>
  <si>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</si>
  <si>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</si>
  <si>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</si>
  <si>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</si>
  <si>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</si>
  <si>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</si>
  <si>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</si>
  <si>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</si>
  <si>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</si>
  <si>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</si>
  <si>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</si>
  <si>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</si>
  <si>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</si>
  <si>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</si>
  <si>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</si>
  <si>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</si>
  <si>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</si>
  <si>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</si>
  <si>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</si>
  <si>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</si>
  <si>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</si>
  <si>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</si>
  <si>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</si>
  <si>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</si>
  <si>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</si>
  <si>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</si>
  <si>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</si>
  <si>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</si>
  <si>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</si>
  <si>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</si>
  <si>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</si>
  <si>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</si>
  <si>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</si>
  <si>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</si>
  <si>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</si>
  <si>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</si>
  <si>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</si>
  <si>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</si>
  <si>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</si>
  <si>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</si>
  <si>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</si>
  <si>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</si>
  <si>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</si>
  <si>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</si>
  <si>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</si>
  <si>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</si>
  <si>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</si>
  <si>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</si>
  <si>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</si>
  <si>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</si>
  <si>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</si>
  <si>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</si>
  <si>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</si>
  <si>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</si>
  <si>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</si>
  <si>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</si>
  <si>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</si>
  <si>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</si>
  <si>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</si>
  <si>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</si>
  <si>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</si>
  <si>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</si>
  <si>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</si>
  <si>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</si>
  <si>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</si>
  <si>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</si>
  <si>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</si>
  <si>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</si>
  <si>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</si>
  <si>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</si>
  <si>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</si>
  <si>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</si>
  <si>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</si>
  <si>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</si>
  <si>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</si>
  <si>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</si>
  <si>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</si>
  <si>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</si>
  <si>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</si>
  <si>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</si>
  <si>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</si>
  <si>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</si>
  <si>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</si>
  <si>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</si>
  <si>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</si>
  <si>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</si>
  <si>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</si>
  <si>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</si>
  <si>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</si>
  <si>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</si>
  <si>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</si>
  <si>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</si>
  <si>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</si>
  <si>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</si>
  <si>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</si>
  <si>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</si>
  <si>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</si>
  <si>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</si>
  <si>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</si>
  <si>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</si>
  <si>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</si>
  <si>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</si>
  <si>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</si>
  <si>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</si>
  <si>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</si>
  <si>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</si>
  <si>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</si>
  <si>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</si>
  <si>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</si>
  <si>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</si>
  <si>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</si>
  <si>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</si>
  <si>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</si>
  <si>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</si>
  <si>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</si>
  <si>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</si>
  <si>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</si>
  <si>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</si>
  <si>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</si>
  <si>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</si>
  <si>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</si>
  <si>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</si>
  <si>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</si>
  <si>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</si>
  <si>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</si>
  <si>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</si>
  <si>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</si>
  <si>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</si>
  <si>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</si>
  <si>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</si>
  <si>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</si>
  <si>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</si>
  <si>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</si>
  <si>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</si>
  <si>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</si>
  <si>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</si>
  <si>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</si>
  <si>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</si>
  <si>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</si>
  <si>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</si>
  <si>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</si>
  <si>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</si>
  <si>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</si>
  <si>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</si>
  <si>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</si>
  <si>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</si>
  <si>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</si>
  <si>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</si>
  <si>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</si>
  <si>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</si>
  <si>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</si>
  <si>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</si>
  <si>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</si>
  <si>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</si>
  <si>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</si>
  <si>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</si>
  <si>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</si>
  <si>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</si>
  <si>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</si>
  <si>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</si>
  <si>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</si>
  <si>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</si>
  <si>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</si>
  <si>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</si>
  <si>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</si>
  <si>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</si>
  <si>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</si>
  <si>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</si>
  <si>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</si>
  <si>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</si>
  <si>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</si>
  <si>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</si>
  <si>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</si>
  <si>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</si>
  <si>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</si>
  <si>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</si>
  <si>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</si>
  <si>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</si>
  <si>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</si>
  <si>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</si>
  <si>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</si>
  <si>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</si>
  <si>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</si>
  <si>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</si>
  <si>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</si>
  <si>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</si>
  <si>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</si>
  <si>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</si>
  <si>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</si>
  <si>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</si>
  <si>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</si>
  <si>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</si>
  <si>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</si>
  <si>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</si>
  <si>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</si>
  <si>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</si>
  <si>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</si>
  <si>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</si>
  <si>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</si>
  <si>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</si>
  <si>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</si>
  <si>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</si>
  <si>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</si>
  <si>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</si>
  <si>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</si>
  <si>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</si>
  <si>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</si>
  <si>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</si>
  <si>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</si>
  <si>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</si>
  <si>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</si>
  <si>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</si>
  <si>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</si>
  <si>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</si>
  <si>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</si>
  <si>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</si>
  <si>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</si>
  <si>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</si>
  <si>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</si>
  <si>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</si>
  <si>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</si>
  <si>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</si>
  <si>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</si>
  <si>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</si>
  <si>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</si>
  <si>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</si>
  <si>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</si>
  <si>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</si>
  <si>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</si>
  <si>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</si>
  <si>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</si>
  <si>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</si>
  <si>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</si>
  <si>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</si>
  <si>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</si>
  <si>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</si>
  <si>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</si>
  <si>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</si>
  <si>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</si>
  <si>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</si>
  <si>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</si>
  <si>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</si>
  <si>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</si>
  <si>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</si>
  <si>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</si>
  <si>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</si>
  <si>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</si>
  <si>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</si>
  <si>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</si>
  <si>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</si>
  <si>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</si>
  <si>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</si>
  <si>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</si>
  <si>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</si>
  <si>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</si>
  <si>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</si>
  <si>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</si>
  <si>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</si>
  <si>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</si>
  <si>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</si>
  <si>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</si>
  <si>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</si>
  <si>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</si>
  <si>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</si>
  <si>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</si>
  <si>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</si>
  <si>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</si>
  <si>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</si>
  <si>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</si>
  <si>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</si>
  <si>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</si>
  <si>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</si>
  <si>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</si>
  <si>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</si>
  <si>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</si>
  <si>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</si>
  <si>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</si>
  <si>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</si>
  <si>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</si>
  <si>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</si>
  <si>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</si>
  <si>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</si>
  <si>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</si>
  <si>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</si>
  <si>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</si>
  <si>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</si>
  <si>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</si>
  <si>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</si>
  <si>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</si>
  <si>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</si>
  <si>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</si>
  <si>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</si>
  <si>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</si>
  <si>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</si>
  <si>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</si>
  <si>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</si>
  <si>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</si>
  <si>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</si>
  <si>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</si>
  <si>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</si>
  <si>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</si>
  <si>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</si>
  <si>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</si>
  <si>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</si>
  <si>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</si>
  <si>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</si>
  <si>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</si>
  <si>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</si>
  <si>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</si>
  <si>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</si>
  <si>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</si>
  <si>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</si>
  <si>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</si>
  <si>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</si>
  <si>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</si>
  <si>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</si>
  <si>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</si>
  <si>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</si>
  <si>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</si>
  <si>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</si>
  <si>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</si>
  <si>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</si>
  <si>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</si>
  <si>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</si>
  <si>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</si>
  <si>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</si>
  <si>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</si>
  <si>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</si>
  <si>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</si>
  <si>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</si>
  <si>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</si>
  <si>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</si>
  <si>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</si>
  <si>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</si>
  <si>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</si>
  <si>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</si>
  <si>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</si>
  <si>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</si>
  <si>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</si>
  <si>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</si>
  <si>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</si>
  <si>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</si>
  <si>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</si>
  <si>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</si>
  <si>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</si>
  <si>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</si>
  <si>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</si>
  <si>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</si>
  <si>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</si>
  <si>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</si>
  <si>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</si>
  <si>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</si>
  <si>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</si>
  <si>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</si>
  <si>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</si>
  <si>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</si>
  <si>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</si>
  <si>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</si>
  <si>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</si>
  <si>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</si>
  <si>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</si>
  <si>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</si>
  <si>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</si>
  <si>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</si>
  <si>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</si>
  <si>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</si>
  <si>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</si>
  <si>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</si>
  <si>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</si>
  <si>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</si>
  <si>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</si>
  <si>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</si>
  <si>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</si>
  <si>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</si>
  <si>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</si>
  <si>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</si>
  <si>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</si>
  <si>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</si>
  <si>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</si>
  <si>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</si>
  <si>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</si>
  <si>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</si>
  <si>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</si>
  <si>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</si>
  <si>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</si>
  <si>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</si>
  <si>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</si>
  <si>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</si>
  <si>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</si>
  <si>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</si>
  <si>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</si>
  <si>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</si>
  <si>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</si>
  <si>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</si>
  <si>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</si>
  <si>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</si>
  <si>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</si>
  <si>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</si>
  <si>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</si>
  <si>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</si>
  <si>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</si>
  <si>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</si>
  <si>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</si>
  <si>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</si>
  <si>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</si>
  <si>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</si>
  <si>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</si>
  <si>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</si>
  <si>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</si>
  <si>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</si>
  <si>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</si>
  <si>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</si>
  <si>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</si>
  <si>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</si>
  <si>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</si>
  <si>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</si>
  <si>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</si>
  <si>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</si>
  <si>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</si>
  <si>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</si>
  <si>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</si>
  <si>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</si>
  <si>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</si>
  <si>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</si>
  <si>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</si>
  <si>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</si>
  <si>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</si>
  <si>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</si>
  <si>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</si>
  <si>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</si>
  <si>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</si>
  <si>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</si>
  <si>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</si>
  <si>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</si>
  <si>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</si>
  <si>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</si>
  <si>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</si>
  <si>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</si>
  <si>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</si>
  <si>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</si>
  <si>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</si>
  <si>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</si>
  <si>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</si>
  <si>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</si>
  <si>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</si>
  <si>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</si>
  <si>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</si>
  <si>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</si>
  <si>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</si>
  <si>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</si>
  <si>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</si>
  <si>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</si>
  <si>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</si>
  <si>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</si>
  <si>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</si>
  <si>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</si>
  <si>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</si>
  <si>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</si>
  <si>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</si>
  <si>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</si>
  <si>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</si>
  <si>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</si>
  <si>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</si>
  <si>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</si>
  <si>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</si>
  <si>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</si>
  <si>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</si>
  <si>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</si>
  <si>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</si>
  <si>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</si>
  <si>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</si>
  <si>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</si>
  <si>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</si>
  <si>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</si>
  <si>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</si>
  <si>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</si>
  <si>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</si>
  <si>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</si>
  <si>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</si>
  <si>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</si>
  <si>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</si>
  <si>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</si>
  <si>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</si>
  <si>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</si>
  <si>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</si>
  <si>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</si>
  <si>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</si>
  <si>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</si>
  <si>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</si>
  <si>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</si>
  <si>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</si>
  <si>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</si>
  <si>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</si>
  <si>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</si>
  <si>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</si>
  <si>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</si>
  <si>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</si>
  <si>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</si>
  <si>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</si>
  <si>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</si>
  <si>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</si>
  <si>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</si>
  <si>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</si>
  <si>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</si>
  <si>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</si>
  <si>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</si>
  <si>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</si>
  <si>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</si>
  <si>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</si>
  <si>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</si>
  <si>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</si>
  <si>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</si>
  <si>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</si>
  <si>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</si>
  <si>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</si>
  <si>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</si>
  <si>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</si>
  <si>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</si>
  <si>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</si>
  <si>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</si>
  <si>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</si>
  <si>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</si>
  <si>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</si>
  <si>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</si>
  <si>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</si>
  <si>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</si>
  <si>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</si>
  <si>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</si>
  <si>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</si>
  <si>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</si>
  <si>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</si>
  <si>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</si>
  <si>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</si>
  <si>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</si>
  <si>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</si>
  <si>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</si>
  <si>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</si>
  <si>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</si>
  <si>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</si>
  <si>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</si>
  <si>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</si>
  <si>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</si>
  <si>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</si>
  <si>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</si>
  <si>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</si>
  <si>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</si>
  <si>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</si>
  <si>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</si>
  <si>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</si>
  <si>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</si>
  <si>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</si>
  <si>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</si>
  <si>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</si>
  <si>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</si>
  <si>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</si>
  <si>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</si>
  <si>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</si>
  <si>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</si>
  <si>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</si>
  <si>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</si>
  <si>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</si>
  <si>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</si>
  <si>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</si>
  <si>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</si>
  <si>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</si>
  <si>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</si>
  <si>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</si>
  <si>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</si>
  <si>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</si>
  <si>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</si>
  <si>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</si>
  <si>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</si>
  <si>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</si>
  <si>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</si>
  <si>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</si>
  <si>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</si>
  <si>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</si>
  <si>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</si>
  <si>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</si>
  <si>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</si>
  <si>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</si>
  <si>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</si>
  <si>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</si>
  <si>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</si>
  <si>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</si>
  <si>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</si>
  <si>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</si>
  <si>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</si>
  <si>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</si>
  <si>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</si>
  <si>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</si>
  <si>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</si>
  <si>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</si>
  <si>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</si>
  <si>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</si>
  <si>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</si>
  <si>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</si>
  <si>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</si>
  <si>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</si>
  <si>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</si>
  <si>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</si>
  <si>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</si>
  <si>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</si>
  <si>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</si>
  <si>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</si>
  <si>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</si>
  <si>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</si>
  <si>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</si>
  <si>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</si>
  <si>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</si>
  <si>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</si>
  <si>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</si>
  <si>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</si>
  <si>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</si>
  <si>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</si>
  <si>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</si>
  <si>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</si>
  <si>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</si>
  <si>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</si>
  <si>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</si>
  <si>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</si>
  <si>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</si>
  <si>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</si>
  <si>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</si>
  <si>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</si>
  <si>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</si>
  <si>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</si>
  <si>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</si>
  <si>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</si>
  <si>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</si>
  <si>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</si>
  <si>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</si>
  <si>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</si>
  <si>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</si>
  <si>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</si>
  <si>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</si>
  <si>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</si>
  <si>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</si>
  <si>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</si>
  <si>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</si>
  <si>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</si>
  <si>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</si>
  <si>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</si>
  <si>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</si>
  <si>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</si>
  <si>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</si>
  <si>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</si>
  <si>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</si>
  <si>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</si>
  <si>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</si>
  <si>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</si>
  <si>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</si>
  <si>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</si>
  <si>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</si>
  <si>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</si>
  <si>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</si>
  <si>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</si>
  <si>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</si>
  <si>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</si>
  <si>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</si>
  <si>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</si>
  <si>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</si>
  <si>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</si>
  <si>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</si>
  <si>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</si>
  <si>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</si>
  <si>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</si>
  <si>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</si>
  <si>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</si>
  <si>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</si>
  <si>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</si>
  <si>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</si>
  <si>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</si>
  <si>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</si>
  <si>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</si>
  <si>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</si>
  <si>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</si>
  <si>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</si>
  <si>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</si>
  <si>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</si>
  <si>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</si>
  <si>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</si>
  <si>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</si>
  <si>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</si>
  <si>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</si>
  <si>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</si>
  <si>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</si>
  <si>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</si>
  <si>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</si>
  <si>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</si>
  <si>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</si>
  <si>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</si>
  <si>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</si>
  <si>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</si>
  <si>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</si>
  <si>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</si>
  <si>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</si>
  <si>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</si>
  <si>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</si>
  <si>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</si>
  <si>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</si>
  <si>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</si>
  <si>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</si>
  <si>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</si>
  <si>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</si>
  <si>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</si>
  <si>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</si>
  <si>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</si>
  <si>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</si>
  <si>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</si>
  <si>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</si>
  <si>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</si>
  <si>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</si>
  <si>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</si>
  <si>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</si>
  <si>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</si>
  <si>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</si>
  <si>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</si>
  <si>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</si>
  <si>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</si>
  <si>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</si>
  <si>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</si>
  <si>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</si>
  <si>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</si>
  <si>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</si>
  <si>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</si>
  <si>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</si>
  <si>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</si>
  <si>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</si>
  <si>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</si>
  <si>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</si>
  <si>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</si>
  <si>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</si>
  <si>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</si>
  <si>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</si>
  <si>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</si>
  <si>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</si>
  <si>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</si>
  <si>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</si>
  <si>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</si>
  <si>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</si>
  <si>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</si>
  <si>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</si>
  <si>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</si>
  <si>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</si>
  <si>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</si>
  <si>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</si>
  <si>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</si>
  <si>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</si>
  <si>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</si>
  <si>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</si>
  <si>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</si>
  <si>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</si>
  <si>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</si>
  <si>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</si>
  <si>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</si>
  <si>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</si>
  <si>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</si>
  <si>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</si>
  <si>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</si>
  <si>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</si>
  <si>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</si>
  <si>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</si>
  <si>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</si>
  <si>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</si>
  <si>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</si>
  <si>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</si>
  <si>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</si>
  <si>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</si>
  <si>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</si>
  <si>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</si>
  <si>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</si>
  <si>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</si>
  <si>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</si>
  <si>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</si>
  <si>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</si>
  <si>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</si>
  <si>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</si>
  <si>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</si>
  <si>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</si>
  <si>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</si>
  <si>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</si>
  <si>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</si>
  <si>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</si>
  <si>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</si>
  <si>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</si>
  <si>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</si>
  <si>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</si>
  <si>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</si>
  <si>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</si>
  <si>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</si>
  <si>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</si>
  <si>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</si>
  <si>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</si>
  <si>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</si>
  <si>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</si>
  <si>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</si>
  <si>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</si>
  <si>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</si>
  <si>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</si>
  <si>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</si>
  <si>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</si>
  <si>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</si>
  <si>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</si>
  <si>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</si>
  <si>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</si>
  <si>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</si>
  <si>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</si>
  <si>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</si>
  <si>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</si>
  <si>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</si>
  <si>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</si>
  <si>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</si>
  <si>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</si>
  <si>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</si>
  <si>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</si>
  <si>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</si>
  <si>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</si>
  <si>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</si>
  <si>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</si>
  <si>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</si>
  <si>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</si>
  <si>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</si>
  <si>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</si>
  <si>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</si>
  <si>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</si>
  <si>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</si>
  <si>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</si>
  <si>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</si>
  <si>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</si>
  <si>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</si>
  <si>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</si>
  <si>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</si>
  <si>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</si>
  <si>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</si>
  <si>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</si>
  <si>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</si>
  <si>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</si>
  <si>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</si>
  <si>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</si>
  <si>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</si>
  <si>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</si>
  <si>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</si>
  <si>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</si>
  <si>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</si>
  <si>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</si>
  <si>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</si>
  <si>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</si>
  <si>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</si>
  <si>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</si>
  <si>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</si>
  <si>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</si>
  <si>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</si>
  <si>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</si>
  <si>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</si>
  <si>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</si>
  <si>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</si>
  <si>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</si>
  <si>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</si>
  <si>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</si>
  <si>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</si>
  <si>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</si>
  <si>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</si>
  <si>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</si>
  <si>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</si>
  <si>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</si>
  <si>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</si>
  <si>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</si>
  <si>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</si>
  <si>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</si>
  <si>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</si>
  <si>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</si>
  <si>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</si>
  <si>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</si>
  <si>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</si>
  <si>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</si>
  <si>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</si>
  <si>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</si>
  <si>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</si>
  <si>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</si>
  <si>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</si>
  <si>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</si>
  <si>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</si>
  <si>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</si>
  <si>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</si>
  <si>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</si>
  <si>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</si>
  <si>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</si>
  <si>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</si>
  <si>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</si>
  <si>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</si>
  <si>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</si>
  <si>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</si>
  <si>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</si>
  <si>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</si>
  <si>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</si>
  <si>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</si>
  <si>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</si>
  <si>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</si>
  <si>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</si>
  <si>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</si>
  <si>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</si>
  <si>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</si>
  <si>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</si>
  <si>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</si>
  <si>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</si>
  <si>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</si>
  <si>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</si>
  <si>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</si>
  <si>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</si>
  <si>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</si>
  <si>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</si>
  <si>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</si>
  <si>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</si>
  <si>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</si>
  <si>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</si>
  <si>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</si>
  <si>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</si>
  <si>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</si>
  <si>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</si>
  <si>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</si>
  <si>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</si>
  <si>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</si>
  <si>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</si>
  <si>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</si>
  <si>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</si>
  <si>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</si>
  <si>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</si>
  <si>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</si>
  <si>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</si>
  <si>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</si>
  <si>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</si>
  <si>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</si>
  <si>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</si>
  <si>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</si>
  <si>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</si>
  <si>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</si>
  <si>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</si>
  <si>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</si>
  <si>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</si>
  <si>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</si>
  <si>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</si>
  <si>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</si>
  <si>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</si>
  <si>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</si>
  <si>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</si>
  <si>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</si>
  <si>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</si>
  <si>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</si>
  <si>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</si>
  <si>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</si>
  <si>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</si>
  <si>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</si>
  <si>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</si>
  <si>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</si>
  <si>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</si>
  <si>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</si>
  <si>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</si>
  <si>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</si>
  <si>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</si>
  <si>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</si>
  <si>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</si>
  <si>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</si>
  <si>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</si>
  <si>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</si>
  <si>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</si>
  <si>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</si>
  <si>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</si>
  <si>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</si>
  <si>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</si>
  <si>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</si>
  <si>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</si>
  <si>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</si>
  <si>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</si>
  <si>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</si>
  <si>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</si>
  <si>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</si>
  <si>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</si>
  <si>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</si>
  <si>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</si>
  <si>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</si>
  <si>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</si>
  <si>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</si>
  <si>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</si>
  <si>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</si>
  <si>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</si>
  <si>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</si>
  <si>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</si>
  <si>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</si>
  <si>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</si>
  <si>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</si>
  <si>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</si>
  <si>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</si>
  <si>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</si>
  <si>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</si>
  <si>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</si>
  <si>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</si>
  <si>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</si>
  <si>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</si>
  <si>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</si>
  <si>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</si>
  <si>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</si>
  <si>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</si>
  <si>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</si>
  <si>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</si>
  <si>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</si>
  <si>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</si>
  <si>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</si>
  <si>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</si>
  <si>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</si>
  <si>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</si>
  <si>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</si>
  <si>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</si>
  <si>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</si>
  <si>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</si>
  <si>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</si>
  <si>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</si>
  <si>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</si>
  <si>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</si>
  <si>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</si>
  <si>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</si>
  <si>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</si>
  <si>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</si>
  <si>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</si>
  <si>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</si>
  <si>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</si>
  <si>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</si>
  <si>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</si>
  <si>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</si>
  <si>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</si>
  <si>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</si>
  <si>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</si>
  <si>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</si>
  <si>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</si>
  <si>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</si>
  <si>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</si>
  <si>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</si>
  <si>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</si>
  <si>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</si>
  <si>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</si>
  <si>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</si>
  <si>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</si>
  <si>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</si>
  <si>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</si>
  <si>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</si>
  <si>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</si>
  <si>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</si>
  <si>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</si>
  <si>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</si>
  <si>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</si>
  <si>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</si>
  <si>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</si>
  <si>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</si>
  <si>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</si>
  <si>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</si>
  <si>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</si>
  <si>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</si>
  <si>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</si>
  <si>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</si>
  <si>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</si>
  <si>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</si>
  <si>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</si>
  <si>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</si>
  <si>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</si>
  <si>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</si>
  <si>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</si>
  <si>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</si>
  <si>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</si>
  <si>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</si>
  <si>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</si>
  <si>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</si>
  <si>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</si>
  <si>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</si>
  <si>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</si>
  <si>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</si>
  <si>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</si>
  <si>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</si>
  <si>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</si>
  <si>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</si>
  <si>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</si>
  <si>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</si>
  <si>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</si>
  <si>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</si>
  <si>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</si>
  <si>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</si>
  <si>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</si>
  <si>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</si>
  <si>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</si>
  <si>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</si>
  <si>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</si>
  <si>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</si>
  <si>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</si>
  <si>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</si>
  <si>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</si>
  <si>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</si>
  <si>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</si>
  <si>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</si>
  <si>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</si>
  <si>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</si>
  <si>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</si>
  <si>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</si>
  <si>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</si>
  <si>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</si>
  <si>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</si>
  <si>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</si>
  <si>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</si>
  <si>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</si>
  <si>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</si>
  <si>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</si>
  <si>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</si>
  <si>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</si>
  <si>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</si>
  <si>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</si>
  <si>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</si>
  <si>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</si>
  <si>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</si>
  <si>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</si>
  <si>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</si>
  <si>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</si>
  <si>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</si>
  <si>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</si>
  <si>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</si>
  <si>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</si>
  <si>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</si>
  <si>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</si>
  <si>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</si>
  <si>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</si>
  <si>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</si>
  <si>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</si>
  <si>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</si>
  <si>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</si>
  <si>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</si>
  <si>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</si>
  <si>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</si>
  <si>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</si>
  <si>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</si>
  <si>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</si>
  <si>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</si>
  <si>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</si>
  <si>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</si>
  <si>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</si>
  <si>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</si>
  <si>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</si>
  <si>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</si>
  <si>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</si>
  <si>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</si>
  <si>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</si>
  <si>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</si>
  <si>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</si>
  <si>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</si>
  <si>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</si>
  <si>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</si>
  <si>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</si>
  <si>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</si>
  <si>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</si>
  <si>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</si>
  <si>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</si>
  <si>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</si>
  <si>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</si>
  <si>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</si>
  <si>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</si>
  <si>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</si>
  <si>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</si>
  <si>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</si>
  <si>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</si>
  <si>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</si>
  <si>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</si>
  <si>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</si>
  <si>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</si>
  <si>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</si>
  <si>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</si>
  <si>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</si>
  <si>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</si>
  <si>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</si>
  <si>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</si>
  <si>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</si>
  <si>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</si>
  <si>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</si>
  <si>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</si>
  <si>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</si>
  <si>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</si>
  <si>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</si>
  <si>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</si>
  <si>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</si>
  <si>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</si>
  <si>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</si>
  <si>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</si>
  <si>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</si>
  <si>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</si>
  <si>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</si>
  <si>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</si>
  <si>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</si>
  <si>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</si>
  <si>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</si>
  <si>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</si>
  <si>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</si>
  <si>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</si>
  <si>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</si>
  <si>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</si>
  <si>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</si>
  <si>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</si>
  <si>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</si>
  <si>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</si>
  <si>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</si>
  <si>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</si>
  <si>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</si>
  <si>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</si>
  <si>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</si>
  <si>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</si>
  <si>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</si>
  <si>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</si>
  <si>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</si>
  <si>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</si>
  <si>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</si>
  <si>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</si>
  <si>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</si>
  <si>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</si>
  <si>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</si>
  <si>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</si>
  <si>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</si>
  <si>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</si>
  <si>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</si>
  <si>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</si>
  <si>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</si>
  <si>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</si>
  <si>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</si>
  <si>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</si>
  <si>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</si>
  <si>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</si>
  <si>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</si>
  <si>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</si>
  <si>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</si>
  <si>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</si>
  <si>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</si>
  <si>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</si>
  <si>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</si>
  <si>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</si>
  <si>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</si>
  <si>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</si>
  <si>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</si>
  <si>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</si>
  <si>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</si>
  <si>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</si>
  <si>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</si>
  <si>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</si>
  <si>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</si>
  <si>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</si>
  <si>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</si>
  <si>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</si>
  <si>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</si>
  <si>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</si>
  <si>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</si>
  <si>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</si>
  <si>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</si>
  <si>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</si>
  <si>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</si>
  <si>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</si>
  <si>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</si>
  <si>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</si>
  <si>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</si>
  <si>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</si>
  <si>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</si>
  <si>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</si>
  <si>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</si>
  <si>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</si>
  <si>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</si>
  <si>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</si>
  <si>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</si>
  <si>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</si>
  <si>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</si>
  <si>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</si>
  <si>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</si>
  <si>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</si>
  <si>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</si>
  <si>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</si>
  <si>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</si>
  <si>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</si>
  <si>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</si>
  <si>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</si>
  <si>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</si>
  <si>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</si>
  <si>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</si>
  <si>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</si>
  <si>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</si>
  <si>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</si>
  <si>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</si>
  <si>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</si>
  <si>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</si>
  <si>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</si>
  <si>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</si>
  <si>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</si>
  <si>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</si>
  <si>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</si>
  <si>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</si>
  <si>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</si>
  <si>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</si>
  <si>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</si>
  <si>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</si>
  <si>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</si>
  <si>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</si>
  <si>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</si>
  <si>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</si>
  <si>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</si>
  <si>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</si>
  <si>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</si>
  <si>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</si>
  <si>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</si>
  <si>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</si>
  <si>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</si>
  <si>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</si>
  <si>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</si>
  <si>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</si>
  <si>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</si>
  <si>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</si>
  <si>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</si>
  <si>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</si>
  <si>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</si>
  <si>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</si>
  <si>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</si>
  <si>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</si>
  <si>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</si>
  <si>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</si>
  <si>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</si>
  <si>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</si>
  <si>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</si>
  <si>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</si>
  <si>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</si>
  <si>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</si>
  <si>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</si>
  <si>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</si>
  <si>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</si>
  <si>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</si>
  <si>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</si>
  <si>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</si>
  <si>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</si>
  <si>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</si>
  <si>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</si>
  <si>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</si>
  <si>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</si>
  <si>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</si>
  <si>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</si>
  <si>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</si>
  <si>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</si>
  <si>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</si>
  <si>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</si>
  <si>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</si>
  <si>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</si>
  <si>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</si>
  <si>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</si>
  <si>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</si>
  <si>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</si>
  <si>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</si>
  <si>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</si>
  <si>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</si>
  <si>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</si>
  <si>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</si>
  <si>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</si>
  <si>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</si>
  <si>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</si>
  <si>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</si>
  <si>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</si>
  <si>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</si>
  <si>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</si>
  <si>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</si>
  <si>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</si>
  <si>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</si>
  <si>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</si>
  <si>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</si>
  <si>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</si>
  <si>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</si>
  <si>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</si>
  <si>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</si>
  <si>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</si>
  <si>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</si>
  <si>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</si>
  <si>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</si>
  <si>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</si>
  <si>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</si>
  <si>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</si>
  <si>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</si>
  <si>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</si>
  <si>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</si>
  <si>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</si>
  <si>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</si>
  <si>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</si>
  <si>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</si>
  <si>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</si>
  <si>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</si>
  <si>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</si>
  <si>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</si>
  <si>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</si>
  <si>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</si>
  <si>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</si>
  <si>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</si>
  <si>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</si>
  <si>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</si>
  <si>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</si>
  <si>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</si>
  <si>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</si>
  <si>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</si>
  <si>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</si>
  <si>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</si>
  <si>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</si>
  <si>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</si>
  <si>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</si>
  <si>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</si>
  <si>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</si>
  <si>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</si>
  <si>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</si>
  <si>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</si>
  <si>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</si>
  <si>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</si>
  <si>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</si>
  <si>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</si>
  <si>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</si>
  <si>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</si>
  <si>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</si>
  <si>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</si>
  <si>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</si>
  <si>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</si>
  <si>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</si>
  <si>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</si>
  <si>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</si>
  <si>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</si>
  <si>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</si>
  <si>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</si>
  <si>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</si>
  <si>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</si>
  <si>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</si>
  <si>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</si>
  <si>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</si>
  <si>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</si>
  <si>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</si>
  <si>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</si>
  <si>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</si>
  <si>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</si>
  <si>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</si>
  <si>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</si>
  <si>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</si>
  <si>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</si>
  <si>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</si>
  <si>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</si>
  <si>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</si>
  <si>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</si>
  <si>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</si>
  <si>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</si>
  <si>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</si>
  <si>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</si>
  <si>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</si>
  <si>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</si>
  <si>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</si>
  <si>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</si>
  <si>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</si>
  <si>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</si>
  <si>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</si>
  <si>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</si>
  <si>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</si>
  <si>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</si>
  <si>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</si>
  <si>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</si>
  <si>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</si>
  <si>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</si>
  <si>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</si>
  <si>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</si>
  <si>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</si>
  <si>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</si>
  <si>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</si>
  <si>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</si>
  <si>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</si>
  <si>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</si>
  <si>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</si>
  <si>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</si>
  <si>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</si>
  <si>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</si>
  <si>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</si>
  <si>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</si>
  <si>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</si>
  <si>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</si>
  <si>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</si>
  <si>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</si>
  <si>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</si>
  <si>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</si>
  <si>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</si>
  <si>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</si>
  <si>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</si>
  <si>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</si>
  <si>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</si>
  <si>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</si>
  <si>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</si>
  <si>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</si>
  <si>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</si>
  <si>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</si>
  <si>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</si>
  <si>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</si>
  <si>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</si>
  <si>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</si>
  <si>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</si>
  <si>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</si>
  <si>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</si>
  <si>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</si>
  <si>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</si>
  <si>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</si>
  <si>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</si>
  <si>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</si>
  <si>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</si>
  <si>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</si>
  <si>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</si>
  <si>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</si>
  <si>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</si>
  <si>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</si>
  <si>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</si>
  <si>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</si>
  <si>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</si>
  <si>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</si>
  <si>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</si>
  <si>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</si>
  <si>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</si>
  <si>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</si>
  <si>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</si>
  <si>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</si>
  <si>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</si>
  <si>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</si>
  <si>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</si>
  <si>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</si>
  <si>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</si>
  <si>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</si>
  <si>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</si>
  <si>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</si>
  <si>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</si>
  <si>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</si>
  <si>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</si>
  <si>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</si>
  <si>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</si>
  <si>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</si>
  <si>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</si>
  <si>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</si>
  <si>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</si>
  <si>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</si>
  <si>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</si>
  <si>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</si>
  <si>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</si>
  <si>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</si>
  <si>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</si>
  <si>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</si>
  <si>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</si>
  <si>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</si>
  <si>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</si>
  <si>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</si>
  <si>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</si>
  <si>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</si>
  <si>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</si>
  <si>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</si>
  <si>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</si>
  <si>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</si>
  <si>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</si>
  <si>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</si>
  <si>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</si>
  <si>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</si>
  <si>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</si>
  <si>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</si>
  <si>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</si>
  <si>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</si>
  <si>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</si>
  <si>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</si>
  <si>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</si>
  <si>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</si>
  <si>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</si>
  <si>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</si>
  <si>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</si>
  <si>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</si>
  <si>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</si>
  <si>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</si>
  <si>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</si>
  <si>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</si>
  <si>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</si>
  <si>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</si>
  <si>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</si>
  <si>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</si>
  <si>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</si>
  <si>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</si>
  <si>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</si>
  <si>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</si>
  <si>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</si>
  <si>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</si>
  <si>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</si>
  <si>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</si>
  <si>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</si>
  <si>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</si>
  <si>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</si>
  <si>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</si>
  <si>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</si>
  <si>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</si>
  <si>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</si>
  <si>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</si>
  <si>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</si>
  <si>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</si>
  <si>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</si>
  <si>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</si>
  <si>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</si>
  <si>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</si>
  <si>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</si>
  <si>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</si>
  <si>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</si>
  <si>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</si>
  <si>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</si>
  <si>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</si>
  <si>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</si>
  <si>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</si>
  <si>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</si>
  <si>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</si>
  <si>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</si>
  <si>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</si>
  <si>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</si>
  <si>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</si>
  <si>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</si>
  <si>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</si>
  <si>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</si>
  <si>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</si>
  <si>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</si>
  <si>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</si>
  <si>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</si>
  <si>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</si>
  <si>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</si>
  <si>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</si>
  <si>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</si>
  <si>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</si>
  <si>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</si>
  <si>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</si>
  <si>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</si>
  <si>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</si>
  <si>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</si>
  <si>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</si>
  <si>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</si>
  <si>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</si>
  <si>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</si>
  <si>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</si>
  <si>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</si>
  <si>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</si>
  <si>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</si>
  <si>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</si>
  <si>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</si>
  <si>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</si>
  <si>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</si>
  <si>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</si>
  <si>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</si>
  <si>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</si>
  <si>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</si>
  <si>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</si>
  <si>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</si>
  <si>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</si>
  <si>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</si>
  <si>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</si>
  <si>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</si>
  <si>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</si>
  <si>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</si>
  <si>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</si>
  <si>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</si>
  <si>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</si>
  <si>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</si>
  <si>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</si>
  <si>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</si>
  <si>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</si>
  <si>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</si>
  <si>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</si>
  <si>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</si>
  <si>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</si>
  <si>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</si>
  <si>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</si>
  <si>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</si>
  <si>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</si>
  <si>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</si>
  <si>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</si>
  <si>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</si>
  <si>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</si>
  <si>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</si>
  <si>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</si>
  <si>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</si>
  <si>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</si>
  <si>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</si>
  <si>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</si>
  <si>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</si>
  <si>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</si>
  <si>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</si>
  <si>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</si>
  <si>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</si>
  <si>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</si>
  <si>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</si>
  <si>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</si>
  <si>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</si>
  <si>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</si>
  <si>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</si>
  <si>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</si>
  <si>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</si>
  <si>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</si>
  <si>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</si>
  <si>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</si>
  <si>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</si>
  <si>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</si>
  <si>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</si>
  <si>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</si>
  <si>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</si>
  <si>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</si>
  <si>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</si>
  <si>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</si>
  <si>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</si>
  <si>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</si>
  <si>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</si>
  <si>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</si>
  <si>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</si>
  <si>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</si>
  <si>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</si>
  <si>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</si>
  <si>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</si>
  <si>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</si>
  <si>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</si>
  <si>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</si>
  <si>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</si>
  <si>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</si>
  <si>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</si>
  <si>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</si>
  <si>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</si>
  <si>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</si>
  <si>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</si>
  <si>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</si>
  <si>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</si>
  <si>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</si>
  <si>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</si>
  <si>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</si>
  <si>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</si>
  <si>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</si>
  <si>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</si>
  <si>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</si>
  <si>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</si>
  <si>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</si>
  <si>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</si>
  <si>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</si>
  <si>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</si>
  <si>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</si>
  <si>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</si>
  <si>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</si>
  <si>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</si>
  <si>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</si>
  <si>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</si>
  <si>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</si>
  <si>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</si>
  <si>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</si>
  <si>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</si>
  <si>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</si>
  <si>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</si>
  <si>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</si>
  <si>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</si>
  <si>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</si>
  <si>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</si>
  <si>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</si>
  <si>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</si>
  <si>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</si>
  <si>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</si>
  <si>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</si>
  <si>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</si>
  <si>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</si>
  <si>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</si>
  <si>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</si>
  <si>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</si>
  <si>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</si>
  <si>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</si>
  <si>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</si>
  <si>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</si>
  <si>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</si>
  <si>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</si>
  <si>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</si>
  <si>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</si>
  <si>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</si>
  <si>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</si>
  <si>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</si>
  <si>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</si>
  <si>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</si>
  <si>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</si>
  <si>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</si>
  <si>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</si>
  <si>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</si>
  <si>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</si>
  <si>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</si>
  <si>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</si>
  <si>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</si>
  <si>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</si>
  <si>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</si>
  <si>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</si>
  <si>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</si>
  <si>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</si>
  <si>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</si>
  <si>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</si>
  <si>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</si>
  <si>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</si>
  <si>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</si>
  <si>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</si>
  <si>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</si>
  <si>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</si>
  <si>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</si>
  <si>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</si>
  <si>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</si>
  <si>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</si>
  <si>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</si>
  <si>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</si>
  <si>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</si>
  <si>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</si>
  <si>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</si>
  <si>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</si>
  <si>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</si>
  <si>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</si>
  <si>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</si>
  <si>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</si>
  <si>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</si>
  <si>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</si>
  <si>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</si>
  <si>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</si>
  <si>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</si>
  <si>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</si>
  <si>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</si>
  <si>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</si>
  <si>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</si>
  <si>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</si>
  <si>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</si>
  <si>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</si>
  <si>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</si>
  <si>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</si>
  <si>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</si>
  <si>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</si>
  <si>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</si>
  <si>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</si>
  <si>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</si>
  <si>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</si>
  <si>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</si>
  <si>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</si>
  <si>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</si>
  <si>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</si>
  <si>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</si>
  <si>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</si>
  <si>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</si>
  <si>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</si>
  <si>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</si>
  <si>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</si>
  <si>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</si>
  <si>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</si>
  <si>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</si>
  <si>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</si>
  <si>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</si>
  <si>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</si>
  <si>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</si>
  <si>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</si>
  <si>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</si>
  <si>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</si>
  <si>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</si>
  <si>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</si>
  <si>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</si>
  <si>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</si>
  <si>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</si>
  <si>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</si>
  <si>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</si>
  <si>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</si>
  <si>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</si>
  <si>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</si>
  <si>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</si>
  <si>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</si>
  <si>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</si>
  <si>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</si>
  <si>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</si>
  <si>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</si>
  <si>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</si>
  <si>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</si>
  <si>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</si>
  <si>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</si>
  <si>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</si>
  <si>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</si>
  <si>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</si>
  <si>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</si>
  <si>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</si>
  <si>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</si>
  <si>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</si>
  <si>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</si>
  <si>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</si>
  <si>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</si>
  <si>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</si>
  <si>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</si>
  <si>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</si>
  <si>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</si>
  <si>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</si>
  <si>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</si>
  <si>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</si>
  <si>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</si>
  <si>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</si>
  <si>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</si>
  <si>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</si>
  <si>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</si>
  <si>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</si>
  <si>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</si>
  <si>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</si>
  <si>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</si>
  <si>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</si>
  <si>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</si>
  <si>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</si>
  <si>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</si>
  <si>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</si>
  <si>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</si>
  <si>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</si>
  <si>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</si>
  <si>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</si>
  <si>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</si>
  <si>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</si>
  <si>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</si>
  <si>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</si>
  <si>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</si>
  <si>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</si>
  <si>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</si>
  <si>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</si>
  <si>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</si>
  <si>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</si>
  <si>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</si>
  <si>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</si>
  <si>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</si>
  <si>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</si>
  <si>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</si>
  <si>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</si>
  <si>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</si>
  <si>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</si>
  <si>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</si>
  <si>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</si>
  <si>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</si>
  <si>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</si>
  <si>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</si>
  <si>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</si>
  <si>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</si>
  <si>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</si>
  <si>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</si>
  <si>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</si>
  <si>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</si>
  <si>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</si>
  <si>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</si>
  <si>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</si>
  <si>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</si>
  <si>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</si>
  <si>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</si>
  <si>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</si>
  <si>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</si>
  <si>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</si>
  <si>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</si>
  <si>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</si>
  <si>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</si>
  <si>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</si>
  <si>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</si>
  <si>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</si>
  <si>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</si>
  <si>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</si>
  <si>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</si>
  <si>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</si>
  <si>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</si>
  <si>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</si>
  <si>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</si>
  <si>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</si>
  <si>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</si>
  <si>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</si>
  <si>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</si>
  <si>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</si>
  <si>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</si>
  <si>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</si>
  <si>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</si>
  <si>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</si>
  <si>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</si>
  <si>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</si>
  <si>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</si>
  <si>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</si>
  <si>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</si>
  <si>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</si>
  <si>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</si>
  <si>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</si>
  <si>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</si>
  <si>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</si>
  <si>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</si>
  <si>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</si>
  <si>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</si>
  <si>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</si>
  <si>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</si>
  <si>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</si>
  <si>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</si>
  <si>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</si>
  <si>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</si>
  <si>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</si>
  <si>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</si>
  <si>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</si>
  <si>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</si>
  <si>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</si>
  <si>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</si>
  <si>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</si>
  <si>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</si>
  <si>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</si>
  <si>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</si>
  <si>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</si>
  <si>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</si>
  <si>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</si>
  <si>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</si>
  <si>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</si>
  <si>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</si>
  <si>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</si>
  <si>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</si>
  <si>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</si>
  <si>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</si>
  <si>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</si>
  <si>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</si>
  <si>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</si>
  <si>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</si>
  <si>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</si>
  <si>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</si>
  <si>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</si>
  <si>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</si>
  <si>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</si>
  <si>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</si>
  <si>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</si>
  <si>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</si>
  <si>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</si>
  <si>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</si>
  <si>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</si>
  <si>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</si>
  <si>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</si>
  <si>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</si>
  <si>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</si>
  <si>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</si>
  <si>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</si>
  <si>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</si>
  <si>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</si>
  <si>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</si>
  <si>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</si>
  <si>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</si>
  <si>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</si>
  <si>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</si>
  <si>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</si>
  <si>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</si>
  <si>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</si>
  <si>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</si>
  <si>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</si>
  <si>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</si>
  <si>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</si>
  <si>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</si>
  <si>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</si>
  <si>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</si>
  <si>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</si>
  <si>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</si>
  <si>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</si>
  <si>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</si>
  <si>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</si>
  <si>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</si>
  <si>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</si>
  <si>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</si>
  <si>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</si>
  <si>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</si>
  <si>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</si>
  <si>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</si>
  <si>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</si>
  <si>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</si>
  <si>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</si>
  <si>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</si>
  <si>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</si>
  <si>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</si>
  <si>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</si>
  <si>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</si>
  <si>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</si>
  <si>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</si>
  <si>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</si>
  <si>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</si>
  <si>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</si>
  <si>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</si>
  <si>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</si>
  <si>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</si>
  <si>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</si>
  <si>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</si>
  <si>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</si>
  <si>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</si>
  <si>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</si>
  <si>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</si>
  <si>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</si>
  <si>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</si>
  <si>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</si>
  <si>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</si>
  <si>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</si>
  <si>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</si>
  <si>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</si>
  <si>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</si>
  <si>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</si>
  <si>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</si>
  <si>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</si>
  <si>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</si>
  <si>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</si>
  <si>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</si>
  <si>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</si>
  <si>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</si>
  <si>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</si>
  <si>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</si>
  <si>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</si>
  <si>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</si>
  <si>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</si>
  <si>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</si>
  <si>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</si>
  <si>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</si>
  <si>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</si>
  <si>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</si>
  <si>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</si>
  <si>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</si>
  <si>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</si>
  <si>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</si>
  <si>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</si>
  <si>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</si>
  <si>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</si>
  <si>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</si>
  <si>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</si>
  <si>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</si>
  <si>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</si>
  <si>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</si>
  <si>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</si>
  <si>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</si>
  <si>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</si>
  <si>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</si>
  <si>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</si>
  <si>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</si>
  <si>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</si>
  <si>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</si>
  <si>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</si>
  <si>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</si>
  <si>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</si>
  <si>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</si>
  <si>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</si>
  <si>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</si>
  <si>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</si>
  <si>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</si>
  <si>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</si>
  <si>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</si>
  <si>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</si>
  <si>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</si>
  <si>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</si>
  <si>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</si>
  <si>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</si>
  <si>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</si>
  <si>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</si>
  <si>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</si>
  <si>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</si>
  <si>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</si>
  <si>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</si>
  <si>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</si>
  <si>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</si>
  <si>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</si>
  <si>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</si>
  <si>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</si>
  <si>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</si>
  <si>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</si>
  <si>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</si>
  <si>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</si>
  <si>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</si>
  <si>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</si>
  <si>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</si>
  <si>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</si>
  <si>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</si>
  <si>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</si>
  <si>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</si>
  <si>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</si>
  <si>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</si>
  <si>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</si>
  <si>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</si>
  <si>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</si>
  <si>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</si>
  <si>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</si>
  <si>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</si>
  <si>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</si>
  <si>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</si>
  <si>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</si>
  <si>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</si>
  <si>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</si>
  <si>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</si>
  <si>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</si>
  <si>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</si>
  <si>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</si>
  <si>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</si>
  <si>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</si>
  <si>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</si>
  <si>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</si>
  <si>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</si>
  <si>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</si>
  <si>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</si>
  <si>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</si>
  <si>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</si>
  <si>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</si>
  <si>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</si>
  <si>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</si>
  <si>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</si>
  <si>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</si>
  <si>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</si>
  <si>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</si>
  <si>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</si>
  <si>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</si>
  <si>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</si>
  <si>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</si>
  <si>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</si>
  <si>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</si>
  <si>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</si>
  <si>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</si>
  <si>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</si>
  <si>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</si>
  <si>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</si>
  <si>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</si>
  <si>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</si>
  <si>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</si>
  <si>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</si>
  <si>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</si>
  <si>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</si>
  <si>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</si>
  <si>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</si>
  <si>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</si>
  <si>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</si>
  <si>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</si>
  <si>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</si>
  <si>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</si>
  <si>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</si>
  <si>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</si>
  <si>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</si>
  <si>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</si>
  <si>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</si>
  <si>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</si>
  <si>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</si>
  <si>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</si>
  <si>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</si>
  <si>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</si>
  <si>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</si>
  <si>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</si>
  <si>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</si>
  <si>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</si>
  <si>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</si>
  <si>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</si>
  <si>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</si>
  <si>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</si>
  <si>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</si>
  <si>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</si>
  <si>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</si>
  <si>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</si>
  <si>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</si>
  <si>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</si>
  <si>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</si>
  <si>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</si>
  <si>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</si>
  <si>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</si>
  <si>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</si>
  <si>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</si>
  <si>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</si>
  <si>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</si>
  <si>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</si>
  <si>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</si>
  <si>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</si>
  <si>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</si>
  <si>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</si>
  <si>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</si>
  <si>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</si>
  <si>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</si>
  <si>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</si>
  <si>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</si>
  <si>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</si>
  <si>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</si>
  <si>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</si>
  <si>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</si>
  <si>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</si>
  <si>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</si>
  <si>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</si>
  <si>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</si>
  <si>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</si>
  <si>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</si>
  <si>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</si>
  <si>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</si>
  <si>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</si>
  <si>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</si>
  <si>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</si>
  <si>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</si>
  <si>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</si>
  <si>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</si>
  <si>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</si>
  <si>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</si>
  <si>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</si>
  <si>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</si>
  <si>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</si>
  <si>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</si>
  <si>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</si>
  <si>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</si>
  <si>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</si>
  <si>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</si>
  <si>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</si>
  <si>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</si>
  <si>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</si>
  <si>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</si>
  <si>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</si>
  <si>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</si>
  <si>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</si>
  <si>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</si>
  <si>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</si>
  <si>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</si>
  <si>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</si>
  <si>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</si>
  <si>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</si>
  <si>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</si>
  <si>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</si>
  <si>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</si>
  <si>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</si>
  <si>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</si>
  <si>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</si>
  <si>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</si>
  <si>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</si>
  <si>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</si>
  <si>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</si>
  <si>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</si>
  <si>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</si>
  <si>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</si>
  <si>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</si>
  <si>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</si>
  <si>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</si>
  <si>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</si>
  <si>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</si>
  <si>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</si>
  <si>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</si>
  <si>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</si>
  <si>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</si>
  <si>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</si>
  <si>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</si>
  <si>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</si>
  <si>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</si>
  <si>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</si>
  <si>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</si>
  <si>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</si>
  <si>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</si>
  <si>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</si>
  <si>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</si>
  <si>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</si>
  <si>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</si>
  <si>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</si>
  <si>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</si>
  <si>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</si>
  <si>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</si>
  <si>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</si>
  <si>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</si>
  <si>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</si>
  <si>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</si>
  <si>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</si>
  <si>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</si>
  <si>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</si>
  <si>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</si>
  <si>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</si>
  <si>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</si>
  <si>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</si>
  <si>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</si>
  <si>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</si>
  <si>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</si>
  <si>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</si>
  <si>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</si>
  <si>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</si>
  <si>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</si>
  <si>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</si>
  <si>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</si>
  <si>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</si>
  <si>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</si>
  <si>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</si>
  <si>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</si>
  <si>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</si>
  <si>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</si>
  <si>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</si>
  <si>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</si>
  <si>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</si>
  <si>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</si>
  <si>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</si>
  <si>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</si>
  <si>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</si>
  <si>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</si>
  <si>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</si>
  <si>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</si>
  <si>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</si>
  <si>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</si>
  <si>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</si>
  <si>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</si>
  <si>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</si>
  <si>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</si>
  <si>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</si>
  <si>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</si>
  <si>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</si>
  <si>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</si>
  <si>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</si>
  <si>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</si>
  <si>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</si>
  <si>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</si>
  <si>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</si>
  <si>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</si>
  <si>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</si>
  <si>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</si>
  <si>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</si>
  <si>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</si>
  <si>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</si>
  <si>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</si>
  <si>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</si>
  <si>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</si>
  <si>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</si>
  <si>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</si>
  <si>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</si>
  <si>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</si>
  <si>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</si>
  <si>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</si>
  <si>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</si>
  <si>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</si>
  <si>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</si>
  <si>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</si>
  <si>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</si>
  <si>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</si>
  <si>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</si>
  <si>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</si>
  <si>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</si>
  <si>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</si>
  <si>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</si>
  <si>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</si>
  <si>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</si>
  <si>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</si>
  <si>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</si>
  <si>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</si>
  <si>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</si>
  <si>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</si>
  <si>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</si>
  <si>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</si>
  <si>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</si>
  <si>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</si>
  <si>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</si>
  <si>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</si>
  <si>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</si>
  <si>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</si>
  <si>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</si>
  <si>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</si>
  <si>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</si>
  <si>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</si>
  <si>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</si>
  <si>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</si>
  <si>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</si>
  <si>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</si>
  <si>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</si>
  <si>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</si>
  <si>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</si>
  <si>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</si>
  <si>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</si>
  <si>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</si>
  <si>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</si>
  <si>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</si>
  <si>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</si>
  <si>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</si>
  <si>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</si>
  <si>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</si>
  <si>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</si>
  <si>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</si>
  <si>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</si>
  <si>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</si>
  <si>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</si>
  <si>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</si>
  <si>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</si>
  <si>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</si>
  <si>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</si>
  <si>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</si>
  <si>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</si>
  <si>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</si>
  <si>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</si>
  <si>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</si>
  <si>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</si>
  <si>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</si>
  <si>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</si>
  <si>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</si>
  <si>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</si>
  <si>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</si>
  <si>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</si>
  <si>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</si>
  <si>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</si>
  <si>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</si>
  <si>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</si>
  <si>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</si>
  <si>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</si>
  <si>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</si>
  <si>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</si>
  <si>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</si>
  <si>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</si>
  <si>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</si>
  <si>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</si>
  <si>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</si>
  <si>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</si>
  <si>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</si>
  <si>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</si>
  <si>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</si>
  <si>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</si>
  <si>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</si>
  <si>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</si>
  <si>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</si>
  <si>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</si>
  <si>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</si>
  <si>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</si>
  <si>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</si>
  <si>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</si>
  <si>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</si>
  <si>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</si>
  <si>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</si>
  <si>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</si>
  <si>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</si>
  <si>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</si>
  <si>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</si>
  <si>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</si>
  <si>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</si>
  <si>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</si>
  <si>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</si>
  <si>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</si>
  <si>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</si>
  <si>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</si>
  <si>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</si>
  <si>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</si>
  <si>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</si>
  <si>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</si>
  <si>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</si>
  <si>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</si>
  <si>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</si>
  <si>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</si>
  <si>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</si>
  <si>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</si>
  <si>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</si>
  <si>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</si>
  <si>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</si>
  <si>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</si>
  <si>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</si>
  <si>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</si>
  <si>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</si>
  <si>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</si>
  <si>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</si>
  <si>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</si>
  <si>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</si>
  <si>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</si>
  <si>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</si>
  <si>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</si>
  <si>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</si>
  <si>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</si>
  <si>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</si>
  <si>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</si>
  <si>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</si>
  <si>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</si>
  <si>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</si>
  <si>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</si>
  <si>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</si>
  <si>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</si>
  <si>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</si>
  <si>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</si>
  <si>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</si>
  <si>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</si>
  <si>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</si>
  <si>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</si>
  <si>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</si>
  <si>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</si>
  <si>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</si>
  <si>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</si>
  <si>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</si>
  <si>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</si>
  <si>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</si>
  <si>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</si>
  <si>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</si>
  <si>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</si>
  <si>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</si>
  <si>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</si>
  <si>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</si>
  <si>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</si>
  <si>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</si>
  <si>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</si>
  <si>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</si>
  <si>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</si>
  <si>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</si>
  <si>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</si>
  <si>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</si>
  <si>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</si>
  <si>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</si>
  <si>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</si>
  <si>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</si>
  <si>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</si>
  <si>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</si>
  <si>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</si>
  <si>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</si>
  <si>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</si>
  <si>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</si>
  <si>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</si>
  <si>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</si>
  <si>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</si>
  <si>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</si>
  <si>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</si>
  <si>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</si>
  <si>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</si>
  <si>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</si>
  <si>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</si>
  <si>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</si>
  <si>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</si>
  <si>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</si>
  <si>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</si>
  <si>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</si>
  <si>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</si>
  <si>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</si>
  <si>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</si>
  <si>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</si>
  <si>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</si>
  <si>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</si>
  <si>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</si>
  <si>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</si>
  <si>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</si>
  <si>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</si>
  <si>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</si>
  <si>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</si>
  <si>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</si>
  <si>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</si>
  <si>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</si>
  <si>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</si>
  <si>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</si>
  <si>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</si>
  <si>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</si>
  <si>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</si>
  <si>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</si>
  <si>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</si>
  <si>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</si>
  <si>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</si>
  <si>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</si>
  <si>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</si>
  <si>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</si>
  <si>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</si>
  <si>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</si>
  <si>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</si>
  <si>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</si>
  <si>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</si>
  <si>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</si>
  <si>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</si>
  <si>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</si>
  <si>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</si>
  <si>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</si>
  <si>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</si>
  <si>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</si>
  <si>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</si>
  <si>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</si>
  <si>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</si>
  <si>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</si>
  <si>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</si>
  <si>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</si>
  <si>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</si>
  <si>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</si>
  <si>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</si>
  <si>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</si>
  <si>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</si>
  <si>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</si>
  <si>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</si>
  <si>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</si>
  <si>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</si>
  <si>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</si>
  <si>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</si>
  <si>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</si>
  <si>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</si>
  <si>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</si>
  <si>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</si>
  <si>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</si>
  <si>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</si>
  <si>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</si>
  <si>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</si>
  <si>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</si>
  <si>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</si>
  <si>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</si>
  <si>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</si>
  <si>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</si>
  <si>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</si>
  <si>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</si>
  <si>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</si>
  <si>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</si>
  <si>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</si>
  <si>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</si>
  <si>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</si>
  <si>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</si>
  <si>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</si>
  <si>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</si>
  <si>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</si>
  <si>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</si>
  <si>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</si>
  <si>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</si>
  <si>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</si>
  <si>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</si>
  <si>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</si>
  <si>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</si>
  <si>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</si>
  <si>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</si>
  <si>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</si>
  <si>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</si>
  <si>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</si>
  <si>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</si>
  <si>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</si>
  <si>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</si>
  <si>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</si>
  <si>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</si>
  <si>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</si>
  <si>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</si>
  <si>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</si>
  <si>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</si>
  <si>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</si>
  <si>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</si>
  <si>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</si>
  <si>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</si>
  <si>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</si>
  <si>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</si>
  <si>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</si>
  <si>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</si>
  <si>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</si>
  <si>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</si>
  <si>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</si>
  <si>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</si>
  <si>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</si>
  <si>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</si>
  <si>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</si>
  <si>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</si>
  <si>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</si>
  <si>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</si>
  <si>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</si>
  <si>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</si>
  <si>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</si>
  <si>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</si>
  <si>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</si>
  <si>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</si>
  <si>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</si>
  <si>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</si>
  <si>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</si>
  <si>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</si>
  <si>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</si>
  <si>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</si>
  <si>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</si>
  <si>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</si>
  <si>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</si>
  <si>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</si>
  <si>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</si>
  <si>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</si>
  <si>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</si>
  <si>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</si>
  <si>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</si>
  <si>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</si>
  <si>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</si>
  <si>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</si>
  <si>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</si>
  <si>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</si>
  <si>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</si>
  <si>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</si>
  <si>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</si>
  <si>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</si>
  <si>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</si>
  <si>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</si>
  <si>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</si>
  <si>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</si>
  <si>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</si>
  <si>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</si>
  <si>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</si>
  <si>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</si>
  <si>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</si>
  <si>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</si>
  <si>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</si>
  <si>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</si>
  <si>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</si>
  <si>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</si>
  <si>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</si>
  <si>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</si>
  <si>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</si>
  <si>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</si>
  <si>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</si>
  <si>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</si>
  <si>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</si>
  <si>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</si>
  <si>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</si>
  <si>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</si>
  <si>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</si>
  <si>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</si>
  <si>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</si>
  <si>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</si>
  <si>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</si>
  <si>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</si>
  <si>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</si>
  <si>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</si>
  <si>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</si>
  <si>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</si>
  <si>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</si>
  <si>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</si>
  <si>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</si>
  <si>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</si>
  <si>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</si>
  <si>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</si>
  <si>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</si>
  <si>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</si>
  <si>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</si>
  <si>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</si>
  <si>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</si>
  <si>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</si>
  <si>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</si>
  <si>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</si>
  <si>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</si>
  <si>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</si>
  <si>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</si>
  <si>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</si>
  <si>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</si>
  <si>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</si>
  <si>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</si>
  <si>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</si>
  <si>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</si>
  <si>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</si>
  <si>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</si>
  <si>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</si>
  <si>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</si>
  <si>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</si>
  <si>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</si>
  <si>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</si>
  <si>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</si>
  <si>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</si>
  <si>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</si>
  <si>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</si>
  <si>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</si>
  <si>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</si>
  <si>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</si>
  <si>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</si>
  <si>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</si>
  <si>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</si>
  <si>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</si>
  <si>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</si>
  <si>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</si>
  <si>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</si>
  <si>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</si>
  <si>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</si>
  <si>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</si>
  <si>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</si>
  <si>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</si>
  <si>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</si>
  <si>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</si>
  <si>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</si>
  <si>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</si>
  <si>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</si>
  <si>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</si>
  <si>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</si>
  <si>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</si>
  <si>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</si>
  <si>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</si>
  <si>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</si>
  <si>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</si>
  <si>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</si>
  <si>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</si>
  <si>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</si>
  <si>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</si>
  <si>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</si>
  <si>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</si>
  <si>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</si>
  <si>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</si>
  <si>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</si>
  <si>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</si>
  <si>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</si>
  <si>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</si>
  <si>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</si>
  <si>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</si>
  <si>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</si>
  <si>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</si>
  <si>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</si>
  <si>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</si>
  <si>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</si>
  <si>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</si>
  <si>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</si>
  <si>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</si>
  <si>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</si>
  <si>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</si>
  <si>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</si>
  <si>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</si>
  <si>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</si>
  <si>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</si>
  <si>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</si>
  <si>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</si>
  <si>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</si>
  <si>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</si>
  <si>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</si>
  <si>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</si>
  <si>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</si>
  <si>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</si>
  <si>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</si>
  <si>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</si>
  <si>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</si>
  <si>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</si>
  <si>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</si>
  <si>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</si>
  <si>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</si>
  <si>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</si>
  <si>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</si>
  <si>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</si>
  <si>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</si>
  <si>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</si>
  <si>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</si>
  <si>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</si>
  <si>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</si>
  <si>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</si>
  <si>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</si>
  <si>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</si>
  <si>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</si>
  <si>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</si>
  <si>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</si>
  <si>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</si>
  <si>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</si>
  <si>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</si>
  <si>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</si>
  <si>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</si>
  <si>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</si>
  <si>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</si>
  <si>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</si>
  <si>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</si>
  <si>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</si>
  <si>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</si>
  <si>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</si>
  <si>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</si>
  <si>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</si>
  <si>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</si>
  <si>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</si>
  <si>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</si>
  <si>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</si>
  <si>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</si>
  <si>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</si>
  <si>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</si>
  <si>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</si>
  <si>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</si>
  <si>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</si>
  <si>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</si>
  <si>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</si>
  <si>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</si>
  <si>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</si>
  <si>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</si>
  <si>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</si>
  <si>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</si>
  <si>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</si>
  <si>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</si>
  <si>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</si>
  <si>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</si>
  <si>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</si>
  <si>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</si>
  <si>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</si>
  <si>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</si>
  <si>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</si>
  <si>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</si>
  <si>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</si>
  <si>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</si>
  <si>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</si>
  <si>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</si>
  <si>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</si>
  <si>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</si>
  <si>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</si>
  <si>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</si>
  <si>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</si>
  <si>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</si>
  <si>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</si>
  <si>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</si>
  <si>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</si>
  <si>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</si>
  <si>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</si>
  <si>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</si>
  <si>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</si>
  <si>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</si>
  <si>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</si>
  <si>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</si>
  <si>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</si>
  <si>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</si>
  <si>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</si>
  <si>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</si>
  <si>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</si>
  <si>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</si>
  <si>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</si>
  <si>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</si>
  <si>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</si>
  <si>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</si>
  <si>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</si>
  <si>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</si>
  <si>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</si>
  <si>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</si>
  <si>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</si>
  <si>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</si>
  <si>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</si>
  <si>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</si>
  <si>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</si>
  <si>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</si>
  <si>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</si>
  <si>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</si>
  <si>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</si>
  <si>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</si>
  <si>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</si>
  <si>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</si>
  <si>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</si>
  <si>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</si>
  <si>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</si>
  <si>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</si>
  <si>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</si>
  <si>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</si>
  <si>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</si>
  <si>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</si>
  <si>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</si>
  <si>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</si>
  <si>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</si>
  <si>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</si>
  <si>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</si>
  <si>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</si>
  <si>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</si>
  <si>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</si>
  <si>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</si>
  <si>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</si>
  <si>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</si>
  <si>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</si>
  <si>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</si>
  <si>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</si>
  <si>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</si>
  <si>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</si>
  <si>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</si>
  <si>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</si>
  <si>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</si>
  <si>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</si>
  <si>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</si>
  <si>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</si>
  <si>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</si>
  <si>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</si>
  <si>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</si>
  <si>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</si>
  <si>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</si>
  <si>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</si>
  <si>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</si>
  <si>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</si>
  <si>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</si>
  <si>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</si>
  <si>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</si>
  <si>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</si>
  <si>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</si>
  <si>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</si>
  <si>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</si>
  <si>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</si>
  <si>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</si>
  <si>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</si>
  <si>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</si>
  <si>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</si>
  <si>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</si>
  <si>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</si>
  <si>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</si>
  <si>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</si>
  <si>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</si>
  <si>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</si>
  <si>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</si>
  <si>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</si>
  <si>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</si>
  <si>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</si>
  <si>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</si>
  <si>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</si>
  <si>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</si>
  <si>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</si>
  <si>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</si>
  <si>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</si>
  <si>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</si>
  <si>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</si>
  <si>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</si>
  <si>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</si>
  <si>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</si>
  <si>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</si>
  <si>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</si>
  <si>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</si>
  <si>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</si>
  <si>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</si>
  <si>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</si>
  <si>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</si>
  <si>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</si>
  <si>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</si>
  <si>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</si>
  <si>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</si>
  <si>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</si>
  <si>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</si>
  <si>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</si>
  <si>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</si>
  <si>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</si>
  <si>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</si>
  <si>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</si>
  <si>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</si>
  <si>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</si>
  <si>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</si>
  <si>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</si>
  <si>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</si>
  <si>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</si>
  <si>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</si>
  <si>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</si>
  <si>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</si>
  <si>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</si>
  <si>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</si>
  <si>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</si>
  <si>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</si>
  <si>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</si>
  <si>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</si>
  <si>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</si>
  <si>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</si>
  <si>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</si>
  <si>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</si>
  <si>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</si>
  <si>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</si>
  <si>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</si>
  <si>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</si>
  <si>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</si>
  <si>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</si>
  <si>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</si>
  <si>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</si>
  <si>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</si>
  <si>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</si>
  <si>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</si>
  <si>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</si>
  <si>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</si>
  <si>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</si>
  <si>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</si>
  <si>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</si>
  <si>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</si>
  <si>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</si>
  <si>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</si>
  <si>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</si>
  <si>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</si>
  <si>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</si>
  <si>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</si>
  <si>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</si>
  <si>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</si>
  <si>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</si>
  <si>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</si>
  <si>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</si>
  <si>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</si>
  <si>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</si>
  <si>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</si>
  <si>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</si>
  <si>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</si>
  <si>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</si>
  <si>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</si>
  <si>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</si>
  <si>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</si>
  <si>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</si>
  <si>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</si>
  <si>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</si>
  <si>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</si>
  <si>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</si>
  <si>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</si>
  <si>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</si>
  <si>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</si>
  <si>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</si>
  <si>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</si>
  <si>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</si>
  <si>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</si>
  <si>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</si>
  <si>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</si>
  <si>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</si>
  <si>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</si>
  <si>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</si>
  <si>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</si>
  <si>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</si>
  <si>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</si>
  <si>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</si>
  <si>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</si>
  <si>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</si>
  <si>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</si>
  <si>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</si>
  <si>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</si>
  <si>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</si>
  <si>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</si>
  <si>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</si>
  <si>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</si>
  <si>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</si>
  <si>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</si>
  <si>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</si>
  <si>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</si>
  <si>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</si>
  <si>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</si>
  <si>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</si>
  <si>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</si>
  <si>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</si>
  <si>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</si>
  <si>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</si>
  <si>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</si>
  <si>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</si>
  <si>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</si>
  <si>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</si>
  <si>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</si>
  <si>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</si>
  <si>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</si>
  <si>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</si>
  <si>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</si>
  <si>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</si>
  <si>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</si>
  <si>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</si>
  <si>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</si>
  <si>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</si>
  <si>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</si>
  <si>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</si>
  <si>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</si>
  <si>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</si>
  <si>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</si>
  <si>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</si>
  <si>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</si>
  <si>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</si>
  <si>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</si>
  <si>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</si>
  <si>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</si>
  <si>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</si>
  <si>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</si>
  <si>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</si>
  <si>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</si>
  <si>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</si>
  <si>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</si>
  <si>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</si>
  <si>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</si>
  <si>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</si>
  <si>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</si>
  <si>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</si>
  <si>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</si>
  <si>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</si>
  <si>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</si>
  <si>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</si>
  <si>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</si>
  <si>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</si>
  <si>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</si>
  <si>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</si>
  <si>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</si>
  <si>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</si>
  <si>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</si>
  <si>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</si>
  <si>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</si>
  <si>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</si>
  <si>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</si>
  <si>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</si>
  <si>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</si>
  <si>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</si>
  <si>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</si>
  <si>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</si>
  <si>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</si>
  <si>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</si>
  <si>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</si>
  <si>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</si>
  <si>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</si>
  <si>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</si>
  <si>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</si>
  <si>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</si>
  <si>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</si>
  <si>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</si>
  <si>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</si>
  <si>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</si>
  <si>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</si>
  <si>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</si>
  <si>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</si>
  <si>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</si>
  <si>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</si>
  <si>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</si>
  <si>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</si>
  <si>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</si>
  <si>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</si>
  <si>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</si>
  <si>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</si>
  <si>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</si>
  <si>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</si>
  <si>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</si>
  <si>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</si>
  <si>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</si>
  <si>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</si>
  <si>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</si>
  <si>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</si>
  <si>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</si>
  <si>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</si>
  <si>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</si>
  <si>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</si>
  <si>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</si>
  <si>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</si>
  <si>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</si>
  <si>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</si>
  <si>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</si>
  <si>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</si>
  <si>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</si>
  <si>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</si>
  <si>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</si>
  <si>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</si>
  <si>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</si>
  <si>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</si>
  <si>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</si>
  <si>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</si>
  <si>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</si>
  <si>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</si>
  <si>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</si>
  <si>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</si>
  <si>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</si>
  <si>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</si>
  <si>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</si>
  <si>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</si>
  <si>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</si>
  <si>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</si>
  <si>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</si>
  <si>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</si>
  <si>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</si>
  <si>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</si>
  <si>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</si>
  <si>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</si>
  <si>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</si>
  <si>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</si>
  <si>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</si>
  <si>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</si>
  <si>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</si>
  <si>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</si>
  <si>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</si>
  <si>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</si>
  <si>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</si>
  <si>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</si>
  <si>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</si>
  <si>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</si>
  <si>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</si>
  <si>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</si>
  <si>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</si>
  <si>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</si>
  <si>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</si>
  <si>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</si>
  <si>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</si>
  <si>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</si>
  <si>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</si>
  <si>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</si>
  <si>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</si>
  <si>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</si>
  <si>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</si>
  <si>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</si>
  <si>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</si>
  <si>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</si>
  <si>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</si>
  <si>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</si>
  <si>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</si>
  <si>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</si>
  <si>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</si>
  <si>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</si>
  <si>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</si>
  <si>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</si>
  <si>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</si>
  <si>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</si>
  <si>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</si>
  <si>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</si>
  <si>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</si>
  <si>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</si>
  <si>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</si>
  <si>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</si>
  <si>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</si>
  <si>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</si>
  <si>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</si>
  <si>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</si>
  <si>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</si>
  <si>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</si>
  <si>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</si>
  <si>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</si>
  <si>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</si>
  <si>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</si>
  <si>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</si>
  <si>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</si>
  <si>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</si>
  <si>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</si>
  <si>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</si>
  <si>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</si>
  <si>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</si>
  <si>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</si>
  <si>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</si>
  <si>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</si>
  <si>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</si>
  <si>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</si>
  <si>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</si>
  <si>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</si>
  <si>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</si>
  <si>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</si>
  <si>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</si>
  <si>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</si>
  <si>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</si>
  <si>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</si>
  <si>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</si>
  <si>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</si>
  <si>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</si>
  <si>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</si>
  <si>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</si>
  <si>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</si>
  <si>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</si>
  <si>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</si>
  <si>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</si>
  <si>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</si>
  <si>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</si>
  <si>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</si>
  <si>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</si>
  <si>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</si>
  <si>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</si>
  <si>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</si>
  <si>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</si>
  <si>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</si>
  <si>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</si>
  <si>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</si>
  <si>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</si>
  <si>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</si>
  <si>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</si>
  <si>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</si>
  <si>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</si>
  <si>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</si>
  <si>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</si>
  <si>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</si>
  <si>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</si>
  <si>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</si>
  <si>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</si>
  <si>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</si>
  <si>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</si>
  <si>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</si>
  <si>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</si>
  <si>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</si>
  <si>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</si>
  <si>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</si>
  <si>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</si>
  <si>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</si>
  <si>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</si>
  <si>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</si>
  <si>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</si>
  <si>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</si>
  <si>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</si>
  <si>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</si>
  <si>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</si>
  <si>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</si>
  <si>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</si>
  <si>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</si>
  <si>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</si>
  <si>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</si>
  <si>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</si>
  <si>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</si>
  <si>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</si>
  <si>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</si>
  <si>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</si>
  <si>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</si>
  <si>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</si>
  <si>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</si>
  <si>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</si>
  <si>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</si>
  <si>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</si>
  <si>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</si>
  <si>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</si>
  <si>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</si>
  <si>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</si>
  <si>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</si>
  <si>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</si>
  <si>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</si>
  <si>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</si>
  <si>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</si>
  <si>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</si>
  <si>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</si>
  <si>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</si>
  <si>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</si>
  <si>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</si>
  <si>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</si>
  <si>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</si>
  <si>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</si>
  <si>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</si>
  <si>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</si>
  <si>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</si>
  <si>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</si>
  <si>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</si>
  <si>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</si>
  <si>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</si>
  <si>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</si>
  <si>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</si>
  <si>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</si>
  <si>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</si>
  <si>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</si>
  <si>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</si>
  <si>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</si>
  <si>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</si>
  <si>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</si>
  <si>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</si>
  <si>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</si>
  <si>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</si>
  <si>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</si>
  <si>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</si>
  <si>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</si>
  <si>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</si>
  <si>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</si>
  <si>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</si>
  <si>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</si>
  <si>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</si>
  <si>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</si>
  <si>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</si>
  <si>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</si>
  <si>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</si>
  <si>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</si>
  <si>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</si>
  <si>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</si>
  <si>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</si>
  <si>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</si>
  <si>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</si>
  <si>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</si>
  <si>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</si>
  <si>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</si>
  <si>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</si>
  <si>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</si>
  <si>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</si>
  <si>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</si>
  <si>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</si>
  <si>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</si>
  <si>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</si>
  <si>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</si>
  <si>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</si>
  <si>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</si>
  <si>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</si>
  <si>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</si>
  <si>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</si>
  <si>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</si>
  <si>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</si>
  <si>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</si>
  <si>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</si>
  <si>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</si>
  <si>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</si>
  <si>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</si>
  <si>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</si>
  <si>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</si>
  <si>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</si>
  <si>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</si>
  <si>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</si>
  <si>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</si>
  <si>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</si>
  <si>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</si>
  <si>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</si>
  <si>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</si>
  <si>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</si>
  <si>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</si>
  <si>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</si>
  <si>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</si>
  <si>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</si>
  <si>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</si>
  <si>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</si>
  <si>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</si>
  <si>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</si>
  <si>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</si>
  <si>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</si>
  <si>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</si>
  <si>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</si>
  <si>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</si>
  <si>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</si>
  <si>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</si>
  <si>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</si>
  <si>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</si>
  <si>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</si>
  <si>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</si>
  <si>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</si>
  <si>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</si>
  <si>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</si>
  <si>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</si>
  <si>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</si>
  <si>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</si>
  <si>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</si>
  <si>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</si>
  <si>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</si>
  <si>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</si>
  <si>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</si>
  <si>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</si>
  <si>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</si>
  <si>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</si>
  <si>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</si>
  <si>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</si>
  <si>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</si>
  <si>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</si>
  <si>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</si>
  <si>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</si>
  <si>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</si>
  <si>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</si>
  <si>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</si>
  <si>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</si>
  <si>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</si>
  <si>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</si>
  <si>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</si>
  <si>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</si>
  <si>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</si>
  <si>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</si>
  <si>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</si>
  <si>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</si>
  <si>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</si>
  <si>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</si>
  <si>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</si>
  <si>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</si>
  <si>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</si>
  <si>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</si>
  <si>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</si>
  <si>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</si>
  <si>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</si>
  <si>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</si>
  <si>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</si>
  <si>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</si>
  <si>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</si>
  <si>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</si>
  <si>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</si>
  <si>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</si>
  <si>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</si>
  <si>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</si>
  <si>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</si>
  <si>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</si>
  <si>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</si>
  <si>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</si>
  <si>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</si>
  <si>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</si>
  <si>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</si>
  <si>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</si>
  <si>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</si>
  <si>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</si>
  <si>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</si>
  <si>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</si>
  <si>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</si>
  <si>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</si>
  <si>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</si>
  <si>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</si>
  <si>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</si>
  <si>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</si>
  <si>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</si>
  <si>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</si>
  <si>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</si>
  <si>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</si>
  <si>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</si>
  <si>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</si>
  <si>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</si>
  <si>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</si>
  <si>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</si>
  <si>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</si>
  <si>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</si>
  <si>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</si>
  <si>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</si>
  <si>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</si>
  <si>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</si>
  <si>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</si>
  <si>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</si>
  <si>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</si>
  <si>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</si>
  <si>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</si>
  <si>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</si>
  <si>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</si>
  <si>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</si>
  <si>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</si>
  <si>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</si>
  <si>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</si>
  <si>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</si>
  <si>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</si>
  <si>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</si>
  <si>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</si>
  <si>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</si>
  <si>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</si>
  <si>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</si>
  <si>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</si>
  <si>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</si>
  <si>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</si>
  <si>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</si>
  <si>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</si>
  <si>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</si>
  <si>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</si>
  <si>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</si>
  <si>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</si>
  <si>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</si>
  <si>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</si>
  <si>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</si>
  <si>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</si>
  <si>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</si>
  <si>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</si>
  <si>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</si>
  <si>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</si>
  <si>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</si>
  <si>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</si>
  <si>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</si>
  <si>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</si>
  <si>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</si>
  <si>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</si>
  <si>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</si>
  <si>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</si>
  <si>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</si>
  <si>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</si>
  <si>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</si>
  <si>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</si>
  <si>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Average_donation</t>
  </si>
  <si>
    <t>Row Labels</t>
  </si>
  <si>
    <t>Grand Total</t>
  </si>
  <si>
    <t>(All)</t>
  </si>
  <si>
    <t>Count of state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</si>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</sst>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BFFAE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border>
        <vertical/>
        <horizontal/>
      </border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FBFF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[StarterBook.xlsx]Category_wise_outcome!PivotTable2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>
              <a:alpha val="83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Category_wise_outcome!$B$3:$B$4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6-2641-B224-30064BEA1B22}"/>
            </c:ext>
          </c:extLst>
        </c:ser>
        <c:ser>
          <c:idx val="1"/>
          <c:order val="1"/>
          <c:tx>
            <c:strRef>
              <c:f>Category_wise_outcome!$C$3:$C$4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>
                <a:alpha val="83000"/>
              </a:srgbClr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6-2641-B224-30064BEA1B22}"/>
            </c:ext>
          </c:extLst>
        </c:ser>
        <c:ser>
          <c:idx val="2"/>
          <c:order val="2"/>
          <c:tx>
            <c:strRef>
              <c:f>Category_wise_outcome!$D$3:$D$4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46-2641-B224-30064BEA1B22}"/>
            </c:ext>
          </c:extLst>
        </c:ser>
        <c:ser>
          <c:idx val="3"/>
          <c:order val="3"/>
          <c:tx>
            <c:strRef>
              <c:f>Category_wise_outcome!$E$3:$E$4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46-2641-B224-30064BEA1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853151"/>
        <c:axId val="779330191"/>
      </c:barChart>
      <c:catAx>
        <c:axId val="740853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330191"/>
        <c:crosses val="autoZero"/>
        <c:auto val="1"/>
        <c:lblAlgn val="ctr"/>
        <c:lblOffset val="100"/>
        <c:noMultiLvlLbl val="0"/>
      </c:catAx>
      <c:valAx>
        <c:axId val="779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5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[StarterBook.xlsx]Sub_categorywise_outcome!PivotTable3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Sub_categorywise_outcome!$B$4:$B$5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6-3748-836A-E7579D867768}"/>
            </c:ext>
          </c:extLst>
        </c:ser>
        <c:ser>
          <c:idx val="1"/>
          <c:order val="1"/>
          <c:tx>
            <c:strRef>
              <c:f>Sub_categorywise_outcome!$C$4:$C$5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36-3748-836A-E7579D867768}"/>
            </c:ext>
          </c:extLst>
        </c:ser>
        <c:ser>
          <c:idx val="2"/>
          <c:order val="2"/>
          <c:tx>
            <c:strRef>
              <c:f>Sub_categorywise_outcome!$D$4:$D$5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36-3748-836A-E7579D867768}"/>
            </c:ext>
          </c:extLst>
        </c:ser>
        <c:ser>
          <c:idx val="3"/>
          <c:order val="3"/>
          <c:tx>
            <c:strRef>
              <c:f>Sub_categorywise_outcome!$E$4:$E$5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36-3748-836A-E7579D86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4333599"/>
        <c:axId val="774015983"/>
      </c:barChart>
      <c:catAx>
        <c:axId val="774333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15983"/>
        <c:crosses val="autoZero"/>
        <c:auto val="1"/>
        <c:lblAlgn val="ctr"/>
        <c:lblOffset val="100"/>
        <c:noMultiLvlLbl val="0"/>
      </c:catAx>
      <c:valAx>
        <c:axId val="77401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</a:t>
                </a:r>
                <a:r>
                  <a:rPr lang="en-US" b="1" baseline="0"/>
                  <a:t> of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3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[StarterBook.xlsx]Yearwise_outcome!PivotTable4</c:name>
    <c:fmtId val="4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Yearwise_outcome!$B$4:$B$5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B-E541-A1EC-BFDD0EAB9D7E}"/>
            </c:ext>
          </c:extLst>
        </c:ser>
        <c:ser>
          <c:idx val="1"/>
          <c:order val="1"/>
          <c:tx>
            <c:strRef>
              <c:f>Yearwise_outcome!$C$4:$C$5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B-E541-A1EC-BFDD0EAB9D7E}"/>
            </c:ext>
          </c:extLst>
        </c:ser>
        <c:ser>
          <c:idx val="2"/>
          <c:order val="2"/>
          <c:tx>
            <c:strRef>
              <c:f>Yearwise_outcome!$D$4:$D$5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B-E541-A1EC-BFDD0EAB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828159"/>
        <c:axId val="773938239"/>
      </c:lineChart>
      <c:catAx>
        <c:axId val="805828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38239"/>
        <c:crosses val="autoZero"/>
        <c:auto val="1"/>
        <c:lblAlgn val="ctr"/>
        <c:lblOffset val="100"/>
        <c:noMultiLvlLbl val="0"/>
      </c:catAx>
      <c:valAx>
        <c:axId val="773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82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2-5D43-8510-1E48D701E0A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2-5D43-8510-1E48D701E0A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2-5D43-8510-1E48D701E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272703"/>
        <c:axId val="55614079"/>
      </c:lineChart>
      <c:catAx>
        <c:axId val="80027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4079"/>
        <c:crosses val="autoZero"/>
        <c:auto val="1"/>
        <c:lblAlgn val="ctr"/>
        <c:lblOffset val="100"/>
        <c:noMultiLvlLbl val="0"/>
      </c:catAx>
      <c:valAx>
        <c:axId val="556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</a:t>
                </a:r>
              </a:p>
            </c:rich>
          </c:tx>
          <c:layout>
            <c:manualLayout>
              <c:xMode val="edge"/>
              <c:yMode val="edge"/>
              <c:x val="2.1892560964200412E-2"/>
              <c:y val="0.27315507436570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27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1041400</xdr:colOff>
      <xdr:row>15</xdr:row>
      <xdr:rowOff>139700</xdr:rowOff>
    </xdr:from>
    <xdr:to>
      <xdr:col>12</xdr:col>
      <xdr:colOff>558800</xdr:colOff>
      <xdr:row>34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BB115-210A-E648-A16A-6A2AA385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12</xdr:row>
      <xdr:rowOff>63500</xdr:rowOff>
    </xdr:from>
    <xdr:to>
      <xdr:col>15</xdr:col>
      <xdr:colOff>571500</xdr:colOff>
      <xdr:row>31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477FE-0B66-5A4B-B1EE-5E8A0808C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133350</xdr:rowOff>
    </xdr:from>
    <xdr:to>
      <xdr:col>11</xdr:col>
      <xdr:colOff>622300</xdr:colOff>
      <xdr:row>18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CB435-EDA3-B34B-909F-C2C67AE1B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1621014</xdr:colOff>
      <xdr:row>12</xdr:row>
      <xdr:rowOff>57150</xdr:rowOff>
    </xdr:from>
    <xdr:to>
      <xdr:col>7</xdr:col>
      <xdr:colOff>76436</xdr:colOff>
      <xdr:row>26</xdr:row>
      <xdr:rowOff>166276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0D7C28-8316-584F-9C3B-E320ED810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meet Singh" refreshedDate="43693.371205208336" createdVersion="6" refreshedVersion="6" minRefreshableVersion="3" recordCount="4115" xr:uid="{C3972548-B441-2848-B224-76A76279E9A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meet Singh" refreshedDate="43693.387503587961" createdVersion="6" refreshedVersion="6" minRefreshableVersion="3" recordCount="4115" xr:uid="{B70E3B95-8C4F-8B40-A0A2-88549090891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B4FCF-6471-EA44-AEC3-F13FD8739168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4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E4F67-0E84-1641-918C-87558134B8F3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DA625-C831-9F42-B1D8-96A50471AC36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6228-8C82-8B4E-A2E9-4BD41E208A3C}">
  <sheetPr codeName="Sheet2"/>
  <dimension ref="A1:F14"/>
  <sheetViews>
    <sheetView workbookViewId="0">
      <selection activeCell="O30" sqref="O3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.5" customWidth="1"/>
    <col min="6" max="7" width="10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8365</v>
      </c>
      <c r="B3" s="6" t="s">
        <v>8364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sortState xmlns:xlrd2="http://schemas.microsoft.com/office/spreadsheetml/2017/richdata2" columnSort="1" ref="A3:F14">
    <sortCondition descending="1" ref="C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07FF1-A655-B346-BDF8-2B5F72F05FCE}">
  <sheetPr codeName="Sheet3"/>
  <dimension ref="A1:F47"/>
  <sheetViews>
    <sheetView workbookViewId="0">
      <selection activeCell="O41" sqref="O4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8307</v>
      </c>
      <c r="B2" t="s">
        <v>8362</v>
      </c>
    </row>
    <row r="4" spans="1:6" x14ac:dyDescent="0.2">
      <c r="A4" s="6" t="s">
        <v>8363</v>
      </c>
      <c r="B4" s="6" t="s">
        <v>8364</v>
      </c>
    </row>
    <row r="5" spans="1:6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8312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85125-49FF-544C-AB07-ABE7D76B0CCE}">
  <sheetPr codeName="Sheet5"/>
  <dimension ref="A1:E18"/>
  <sheetViews>
    <sheetView workbookViewId="0">
      <selection activeCell="L50" sqref="L50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8307</v>
      </c>
      <c r="B1" t="s">
        <v>8362</v>
      </c>
    </row>
    <row r="2" spans="1:5" x14ac:dyDescent="0.2">
      <c r="A2" s="6" t="s">
        <v>8380</v>
      </c>
      <c r="B2" t="s">
        <v>8401</v>
      </c>
    </row>
    <row r="4" spans="1:5" x14ac:dyDescent="0.2">
      <c r="A4" s="6" t="s">
        <v>8363</v>
      </c>
      <c r="B4" s="6" t="s">
        <v>8364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0710-B6AB-8649-A062-B672BCE9F71D}">
  <sheetPr codeName="Sheet6"/>
  <dimension ref="A1:H13"/>
  <sheetViews>
    <sheetView topLeftCell="A3" zoomScale="216" zoomScaleNormal="216" workbookViewId="0">
      <selection activeCell="H15" sqref="H15"/>
    </sheetView>
  </sheetViews>
  <sheetFormatPr baseColWidth="10" defaultRowHeight="15" x14ac:dyDescent="0.2"/>
  <cols>
    <col min="1" max="1" width="24.83203125" bestFit="1" customWidth="1"/>
    <col min="2" max="2" width="15.1640625" bestFit="1" customWidth="1"/>
    <col min="3" max="3" width="11.83203125" bestFit="1" customWidth="1"/>
    <col min="4" max="4" width="14.33203125" bestFit="1" customWidth="1"/>
    <col min="5" max="5" width="11.5" bestFit="1" customWidth="1"/>
    <col min="6" max="6" width="14.83203125" bestFit="1" customWidth="1"/>
    <col min="7" max="7" width="11.5" bestFit="1" customWidth="1"/>
    <col min="8" max="8" width="14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COUNTIFS(Data!D:D,"&lt;1000 ",Data!F:F,"successful")</f>
        <v>322</v>
      </c>
      <c r="C2">
        <f>COUNTIFS(Data!D:D,"&lt;1000 ",Data!F:F,"failed")</f>
        <v>113</v>
      </c>
      <c r="D2">
        <f>COUNTIFS(Data!D:D,"&lt;1000 ",Data!F:F,"canceled")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8390</v>
      </c>
      <c r="B3">
        <f>COUNTIFS(Data!D:D,"&lt;=4999 ",Data!F:F,"successful")-B2</f>
        <v>932</v>
      </c>
      <c r="C3">
        <f>COUNTIFS(Data!D:D,"&lt;4999 ",Data!F:F,"failed")-C2</f>
        <v>420</v>
      </c>
      <c r="D3">
        <f>COUNTIFS(Data!D:D,"&lt;=4999 ",Data!F:F,"canceled")-D2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8391</v>
      </c>
      <c r="B4">
        <f>COUNTIFS(Data!D:D,"&lt;=9999 ",Data!F:F,"successful")-SUM(B2:B3)</f>
        <v>381</v>
      </c>
      <c r="C4">
        <f>COUNTIFS(Data!D:D,"&lt;=9999 ",Data!F:F,"failed")-SUM(C2:C3)</f>
        <v>283</v>
      </c>
      <c r="D4">
        <f>COUNTIFS(Data!D:D,"&lt;=9999 ",Data!F:F,"canceled")-SUM(D2:D3)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8392</v>
      </c>
      <c r="B5">
        <f>COUNTIFS(Data!D:D,"&lt;=14999 ",Data!F:F,"successful")-SUM(B2:B4)</f>
        <v>168</v>
      </c>
      <c r="C5">
        <f>COUNTIFS(Data!D:D,"&lt;=14999 ",Data!F:F,"failed")-SUM(C2:C4)</f>
        <v>144</v>
      </c>
      <c r="D5">
        <f>COUNTIFS(Data!D:D,"&lt;=14999 ",Data!F:F,"canceled")-SUM(D2:D4)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8393</v>
      </c>
      <c r="B6">
        <f>COUNTIFS(Data!D:D,"&lt;=19999 ",Data!F:F,"successful")-SUM(B2:B5)</f>
        <v>94</v>
      </c>
      <c r="C6">
        <f>COUNTIFS(Data!D:D,"&lt;=19999 ",Data!F:F,"failed")-SUM(C2:C5)</f>
        <v>90</v>
      </c>
      <c r="D6">
        <f>COUNTIFS(Data!D:D,"&lt;=19999 ",Data!F:F,"canceled")-SUM(D2:D5)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8394</v>
      </c>
      <c r="B7">
        <f>COUNTIFS(Data!D:D,"&lt;=24999 ",Data!F:F,"successful")-SUM(B2:B6)</f>
        <v>62</v>
      </c>
      <c r="C7">
        <f>COUNTIFS(Data!D:D,"&lt;=24999 ",Data!F:F,"failed")-SUM(C2:C6)</f>
        <v>72</v>
      </c>
      <c r="D7">
        <f>COUNTIFS(Data!D:D,"&lt;=24999 ",Data!F:F,"canceled")-SUM(D2:D6)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8395</v>
      </c>
      <c r="B8">
        <f>COUNTIFS(Data!D:D,"&lt;=29999 ",Data!F:F,"successful")-SUM(B2:B7)</f>
        <v>55</v>
      </c>
      <c r="C8">
        <f>COUNTIFS(Data!D:D,"&lt;=29999 ",Data!F:F,"failed")-SUM(C2:C7)</f>
        <v>64</v>
      </c>
      <c r="D8">
        <f>COUNTIFS(Data!D:D,"&lt;=29999 ",Data!F:F,"canceled")-SUM(D2:D7)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8396</v>
      </c>
      <c r="B9">
        <f>COUNTIFS(Data!D:D,"&lt;=34999 ",Data!F:F,"successful")-SUM(B2:B8)</f>
        <v>32</v>
      </c>
      <c r="C9">
        <f>COUNTIFS(Data!D:D,"&lt;=34999 ",Data!F:F,"failed")-SUM(C2:C8)</f>
        <v>37</v>
      </c>
      <c r="D9">
        <f>COUNTIFS(Data!D:D,"&lt;=34999 ",Data!F:F,"canceled")-SUM(D2:D8)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8397</v>
      </c>
      <c r="B10">
        <f>COUNTIFS(Data!D:D,"&lt;=39999 ",Data!F:F,"successful")-SUM(B2:B9)</f>
        <v>26</v>
      </c>
      <c r="C10">
        <f>COUNTIFS(Data!D:D,"&lt;=39999 ",Data!F:F,"failed")-SUM(C2:C9)</f>
        <v>22</v>
      </c>
      <c r="D10">
        <f>COUNTIFS(Data!D:D,"&lt;=39999 ",Data!F:F,"canceled")-SUM(D2:D9)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8398</v>
      </c>
      <c r="B11">
        <f>COUNTIFS(Data!D:D,"&lt;=44999 ",Data!F:F,"successful")-SUM(B2:B10)</f>
        <v>21</v>
      </c>
      <c r="C11">
        <f>COUNTIFS(Data!D:D,"&lt;=44999 ",Data!F:F,"failed")-SUM(C2:C10)</f>
        <v>16</v>
      </c>
      <c r="D11">
        <f>COUNTIFS(Data!D:D,"&lt;=44999 ",Data!F:F,"canceled")-SUM(D2:D10)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8399</v>
      </c>
      <c r="B12">
        <f>COUNTIFS(Data!D:D,"&lt;=49999 ",Data!F:F,"successful")-SUM(B2:B11)</f>
        <v>6</v>
      </c>
      <c r="C12">
        <f>COUNTIFS(Data!D:D,"&lt;=49999 ",Data!F:F,"failed")-SUM(C2:C11)</f>
        <v>11</v>
      </c>
      <c r="D12">
        <f>COUNTIFS(Data!D:D,"&lt;=49999 ",Data!F:F,"canceled")-SUM(D2:D11)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8400</v>
      </c>
      <c r="B13">
        <f>COUNTIFS(Data!F:F,"successful")-SUM(B2:B12)</f>
        <v>86</v>
      </c>
      <c r="C13">
        <f>COUNTIFS(Data!F:F,"failed")-SUM(C2:C12)</f>
        <v>258</v>
      </c>
      <c r="D13">
        <f>COUNTIFS(Data!F:F,"canceled")-SUM(D2:D12)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K1" zoomScale="93" zoomScaleNormal="93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.33203125" bestFit="1" customWidth="1"/>
    <col min="17" max="17" width="10.33203125" customWidth="1"/>
    <col min="18" max="18" width="14.5" bestFit="1" customWidth="1"/>
    <col min="19" max="19" width="20.1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8359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E2/L2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5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5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58.170731707317074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60.384615384615387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123.28571428571429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56.666666666666664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186.11111111111111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28.727272727272727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5.666666666666667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87.308333333333337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185.83333333333334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85.444444444444443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89.38643312101911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65.756363636363631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5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95.775862068965523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57.540983606557376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109.42160278745645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95.225806451612897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54.748948106591868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121.28148148148148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141.74647887323943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50.292682926829265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42.517361111111114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134.91139240506328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5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90.579148936170213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84.023178807947019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287.31343283582089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58.540469973890339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5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88.845070422535215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81.75107284768211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104.25906735751295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81.632653061224488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133.14391143911439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183.28571428571428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202.42307692307693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35.833333333333336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51.875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20.502500000000001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5">
        <f t="shared" ref="P451:P514" si="29">E451/L451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20.333333333333332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55.457142857142856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66.520080000000007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39.228571428571428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34.745762711864408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100.06410256410257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5">
        <f t="shared" ref="P579:P642" si="37">E579/L579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16.375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61.291666666666664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530.68965517241384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5">
        <f t="shared" ref="P707:P770" si="45">E707/L707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36.530201342281877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39.048780487804876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5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42.609200000000001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31.142758620689655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132.85714285714286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41.851833333333339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81.066666666666663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53.893617021276597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66.871794871794876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31.914893617021278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346.66666666666669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46.586206896551722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147.81132075471697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158.63636363636363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301.93916666666667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171.79329608938548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932.31055900621118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31.054054054054053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34.128378378378379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37.666666666666664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18.666666666666668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122.00037037037038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17.852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183.80442804428046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32.34375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102.86166007905139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141.47058823529412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64.46913580246914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98.030831024930734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99.15533980582525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67.671532846715323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36.07692307692308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63.424242424242422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127.93333333333334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102.72727272727273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230.19230769230768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71.443218390804603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346.04166666666669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30.578947368421051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73.907284768211923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160.78947368421052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33.191126279863482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44.315789473684212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39.91506172839506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84.905149051490511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5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95.764859154929582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26.923076923076923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65.457142857142856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40.777777777777779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34.384494382022467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90.9375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29.625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5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5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23.647540983606557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48.0625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37.9375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100.325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21.900662251655628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31.820544982698959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5.2857142857142856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5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109.5945945945946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153.5204081632653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5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5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77.21621621621621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358.6875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30.9375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110.86538461538461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63.28125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40.0625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4115">
    <cfRule type="containsText" dxfId="1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4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Category_wise_outcome</vt:lpstr>
      <vt:lpstr>Sub_categorywise_outcome</vt:lpstr>
      <vt:lpstr>Yearwise_outcome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Harmeet Singh</cp:lastModifiedBy>
  <dcterms:created xsi:type="dcterms:W3CDTF">2017-04-20T15:17:24Z</dcterms:created>
  <dcterms:modified xsi:type="dcterms:W3CDTF">2019-08-17T21:32:04Z</dcterms:modified>
</cp:coreProperties>
</file>