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/>
  <xr:revisionPtr revIDLastSave="0" documentId="13_ncr:1_{A02C5DE3-0AF5-4C5A-807A-3743E4A7D6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end Analysis" sheetId="5" r:id="rId1"/>
    <sheet name="Common-Size Analysis" sheetId="6" r:id="rId2"/>
    <sheet name="Financial Ratios 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5" l="1"/>
  <c r="E20" i="5"/>
  <c r="I20" i="5"/>
  <c r="J20" i="5"/>
  <c r="D21" i="5"/>
  <c r="E21" i="5"/>
  <c r="I21" i="5"/>
  <c r="J21" i="5"/>
  <c r="D22" i="5"/>
  <c r="E22" i="5"/>
  <c r="D23" i="5"/>
  <c r="E23" i="5"/>
  <c r="I23" i="5"/>
  <c r="J23" i="5"/>
  <c r="D24" i="5"/>
  <c r="E24" i="5"/>
  <c r="I24" i="5"/>
  <c r="J24" i="5"/>
  <c r="D25" i="5"/>
  <c r="E25" i="5"/>
  <c r="I25" i="5"/>
  <c r="J25" i="5"/>
  <c r="B28" i="5"/>
  <c r="C28" i="5"/>
  <c r="D28" i="5"/>
  <c r="E28" i="5" s="1"/>
  <c r="G28" i="5"/>
  <c r="H28" i="5"/>
  <c r="I28" i="5"/>
  <c r="J28" i="5"/>
  <c r="D30" i="5"/>
  <c r="E30" i="5"/>
  <c r="I30" i="5"/>
  <c r="J30" i="5"/>
  <c r="D31" i="5"/>
  <c r="E31" i="5"/>
  <c r="I31" i="5"/>
  <c r="D32" i="5"/>
  <c r="E32" i="5"/>
  <c r="I32" i="5"/>
  <c r="J32" i="5"/>
  <c r="D33" i="5"/>
  <c r="E33" i="5"/>
  <c r="I33" i="5"/>
  <c r="J33" i="5"/>
  <c r="D34" i="5"/>
  <c r="E34" i="5"/>
  <c r="I34" i="5"/>
  <c r="J34" i="5"/>
  <c r="D35" i="5"/>
  <c r="E35" i="5"/>
  <c r="I35" i="5"/>
  <c r="J35" i="5"/>
  <c r="D36" i="5"/>
  <c r="E36" i="5"/>
  <c r="I36" i="5"/>
  <c r="D37" i="5"/>
  <c r="E37" i="5"/>
  <c r="I37" i="5"/>
  <c r="J37" i="5"/>
  <c r="B39" i="5"/>
  <c r="C39" i="5"/>
  <c r="D39" i="5"/>
  <c r="E39" i="5"/>
  <c r="G39" i="5"/>
  <c r="H39" i="5"/>
  <c r="I39" i="5"/>
  <c r="J39" i="5" s="1"/>
  <c r="D42" i="5"/>
  <c r="E42" i="5"/>
  <c r="I42" i="5"/>
  <c r="J42" i="5"/>
  <c r="D43" i="5"/>
  <c r="E43" i="5"/>
  <c r="I43" i="5"/>
  <c r="J43" i="5"/>
  <c r="D44" i="5"/>
  <c r="E44" i="5"/>
  <c r="I44" i="5"/>
  <c r="D45" i="5"/>
  <c r="E45" i="5"/>
  <c r="I45" i="5"/>
  <c r="J45" i="5"/>
  <c r="B51" i="5"/>
  <c r="C51" i="5"/>
  <c r="D51" i="5"/>
  <c r="E51" i="5"/>
  <c r="G51" i="5"/>
  <c r="H51" i="5"/>
  <c r="I51" i="5"/>
  <c r="J51" i="5"/>
  <c r="D53" i="5"/>
  <c r="E53" i="5"/>
  <c r="I53" i="5"/>
  <c r="J53" i="5"/>
  <c r="D54" i="5"/>
  <c r="E54" i="5"/>
  <c r="I54" i="5"/>
  <c r="J54" i="5"/>
  <c r="D55" i="5"/>
  <c r="E55" i="5"/>
  <c r="I55" i="5"/>
  <c r="J55" i="5"/>
  <c r="B58" i="5"/>
  <c r="D58" i="5" s="1"/>
  <c r="E58" i="5" s="1"/>
  <c r="C58" i="5"/>
  <c r="G58" i="5"/>
  <c r="H58" i="5"/>
  <c r="I58" i="5"/>
  <c r="J58" i="5"/>
  <c r="D60" i="5"/>
  <c r="E60" i="5"/>
  <c r="I60" i="5"/>
  <c r="J60" i="5"/>
  <c r="D61" i="5"/>
  <c r="E61" i="5"/>
  <c r="I61" i="5"/>
  <c r="J61" i="5"/>
  <c r="D62" i="5"/>
  <c r="E62" i="5"/>
  <c r="I62" i="5"/>
  <c r="J62" i="5"/>
  <c r="D63" i="5"/>
  <c r="E63" i="5"/>
  <c r="I63" i="5"/>
  <c r="J63" i="5"/>
  <c r="D64" i="5"/>
  <c r="E64" i="5"/>
  <c r="I64" i="5"/>
  <c r="J64" i="5"/>
  <c r="B65" i="5"/>
  <c r="C65" i="5"/>
  <c r="D65" i="5"/>
  <c r="E65" i="5"/>
  <c r="G65" i="5"/>
  <c r="H65" i="5"/>
  <c r="I65" i="5"/>
  <c r="J65" i="5"/>
  <c r="D66" i="5"/>
  <c r="E66" i="5"/>
  <c r="I66" i="5"/>
  <c r="J66" i="5"/>
  <c r="B67" i="5"/>
  <c r="C67" i="5"/>
  <c r="D67" i="5"/>
  <c r="E67" i="5"/>
  <c r="G67" i="5"/>
  <c r="H67" i="5"/>
  <c r="I67" i="5"/>
  <c r="J67" i="5"/>
  <c r="B68" i="5"/>
  <c r="C68" i="5"/>
  <c r="D68" i="5"/>
  <c r="E68" i="5"/>
  <c r="G68" i="5"/>
  <c r="H68" i="5"/>
  <c r="I68" i="5"/>
  <c r="J68" i="5"/>
  <c r="D18" i="7"/>
  <c r="F12" i="7"/>
  <c r="E12" i="7"/>
  <c r="D12" i="7"/>
  <c r="F18" i="7"/>
  <c r="E18" i="7"/>
  <c r="F17" i="7"/>
  <c r="E17" i="7"/>
  <c r="D17" i="7"/>
  <c r="D16" i="7"/>
  <c r="F16" i="7"/>
  <c r="E16" i="7"/>
  <c r="F15" i="7"/>
  <c r="E15" i="7"/>
  <c r="D15" i="7"/>
  <c r="F14" i="7"/>
  <c r="E14" i="7"/>
  <c r="D14" i="7"/>
  <c r="F11" i="7"/>
  <c r="E11" i="7"/>
  <c r="D11" i="7"/>
  <c r="F10" i="7"/>
  <c r="E10" i="7"/>
  <c r="D10" i="7"/>
  <c r="F7" i="7"/>
  <c r="E7" i="7"/>
  <c r="D7" i="7"/>
  <c r="F6" i="7"/>
  <c r="E6" i="7"/>
  <c r="D6" i="7"/>
  <c r="D3" i="7"/>
  <c r="F3" i="7"/>
  <c r="E3" i="7"/>
  <c r="F2" i="7"/>
  <c r="E2" i="7"/>
  <c r="D2" i="7"/>
  <c r="V75" i="6"/>
  <c r="S75" i="6"/>
  <c r="P75" i="6"/>
  <c r="I94" i="6"/>
  <c r="I93" i="6"/>
  <c r="I92" i="6"/>
  <c r="I91" i="6"/>
  <c r="I90" i="6"/>
  <c r="I89" i="6"/>
  <c r="I88" i="6"/>
  <c r="I87" i="6"/>
  <c r="I86" i="6"/>
  <c r="I85" i="6"/>
  <c r="I84" i="6"/>
  <c r="I83" i="6"/>
  <c r="I81" i="6"/>
  <c r="I82" i="6"/>
  <c r="I80" i="6"/>
  <c r="I79" i="6"/>
  <c r="I78" i="6"/>
  <c r="I77" i="6"/>
  <c r="I76" i="6"/>
  <c r="I75" i="6"/>
  <c r="F93" i="6"/>
  <c r="F94" i="6"/>
  <c r="F90" i="6"/>
  <c r="F89" i="6"/>
  <c r="F79" i="6"/>
  <c r="F80" i="6"/>
  <c r="F81" i="6"/>
  <c r="F82" i="6"/>
  <c r="F83" i="6"/>
  <c r="F84" i="6"/>
  <c r="F85" i="6"/>
  <c r="F86" i="6"/>
  <c r="F92" i="6"/>
  <c r="F91" i="6"/>
  <c r="F88" i="6"/>
  <c r="F87" i="6"/>
  <c r="F78" i="6"/>
  <c r="F77" i="6"/>
  <c r="F76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U21" i="6"/>
  <c r="U19" i="6"/>
  <c r="U16" i="6"/>
  <c r="R19" i="6"/>
  <c r="R16" i="6"/>
  <c r="R15" i="6"/>
  <c r="O22" i="6"/>
  <c r="O21" i="6"/>
  <c r="O19" i="6"/>
  <c r="O18" i="6"/>
  <c r="O16" i="6"/>
  <c r="O15" i="6"/>
  <c r="I54" i="6" l="1"/>
  <c r="H54" i="6"/>
  <c r="F54" i="6"/>
  <c r="E63" i="6"/>
  <c r="H63" i="6"/>
  <c r="I56" i="6"/>
  <c r="F56" i="6"/>
  <c r="C56" i="6"/>
  <c r="C57" i="6"/>
  <c r="C58" i="6"/>
  <c r="C59" i="6"/>
  <c r="C60" i="6"/>
  <c r="E61" i="6"/>
  <c r="B61" i="6"/>
  <c r="C47" i="6" l="1"/>
  <c r="B54" i="6"/>
  <c r="C54" i="6" s="1"/>
  <c r="H24" i="6"/>
  <c r="H35" i="6" s="1"/>
  <c r="I35" i="6" s="1"/>
  <c r="E24" i="6"/>
  <c r="E35" i="6" s="1"/>
  <c r="F35" i="6" s="1"/>
  <c r="B24" i="6"/>
  <c r="B35" i="6"/>
  <c r="C35" i="6" s="1"/>
  <c r="H47" i="6"/>
  <c r="E47" i="6"/>
  <c r="E54" i="6" s="1"/>
  <c r="B47" i="6"/>
  <c r="H61" i="6"/>
  <c r="C24" i="6" l="1"/>
  <c r="U85" i="5" l="1"/>
  <c r="U84" i="5"/>
  <c r="U83" i="5"/>
  <c r="U82" i="5"/>
  <c r="U81" i="5"/>
  <c r="U80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E91" i="5"/>
  <c r="E90" i="5"/>
  <c r="E89" i="5"/>
  <c r="D90" i="5"/>
  <c r="D91" i="5"/>
  <c r="D92" i="5"/>
  <c r="D93" i="5"/>
  <c r="D94" i="5"/>
  <c r="D95" i="5"/>
  <c r="D96" i="5"/>
  <c r="D97" i="5"/>
  <c r="D98" i="5"/>
  <c r="D99" i="5"/>
  <c r="E97" i="5"/>
  <c r="E94" i="5"/>
  <c r="X25" i="5"/>
  <c r="X23" i="5"/>
  <c r="X22" i="5"/>
  <c r="X21" i="5"/>
  <c r="X20" i="5"/>
  <c r="X19" i="5"/>
  <c r="T20" i="5"/>
  <c r="T19" i="5"/>
  <c r="S26" i="5"/>
  <c r="S25" i="5"/>
  <c r="S23" i="5"/>
  <c r="S22" i="5"/>
  <c r="R22" i="5"/>
  <c r="S20" i="5"/>
  <c r="R20" i="5"/>
  <c r="R23" i="5"/>
  <c r="V80" i="6"/>
  <c r="S80" i="6"/>
  <c r="P80" i="6"/>
  <c r="V79" i="6"/>
  <c r="S79" i="6"/>
  <c r="P79" i="6"/>
  <c r="V78" i="6"/>
  <c r="S78" i="6"/>
  <c r="P78" i="6"/>
  <c r="V77" i="6"/>
  <c r="S77" i="6"/>
  <c r="P77" i="6"/>
  <c r="V76" i="6"/>
  <c r="S76" i="6"/>
  <c r="P76" i="6"/>
  <c r="F75" i="6"/>
  <c r="R21" i="6"/>
  <c r="B63" i="6"/>
  <c r="U18" i="6"/>
  <c r="I28" i="6"/>
  <c r="E99" i="5"/>
  <c r="E98" i="5"/>
  <c r="E96" i="5"/>
  <c r="E95" i="5"/>
  <c r="E93" i="5"/>
  <c r="E92" i="5"/>
  <c r="D89" i="5"/>
  <c r="D88" i="5"/>
  <c r="E88" i="5" s="1"/>
  <c r="E87" i="5"/>
  <c r="D87" i="5"/>
  <c r="J86" i="5"/>
  <c r="D86" i="5"/>
  <c r="E86" i="5" s="1"/>
  <c r="Y85" i="5"/>
  <c r="Z85" i="5" s="1"/>
  <c r="T85" i="5"/>
  <c r="J85" i="5"/>
  <c r="D85" i="5"/>
  <c r="E85" i="5" s="1"/>
  <c r="Y84" i="5"/>
  <c r="Z84" i="5" s="1"/>
  <c r="T84" i="5"/>
  <c r="J84" i="5"/>
  <c r="D84" i="5"/>
  <c r="E84" i="5" s="1"/>
  <c r="Y83" i="5"/>
  <c r="Z83" i="5" s="1"/>
  <c r="T83" i="5"/>
  <c r="J83" i="5"/>
  <c r="D83" i="5"/>
  <c r="E83" i="5" s="1"/>
  <c r="J82" i="5"/>
  <c r="D82" i="5"/>
  <c r="E82" i="5" s="1"/>
  <c r="J81" i="5"/>
  <c r="D81" i="5"/>
  <c r="E81" i="5" s="1"/>
  <c r="Y80" i="5"/>
  <c r="Z80" i="5" s="1"/>
  <c r="T80" i="5"/>
  <c r="I80" i="5"/>
  <c r="J80" i="5" s="1"/>
  <c r="D80" i="5"/>
  <c r="E80" i="5" s="1"/>
  <c r="S19" i="5"/>
  <c r="W23" i="5"/>
  <c r="W20" i="5"/>
  <c r="H64" i="6" l="1"/>
  <c r="I64" i="6" s="1"/>
  <c r="P16" i="6"/>
  <c r="I16" i="6"/>
  <c r="T81" i="5"/>
  <c r="T23" i="5"/>
  <c r="U23" i="5" s="1"/>
  <c r="S21" i="5"/>
  <c r="R19" i="5"/>
  <c r="R21" i="5" s="1"/>
  <c r="R25" i="5"/>
  <c r="C63" i="6"/>
  <c r="P21" i="6"/>
  <c r="Y20" i="5"/>
  <c r="Z20" i="5" s="1"/>
  <c r="W22" i="5"/>
  <c r="W24" i="5" s="1"/>
  <c r="P15" i="6"/>
  <c r="U15" i="6"/>
  <c r="U17" i="6" s="1"/>
  <c r="V17" i="6" s="1"/>
  <c r="I26" i="6"/>
  <c r="I47" i="6"/>
  <c r="U20" i="5"/>
  <c r="T82" i="5"/>
  <c r="R17" i="6"/>
  <c r="Y81" i="5"/>
  <c r="Z81" i="5" s="1"/>
  <c r="V19" i="6"/>
  <c r="I30" i="6"/>
  <c r="Y82" i="5"/>
  <c r="Z82" i="5" s="1"/>
  <c r="V16" i="6"/>
  <c r="I32" i="6"/>
  <c r="C61" i="6"/>
  <c r="W19" i="5"/>
  <c r="Y23" i="5"/>
  <c r="Z23" i="5" s="1"/>
  <c r="W25" i="5"/>
  <c r="V18" i="6"/>
  <c r="I20" i="6"/>
  <c r="C62" i="6"/>
  <c r="C50" i="6"/>
  <c r="C40" i="6"/>
  <c r="C38" i="6"/>
  <c r="C33" i="6"/>
  <c r="C31" i="6"/>
  <c r="C29" i="6"/>
  <c r="C27" i="6"/>
  <c r="C21" i="6"/>
  <c r="C19" i="6"/>
  <c r="C17" i="6"/>
  <c r="C20" i="6"/>
  <c r="C51" i="6"/>
  <c r="C49" i="6"/>
  <c r="C41" i="6"/>
  <c r="C39" i="6"/>
  <c r="C32" i="6"/>
  <c r="C30" i="6"/>
  <c r="C28" i="6"/>
  <c r="C26" i="6"/>
  <c r="C18" i="6"/>
  <c r="C16" i="6"/>
  <c r="I18" i="6"/>
  <c r="F24" i="6"/>
  <c r="V21" i="6"/>
  <c r="I63" i="6"/>
  <c r="I60" i="6"/>
  <c r="I58" i="6"/>
  <c r="I51" i="6"/>
  <c r="I49" i="6"/>
  <c r="I41" i="6"/>
  <c r="I39" i="6"/>
  <c r="I62" i="6"/>
  <c r="I59" i="6"/>
  <c r="I57" i="6"/>
  <c r="I50" i="6"/>
  <c r="I40" i="6"/>
  <c r="I38" i="6"/>
  <c r="I33" i="6"/>
  <c r="I31" i="6"/>
  <c r="I29" i="6"/>
  <c r="I27" i="6"/>
  <c r="I21" i="6"/>
  <c r="I19" i="6"/>
  <c r="I17" i="6"/>
  <c r="S24" i="5"/>
  <c r="I24" i="6"/>
  <c r="R18" i="6"/>
  <c r="E64" i="6"/>
  <c r="U20" i="6"/>
  <c r="X24" i="5"/>
  <c r="I61" i="6"/>
  <c r="O17" i="6" l="1"/>
  <c r="P17" i="6" s="1"/>
  <c r="P18" i="6"/>
  <c r="T25" i="5"/>
  <c r="U25" i="5" s="1"/>
  <c r="X26" i="5"/>
  <c r="U19" i="5"/>
  <c r="T21" i="5"/>
  <c r="U21" i="5" s="1"/>
  <c r="V15" i="6"/>
  <c r="S16" i="6"/>
  <c r="Y19" i="5"/>
  <c r="Z19" i="5" s="1"/>
  <c r="W21" i="5"/>
  <c r="Y21" i="5" s="1"/>
  <c r="Z21" i="5" s="1"/>
  <c r="Y24" i="5"/>
  <c r="Z24" i="5" s="1"/>
  <c r="F60" i="6"/>
  <c r="F58" i="6"/>
  <c r="F51" i="6"/>
  <c r="F49" i="6"/>
  <c r="F41" i="6"/>
  <c r="F39" i="6"/>
  <c r="F32" i="6"/>
  <c r="F30" i="6"/>
  <c r="F28" i="6"/>
  <c r="F26" i="6"/>
  <c r="F20" i="6"/>
  <c r="F18" i="6"/>
  <c r="F16" i="6"/>
  <c r="F63" i="6"/>
  <c r="F62" i="6"/>
  <c r="F59" i="6"/>
  <c r="F57" i="6"/>
  <c r="F50" i="6"/>
  <c r="F40" i="6"/>
  <c r="F38" i="6"/>
  <c r="F33" i="6"/>
  <c r="F31" i="6"/>
  <c r="F29" i="6"/>
  <c r="F27" i="6"/>
  <c r="F21" i="6"/>
  <c r="F19" i="6"/>
  <c r="F17" i="6"/>
  <c r="Y22" i="5"/>
  <c r="Z22" i="5" s="1"/>
  <c r="S21" i="6"/>
  <c r="F47" i="6"/>
  <c r="T22" i="5"/>
  <c r="U22" i="5" s="1"/>
  <c r="R24" i="5"/>
  <c r="S15" i="6"/>
  <c r="S18" i="6"/>
  <c r="R20" i="6"/>
  <c r="S17" i="6"/>
  <c r="V20" i="6"/>
  <c r="U22" i="6"/>
  <c r="V22" i="6" s="1"/>
  <c r="F61" i="6"/>
  <c r="S19" i="6"/>
  <c r="F64" i="6"/>
  <c r="W26" i="5"/>
  <c r="Y25" i="5"/>
  <c r="Z25" i="5" s="1"/>
  <c r="Y26" i="5" l="1"/>
  <c r="Z26" i="5" s="1"/>
  <c r="S20" i="6"/>
  <c r="R22" i="6"/>
  <c r="S22" i="6" s="1"/>
  <c r="R26" i="5"/>
  <c r="T26" i="5" s="1"/>
  <c r="U26" i="5" s="1"/>
  <c r="T24" i="5"/>
  <c r="U24" i="5" s="1"/>
  <c r="P19" i="6"/>
  <c r="B64" i="6"/>
  <c r="C64" i="6" s="1"/>
  <c r="O20" i="6" l="1"/>
  <c r="P20" i="6" l="1"/>
  <c r="P22" i="6"/>
</calcChain>
</file>

<file path=xl/sharedStrings.xml><?xml version="1.0" encoding="utf-8"?>
<sst xmlns="http://schemas.openxmlformats.org/spreadsheetml/2006/main" count="371" uniqueCount="157">
  <si>
    <t>Consolidated Statements of Financial Position</t>
  </si>
  <si>
    <t>Increase (Decrease)</t>
  </si>
  <si>
    <t>Amount</t>
  </si>
  <si>
    <t>Percentage</t>
  </si>
  <si>
    <t>Assets</t>
  </si>
  <si>
    <t>$</t>
  </si>
  <si>
    <t>%</t>
  </si>
  <si>
    <t>Goodwill</t>
  </si>
  <si>
    <t xml:space="preserve">Amount </t>
  </si>
  <si>
    <t>Total Assets</t>
  </si>
  <si>
    <t>Long-form Trend Analysis:</t>
  </si>
  <si>
    <t>Short-form Trend Analysis:</t>
  </si>
  <si>
    <t>Long-form Common-Size Analysis:</t>
  </si>
  <si>
    <t>Short-form Common-Size Analysis:</t>
  </si>
  <si>
    <t>Current Assets</t>
  </si>
  <si>
    <t>Cash and cash equivalents</t>
  </si>
  <si>
    <t>Non-Current Assets</t>
  </si>
  <si>
    <t>Short term investments</t>
  </si>
  <si>
    <t>Current Liabilities</t>
  </si>
  <si>
    <t>Accounts receivable</t>
  </si>
  <si>
    <t>Non-Current Liabilities</t>
  </si>
  <si>
    <t>Total Liabilities</t>
  </si>
  <si>
    <t>Inventories</t>
  </si>
  <si>
    <t>Total Equity</t>
  </si>
  <si>
    <t>Prepaid expenses and other assets</t>
  </si>
  <si>
    <t>Total Liabilities and Shareholder's Equity</t>
  </si>
  <si>
    <t>Total Current Assets</t>
  </si>
  <si>
    <t>Liabilities</t>
  </si>
  <si>
    <t>Total Current Liabilities</t>
  </si>
  <si>
    <t>Long-term debt</t>
  </si>
  <si>
    <t>Shareholder's Equity</t>
  </si>
  <si>
    <t>Equity Attributable to Shareholders</t>
  </si>
  <si>
    <t>Non-controlling interests</t>
  </si>
  <si>
    <t>Consolidated Statements of Earnings</t>
  </si>
  <si>
    <t xml:space="preserve">Long-form Trend Analysis </t>
  </si>
  <si>
    <t>Short-form Trend Analysis</t>
  </si>
  <si>
    <t>Operating Income</t>
  </si>
  <si>
    <t xml:space="preserve">Long-form Common-Size Analysis </t>
  </si>
  <si>
    <t>Short-Form Common-Size Analysis</t>
  </si>
  <si>
    <t>THE COCA-COLA COMPANY</t>
  </si>
  <si>
    <t>Marketable Securities</t>
  </si>
  <si>
    <t>Trademarks</t>
  </si>
  <si>
    <t xml:space="preserve">Other noncurrent assets </t>
  </si>
  <si>
    <t>Deferred income tax assets</t>
  </si>
  <si>
    <t>Equity mehtod investments</t>
  </si>
  <si>
    <t>Other intangible assets</t>
  </si>
  <si>
    <t xml:space="preserve">Propert, plant, and equipment </t>
  </si>
  <si>
    <t xml:space="preserve">Other investments </t>
  </si>
  <si>
    <t>Accounts payable and accured expenses</t>
  </si>
  <si>
    <t>Loans and notes payable</t>
  </si>
  <si>
    <t>Cuirrent maturities of long-term debt</t>
  </si>
  <si>
    <t>Accured income taxes</t>
  </si>
  <si>
    <t>Other noncurrent liabilities</t>
  </si>
  <si>
    <t>Defered income tax liabilities</t>
  </si>
  <si>
    <t>Common stock</t>
  </si>
  <si>
    <t>Capital Surplus</t>
  </si>
  <si>
    <t>Reinvested earnings</t>
  </si>
  <si>
    <t>Accumulated other comprehensive income (loss)</t>
  </si>
  <si>
    <t>Tresury stock</t>
  </si>
  <si>
    <t>For the year ended December 31, 2023, 2022, and 2021 (in millions of United States Dollars)</t>
  </si>
  <si>
    <t>Net Operating Revenues</t>
  </si>
  <si>
    <t>Cost of goods sold</t>
  </si>
  <si>
    <t>Gross Profit</t>
  </si>
  <si>
    <t>Selling, general and administrative expenses</t>
  </si>
  <si>
    <t>Other operating charges</t>
  </si>
  <si>
    <t>Interest income</t>
  </si>
  <si>
    <t>Interest expense</t>
  </si>
  <si>
    <t>Income Before Income Taxes</t>
  </si>
  <si>
    <t>Income taxes</t>
  </si>
  <si>
    <t>Consolidated Net Income</t>
  </si>
  <si>
    <t>Less: Net income (loss) attributable to noncontrolling interests</t>
  </si>
  <si>
    <t>Basic Net Income Per Share</t>
  </si>
  <si>
    <t>Diluted Net Income Per Share</t>
  </si>
  <si>
    <t>Average Shares Outstanding</t>
  </si>
  <si>
    <t>Effect of dilutive securities</t>
  </si>
  <si>
    <t>Average Shares Outstanding Assuming Dilution</t>
  </si>
  <si>
    <t xml:space="preserve">Net Income Attributable to Shareowners </t>
  </si>
  <si>
    <t>Basic net income per share</t>
  </si>
  <si>
    <t>Operating income</t>
  </si>
  <si>
    <t>Gross profit</t>
  </si>
  <si>
    <t>Net operating revenues</t>
  </si>
  <si>
    <t>Consilidated net income</t>
  </si>
  <si>
    <t>Diluted net income per share</t>
  </si>
  <si>
    <t>Equity income (loss)</t>
  </si>
  <si>
    <t xml:space="preserve">Other income (loss) </t>
  </si>
  <si>
    <t>As of December 31, 2023, 2022, and 2021 (in millions of United States Dollars)</t>
  </si>
  <si>
    <t>Ratio Category</t>
  </si>
  <si>
    <t>Ratio Name</t>
  </si>
  <si>
    <t>Formula</t>
  </si>
  <si>
    <t>Liquidity Ratios</t>
  </si>
  <si>
    <t>Current Ratio</t>
  </si>
  <si>
    <t>Current Asset / Current Liabilities</t>
  </si>
  <si>
    <t>Quick Ratio</t>
  </si>
  <si>
    <t>(Current Assets Inventory - Prepaid Expenses)/ Current Liabilities</t>
  </si>
  <si>
    <t>Activity Ratios</t>
  </si>
  <si>
    <t>Accounts Receivable Turnover</t>
  </si>
  <si>
    <t>Credit Sales/ Average Accounts Receivable</t>
  </si>
  <si>
    <t>Average Collection Period</t>
  </si>
  <si>
    <t>365/ Accounts Receivable Turnover</t>
  </si>
  <si>
    <t>Inventory Turnover</t>
  </si>
  <si>
    <t>Cost of Goods Sold/ Average Inventory</t>
  </si>
  <si>
    <t>Days to Sell Inventory</t>
  </si>
  <si>
    <t>365/ Inventory_Turnover</t>
  </si>
  <si>
    <t>Accounts Payable Turnover</t>
  </si>
  <si>
    <t>Credit Purchases/ Average Accounts Payable</t>
  </si>
  <si>
    <t>Accounts Payable Payment Period</t>
  </si>
  <si>
    <t>365/ Accounts Payable Turnover</t>
  </si>
  <si>
    <t>Solvency Ratios</t>
  </si>
  <si>
    <t>Debt to Equity</t>
  </si>
  <si>
    <t>Net Debt/ Shareholders Equity</t>
  </si>
  <si>
    <t>Net Debt as a Percentage of Total Capitalization</t>
  </si>
  <si>
    <t>Net Debt/(Shareholders Equity + Net Debt)</t>
  </si>
  <si>
    <t>Interest Coverage</t>
  </si>
  <si>
    <t>Cash Flows to Total Liabilities</t>
  </si>
  <si>
    <t>Cash Flows from Operating Activities/ Total Liabilities</t>
  </si>
  <si>
    <t>Profitability Ratios</t>
  </si>
  <si>
    <t>Gross Margin</t>
  </si>
  <si>
    <t>Profit Margin</t>
  </si>
  <si>
    <t>Net Income/ Sales Revenue</t>
  </si>
  <si>
    <t>Return on Equity</t>
  </si>
  <si>
    <t>Return on Assets</t>
  </si>
  <si>
    <t>Equity Analysis Ratios</t>
  </si>
  <si>
    <t>Price/Earnings (P/E) Ratio</t>
  </si>
  <si>
    <t>Market Price per Share/ Earnings per Share</t>
  </si>
  <si>
    <t>Dividend Payout</t>
  </si>
  <si>
    <t>Dividends per Share/Earnings per Share</t>
  </si>
  <si>
    <t>Dividend Yield</t>
  </si>
  <si>
    <t>Dividends per Share/ Price per Share</t>
  </si>
  <si>
    <t>Net Free Cash Flow</t>
  </si>
  <si>
    <t>Cash Flows from Operating Activities - Net Capital Expenditures - Dividends on Preferred Shares</t>
  </si>
  <si>
    <t>Credit Sales not provided</t>
  </si>
  <si>
    <t>Accounts Receivable Turnover not available</t>
  </si>
  <si>
    <t>Credit Purchases not provided</t>
  </si>
  <si>
    <t>Accounts Payable Turnover not available</t>
  </si>
  <si>
    <t>Net Income/ Shareholders Equity</t>
  </si>
  <si>
    <t>Net Income/ Total Assets</t>
  </si>
  <si>
    <t>Dividend Value From Company Website</t>
  </si>
  <si>
    <t>Earnings per Share (EPS)</t>
  </si>
  <si>
    <t>Dividend per Share not provided</t>
  </si>
  <si>
    <t>1.76/2.20 = 0.80</t>
  </si>
  <si>
    <t>1.68/ 2.26 = 0.74</t>
  </si>
  <si>
    <t xml:space="preserve">Coca-Cola Company stock (2023): $58.59                                     58.59/2.48 = 23.63                                        </t>
  </si>
  <si>
    <t>1.76/ 63.61 = 0.028</t>
  </si>
  <si>
    <t>Coca-Cola Company stock (2022): $63.61 63.61/2.20 = 28.66</t>
  </si>
  <si>
    <t>Coca-Cola Company stock (2021): $59.21 59.21/2.26 = 26.08</t>
  </si>
  <si>
    <t>1.68/ 59.21= 0.028</t>
  </si>
  <si>
    <t>Cash Flows from Operating Activities Value From Cash Flow Statement</t>
  </si>
  <si>
    <t>Value From Cash Flow Statement</t>
  </si>
  <si>
    <t>11,599 - 1,852= 9747</t>
  </si>
  <si>
    <t>11,018 - 1,484= 9,534</t>
  </si>
  <si>
    <t>12,625 - 1,367= 11,258</t>
  </si>
  <si>
    <t>11,599 / 70,223= 0.165</t>
  </si>
  <si>
    <t>11,018/ 66,937= 0.165</t>
  </si>
  <si>
    <t>12,625/ 69,937= 0.181</t>
  </si>
  <si>
    <t>EBITDA/ Interest Expense</t>
  </si>
  <si>
    <t>Gross Profit/ Sales Revenue</t>
  </si>
  <si>
    <t>(Net Income - Preferred Dividends)/ Average Number of Shares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</si>
</sst>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0" fillId="0" borderId="2" xfId="0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7" fontId="0" fillId="0" borderId="0" xfId="0" applyNumberFormat="1"/>
    <xf numFmtId="37" fontId="0" fillId="0" borderId="0" xfId="0" applyNumberFormat="1" applyAlignment="1">
      <alignment horizontal="right"/>
    </xf>
    <xf numFmtId="164" fontId="0" fillId="0" borderId="3" xfId="0" applyNumberFormat="1" applyBorder="1" applyAlignment="1">
      <alignment horizontal="right"/>
    </xf>
    <xf numFmtId="39" fontId="0" fillId="0" borderId="0" xfId="0" applyNumberFormat="1"/>
    <xf numFmtId="39" fontId="2" fillId="0" borderId="0" xfId="0" applyNumberFormat="1" applyFont="1" applyAlignment="1">
      <alignment horizontal="center"/>
    </xf>
    <xf numFmtId="39" fontId="2" fillId="0" borderId="0" xfId="0" applyNumberFormat="1" applyFont="1"/>
    <xf numFmtId="39" fontId="2" fillId="0" borderId="0" xfId="0" applyNumberFormat="1" applyFont="1" applyAlignment="1">
      <alignment horizontal="right"/>
    </xf>
    <xf numFmtId="39" fontId="0" fillId="0" borderId="0" xfId="0" applyNumberForma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6" xfId="0" applyBorder="1"/>
    <xf numFmtId="0" fontId="0" fillId="0" borderId="9" xfId="0" applyBorder="1"/>
    <xf numFmtId="164" fontId="0" fillId="0" borderId="7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0" fontId="2" fillId="0" borderId="11" xfId="0" applyFont="1" applyBorder="1"/>
    <xf numFmtId="164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/>
    <xf numFmtId="0" fontId="0" fillId="0" borderId="5" xfId="0" applyBorder="1"/>
    <xf numFmtId="0" fontId="3" fillId="0" borderId="0" xfId="0" applyFont="1"/>
    <xf numFmtId="0" fontId="0" fillId="0" borderId="8" xfId="0" applyBorder="1"/>
    <xf numFmtId="164" fontId="2" fillId="0" borderId="8" xfId="0" applyNumberFormat="1" applyFont="1" applyBorder="1" applyAlignment="1">
      <alignment horizontal="right"/>
    </xf>
    <xf numFmtId="0" fontId="0" fillId="0" borderId="11" xfId="0" applyBorder="1"/>
    <xf numFmtId="0" fontId="2" fillId="0" borderId="11" xfId="0" applyFont="1" applyBorder="1" applyAlignment="1">
      <alignment horizontal="left"/>
    </xf>
    <xf numFmtId="164" fontId="2" fillId="0" borderId="5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39" fontId="2" fillId="0" borderId="11" xfId="0" applyNumberFormat="1" applyFont="1" applyBorder="1"/>
    <xf numFmtId="164" fontId="0" fillId="0" borderId="0" xfId="0" applyNumberFormat="1"/>
    <xf numFmtId="164" fontId="0" fillId="0" borderId="8" xfId="0" applyNumberFormat="1" applyBorder="1"/>
    <xf numFmtId="164" fontId="0" fillId="0" borderId="7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0" fontId="4" fillId="0" borderId="0" xfId="0" applyFont="1" applyAlignment="1">
      <alignment horizontal="center"/>
    </xf>
    <xf numFmtId="39" fontId="0" fillId="0" borderId="6" xfId="0" applyNumberFormat="1" applyBorder="1"/>
    <xf numFmtId="37" fontId="2" fillId="0" borderId="0" xfId="0" applyNumberFormat="1" applyFont="1" applyAlignment="1">
      <alignment horizontal="right"/>
    </xf>
    <xf numFmtId="37" fontId="0" fillId="0" borderId="2" xfId="0" applyNumberFormat="1" applyBorder="1"/>
    <xf numFmtId="0" fontId="5" fillId="0" borderId="6" xfId="0" applyFont="1" applyBorder="1"/>
    <xf numFmtId="0" fontId="7" fillId="0" borderId="9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39" fontId="0" fillId="0" borderId="11" xfId="0" applyNumberFormat="1" applyBorder="1"/>
    <xf numFmtId="0" fontId="0" fillId="0" borderId="1" xfId="0" applyBorder="1" applyAlignment="1">
      <alignment horizontal="right"/>
    </xf>
    <xf numFmtId="37" fontId="0" fillId="0" borderId="1" xfId="0" applyNumberFormat="1" applyBorder="1" applyAlignment="1">
      <alignment horizontal="right"/>
    </xf>
    <xf numFmtId="0" fontId="2" fillId="0" borderId="11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" fillId="0" borderId="13" xfId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2" fontId="0" fillId="0" borderId="13" xfId="0" applyNumberFormat="1" applyBorder="1" applyAlignment="1">
      <alignment horizontal="left" vertical="center"/>
    </xf>
    <xf numFmtId="2" fontId="0" fillId="0" borderId="14" xfId="0" applyNumberFormat="1" applyBorder="1" applyAlignment="1">
      <alignment horizontal="left" vertical="center"/>
    </xf>
    <xf numFmtId="2" fontId="0" fillId="0" borderId="14" xfId="0" applyNumberFormat="1" applyBorder="1" applyAlignment="1">
      <alignment horizontal="left" vertical="center" wrapText="1"/>
    </xf>
    <xf numFmtId="2" fontId="0" fillId="0" borderId="12" xfId="0" applyNumberFormat="1" applyBorder="1" applyAlignment="1">
      <alignment horizontal="left" vertical="center"/>
    </xf>
    <xf numFmtId="164" fontId="2" fillId="0" borderId="0" xfId="0" applyNumberFormat="1" applyFont="1" applyAlignment="1">
      <alignment horizontal="right"/>
    </xf>
    <xf numFmtId="3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103"/>
  <sheetViews>
    <sheetView tabSelected="1" topLeftCell="H72" zoomScale="115" zoomScaleNormal="115" workbookViewId="0">
      <selection activeCell="E83" sqref="E83"/>
    </sheetView>
  </sheetViews>
  <sheetFormatPr defaultColWidth="8.85546875" defaultRowHeight="15" x14ac:dyDescent="0.25"/>
  <cols>
    <col min="1" max="1" width="59.28515625" customWidth="1"/>
    <col min="2" max="2" width="12.7109375" customWidth="1"/>
    <col min="3" max="3" width="13" customWidth="1"/>
    <col min="4" max="4" width="9.28515625" customWidth="1"/>
    <col min="5" max="5" width="10.140625" bestFit="1" customWidth="1"/>
    <col min="6" max="6" width="2.28515625" customWidth="1"/>
    <col min="7" max="8" width="10.85546875" customWidth="1"/>
    <col min="9" max="9" width="9.28515625" customWidth="1"/>
    <col min="10" max="10" width="10.140625" bestFit="1" customWidth="1"/>
    <col min="11" max="11" width="2.28515625" customWidth="1"/>
    <col min="12" max="13" width="8.42578125" bestFit="1" customWidth="1"/>
    <col min="14" max="14" width="9.28515625" customWidth="1"/>
    <col min="15" max="15" width="11.140625" bestFit="1" customWidth="1"/>
    <col min="17" max="17" width="42.42578125" bestFit="1" customWidth="1"/>
    <col min="18" max="18" width="11.28515625" customWidth="1"/>
    <col min="19" max="19" width="12.28515625" customWidth="1"/>
    <col min="20" max="20" width="10.28515625" customWidth="1"/>
    <col min="21" max="21" width="10.140625" bestFit="1" customWidth="1"/>
    <col min="22" max="22" width="2.28515625" customWidth="1"/>
    <col min="23" max="23" width="10.42578125" customWidth="1"/>
    <col min="24" max="24" width="10" customWidth="1"/>
    <col min="25" max="25" width="10.140625" customWidth="1"/>
    <col min="26" max="26" width="10.140625" bestFit="1" customWidth="1"/>
    <col min="27" max="27" width="2.28515625" customWidth="1"/>
    <col min="28" max="29" width="8.42578125" bestFit="1" customWidth="1"/>
    <col min="30" max="30" width="9.42578125" customWidth="1"/>
    <col min="31" max="31" width="10.140625" bestFit="1" customWidth="1"/>
  </cols>
  <sheetData>
    <row r="2" spans="1:31" x14ac:dyDescent="0.25">
      <c r="H2" s="3"/>
      <c r="I2" s="3"/>
      <c r="J2" s="3"/>
    </row>
    <row r="3" spans="1:31" x14ac:dyDescent="0.25">
      <c r="H3" s="3"/>
      <c r="I3" s="3"/>
      <c r="J3" s="3"/>
    </row>
    <row r="8" spans="1:31" x14ac:dyDescent="0.25">
      <c r="A8" s="53"/>
    </row>
    <row r="9" spans="1:31" x14ac:dyDescent="0.25">
      <c r="A9" s="23"/>
    </row>
    <row r="10" spans="1:31" x14ac:dyDescent="0.25">
      <c r="A10" s="85" t="s">
        <v>39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3"/>
      <c r="AB10" s="3"/>
      <c r="AC10" s="3"/>
      <c r="AD10" s="3"/>
      <c r="AE10" s="3"/>
    </row>
    <row r="11" spans="1:31" x14ac:dyDescent="0.25">
      <c r="A11" s="88" t="s">
        <v>0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 spans="1:31" x14ac:dyDescent="0.25">
      <c r="A12" s="89" t="s">
        <v>85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40"/>
      <c r="AB12" s="40"/>
      <c r="AC12" s="40"/>
      <c r="AD12" s="40"/>
      <c r="AE12" s="40"/>
    </row>
    <row r="13" spans="1:31" ht="15.75" thickBot="1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V13" s="13"/>
      <c r="AA13" s="13"/>
    </row>
    <row r="14" spans="1:31" ht="15.75" thickBot="1" x14ac:dyDescent="0.3">
      <c r="A14" s="34" t="s">
        <v>10</v>
      </c>
      <c r="B14" s="11"/>
      <c r="C14" s="11"/>
      <c r="D14" s="11"/>
      <c r="E14" s="11"/>
      <c r="F14" s="11"/>
      <c r="G14" s="11"/>
      <c r="H14" s="11"/>
      <c r="I14" s="11"/>
      <c r="J14" s="39"/>
      <c r="Q14" s="34" t="s">
        <v>11</v>
      </c>
      <c r="R14" s="11"/>
      <c r="S14" s="56"/>
      <c r="T14" s="56"/>
      <c r="U14" s="56"/>
      <c r="V14" s="11"/>
      <c r="W14" s="11"/>
      <c r="X14" s="11"/>
      <c r="Y14" s="11"/>
      <c r="Z14" s="39"/>
    </row>
    <row r="15" spans="1:31" x14ac:dyDescent="0.25">
      <c r="A15" s="36"/>
      <c r="B15" s="13"/>
      <c r="C15" s="13"/>
      <c r="D15" s="13"/>
      <c r="E15" s="13"/>
      <c r="F15" s="13"/>
      <c r="G15" s="13"/>
      <c r="H15" s="13"/>
      <c r="I15" s="13"/>
      <c r="J15" s="37"/>
      <c r="K15" s="13"/>
      <c r="L15" s="13"/>
      <c r="M15" s="13"/>
      <c r="N15" s="13"/>
      <c r="O15" s="13"/>
      <c r="Q15" s="30"/>
      <c r="S15" s="15"/>
      <c r="T15" s="15"/>
      <c r="U15" s="15"/>
      <c r="V15" s="13"/>
      <c r="Z15" s="41"/>
      <c r="AA15" s="13"/>
    </row>
    <row r="16" spans="1:31" ht="15.75" thickBot="1" x14ac:dyDescent="0.3">
      <c r="A16" s="31"/>
      <c r="B16" s="64"/>
      <c r="C16" s="64"/>
      <c r="D16" s="83" t="s">
        <v>1</v>
      </c>
      <c r="E16" s="83"/>
      <c r="F16" s="24"/>
      <c r="G16" s="64"/>
      <c r="H16" s="64"/>
      <c r="I16" s="83" t="s">
        <v>1</v>
      </c>
      <c r="J16" s="84"/>
      <c r="K16" s="14"/>
      <c r="L16" s="1"/>
      <c r="M16" s="1"/>
      <c r="N16" s="85"/>
      <c r="O16" s="85"/>
      <c r="Q16" s="31"/>
      <c r="R16" s="64"/>
      <c r="S16" s="65"/>
      <c r="T16" s="82" t="s">
        <v>1</v>
      </c>
      <c r="U16" s="82"/>
      <c r="V16" s="24"/>
      <c r="W16" s="64"/>
      <c r="X16" s="64"/>
      <c r="Y16" s="83" t="s">
        <v>1</v>
      </c>
      <c r="Z16" s="84"/>
      <c r="AA16" s="14"/>
      <c r="AB16" s="1"/>
      <c r="AC16" s="1"/>
      <c r="AD16" s="85"/>
      <c r="AE16" s="85"/>
    </row>
    <row r="17" spans="1:32" ht="15.75" thickBot="1" x14ac:dyDescent="0.3">
      <c r="A17" s="34"/>
      <c r="B17" s="61">
        <v>2023</v>
      </c>
      <c r="C17" s="61">
        <v>2022</v>
      </c>
      <c r="D17" s="61" t="s">
        <v>2</v>
      </c>
      <c r="E17" s="61" t="s">
        <v>3</v>
      </c>
      <c r="F17" s="61"/>
      <c r="G17" s="61">
        <v>2022</v>
      </c>
      <c r="H17" s="61">
        <v>2021</v>
      </c>
      <c r="I17" s="61" t="s">
        <v>2</v>
      </c>
      <c r="J17" s="62" t="s">
        <v>3</v>
      </c>
      <c r="K17" s="4"/>
      <c r="L17" s="4"/>
      <c r="M17" s="4"/>
      <c r="N17" s="4"/>
      <c r="O17" s="4"/>
      <c r="Q17" s="43"/>
      <c r="R17" s="61">
        <v>2023</v>
      </c>
      <c r="S17" s="61">
        <v>2022</v>
      </c>
      <c r="T17" s="61" t="s">
        <v>2</v>
      </c>
      <c r="U17" s="61" t="s">
        <v>3</v>
      </c>
      <c r="V17" s="61"/>
      <c r="W17" s="61">
        <v>2022</v>
      </c>
      <c r="X17" s="61">
        <v>2021</v>
      </c>
      <c r="Y17" s="61" t="s">
        <v>2</v>
      </c>
      <c r="Z17" s="62" t="s">
        <v>3</v>
      </c>
      <c r="AA17" s="4"/>
      <c r="AB17" s="4"/>
      <c r="AC17" s="4"/>
      <c r="AD17" s="4"/>
      <c r="AE17" s="4"/>
    </row>
    <row r="18" spans="1:32" x14ac:dyDescent="0.25">
      <c r="A18" s="26" t="s">
        <v>4</v>
      </c>
      <c r="B18" s="4" t="s">
        <v>5</v>
      </c>
      <c r="C18" s="4" t="s">
        <v>5</v>
      </c>
      <c r="D18" s="4" t="s">
        <v>5</v>
      </c>
      <c r="E18" s="4" t="s">
        <v>6</v>
      </c>
      <c r="F18" s="4"/>
      <c r="G18" s="4" t="s">
        <v>5</v>
      </c>
      <c r="H18" s="4" t="s">
        <v>5</v>
      </c>
      <c r="I18" s="4" t="s">
        <v>5</v>
      </c>
      <c r="J18" s="28" t="s">
        <v>6</v>
      </c>
      <c r="K18" s="4"/>
      <c r="L18" s="4"/>
      <c r="M18" s="4"/>
      <c r="N18" s="4"/>
      <c r="O18" s="4"/>
      <c r="P18" s="3"/>
      <c r="Q18" s="26"/>
      <c r="R18" s="4" t="s">
        <v>5</v>
      </c>
      <c r="S18" s="55" t="s">
        <v>5</v>
      </c>
      <c r="T18" s="55" t="s">
        <v>5</v>
      </c>
      <c r="U18" s="55" t="s">
        <v>6</v>
      </c>
      <c r="V18" s="4"/>
      <c r="W18" s="4" t="s">
        <v>5</v>
      </c>
      <c r="X18" s="4" t="s">
        <v>5</v>
      </c>
      <c r="Y18" s="4" t="s">
        <v>5</v>
      </c>
      <c r="Z18" s="28" t="s">
        <v>6</v>
      </c>
      <c r="AA18" s="4"/>
      <c r="AB18" s="4"/>
      <c r="AC18" s="4"/>
      <c r="AD18" s="4"/>
      <c r="AE18" s="4"/>
      <c r="AF18" s="3"/>
    </row>
    <row r="19" spans="1:32" x14ac:dyDescent="0.25">
      <c r="A19" s="26" t="s">
        <v>14</v>
      </c>
      <c r="B19" s="5"/>
      <c r="C19" s="5"/>
      <c r="D19" s="6"/>
      <c r="E19" s="6"/>
      <c r="F19" s="6"/>
      <c r="G19" s="5"/>
      <c r="H19" s="5"/>
      <c r="I19" s="6"/>
      <c r="J19" s="29"/>
      <c r="K19" s="6"/>
      <c r="L19" s="5"/>
      <c r="M19" s="5"/>
      <c r="N19" s="6"/>
      <c r="O19" s="6"/>
      <c r="Q19" s="26" t="s">
        <v>14</v>
      </c>
      <c r="R19" s="48">
        <f>B28</f>
        <v>26732</v>
      </c>
      <c r="S19" s="48">
        <f>C28</f>
        <v>22591</v>
      </c>
      <c r="T19" s="48">
        <f>R19-S19</f>
        <v>4141</v>
      </c>
      <c r="U19" s="48">
        <f t="shared" ref="U19:U26" si="0">(T19/S19)*100</f>
        <v>18.330308529945555</v>
      </c>
      <c r="V19" s="6"/>
      <c r="W19" s="48">
        <f>G28</f>
        <v>22591</v>
      </c>
      <c r="X19" s="48">
        <f>H28</f>
        <v>22545</v>
      </c>
      <c r="Y19" s="48">
        <f t="shared" ref="Y19:Y26" si="1">W19-X19</f>
        <v>46</v>
      </c>
      <c r="Z19" s="49">
        <f>(Y19/X19)*100</f>
        <v>0.20403637170104236</v>
      </c>
      <c r="AA19" s="6"/>
      <c r="AB19" s="48"/>
      <c r="AC19" s="48"/>
      <c r="AD19" s="48"/>
      <c r="AE19" s="48"/>
    </row>
    <row r="20" spans="1:32" ht="15.75" thickBot="1" x14ac:dyDescent="0.3">
      <c r="A20" s="30" t="s">
        <v>15</v>
      </c>
      <c r="B20" s="6">
        <v>9366</v>
      </c>
      <c r="C20" s="6">
        <v>9519</v>
      </c>
      <c r="D20" s="6">
        <f>B20-C20</f>
        <v>-153</v>
      </c>
      <c r="E20" s="6">
        <f>(D20/C20)*100</f>
        <v>-1.6073116924046644</v>
      </c>
      <c r="F20" s="6"/>
      <c r="G20" s="6">
        <v>9519</v>
      </c>
      <c r="H20" s="6">
        <v>9684</v>
      </c>
      <c r="I20" s="6">
        <f>G20-H20</f>
        <v>-165</v>
      </c>
      <c r="J20" s="29">
        <f>(I20/H20)*100</f>
        <v>-1.7038413878562579</v>
      </c>
      <c r="K20" s="6"/>
      <c r="L20" s="6"/>
      <c r="M20" s="6"/>
      <c r="N20" s="6"/>
      <c r="O20" s="6"/>
      <c r="Q20" s="38" t="s">
        <v>16</v>
      </c>
      <c r="R20" s="12">
        <f>SUM(B30:B37)</f>
        <v>70971</v>
      </c>
      <c r="S20" s="12">
        <f>SUM(C30:C37)</f>
        <v>70172</v>
      </c>
      <c r="T20" s="12">
        <f>R20-S20</f>
        <v>799</v>
      </c>
      <c r="U20" s="12">
        <f t="shared" si="0"/>
        <v>1.1386307929088524</v>
      </c>
      <c r="V20" s="7"/>
      <c r="W20" s="12">
        <f>SUM(G30:G38)</f>
        <v>70172</v>
      </c>
      <c r="X20" s="12">
        <f>SUM(H30:H37)</f>
        <v>71809</v>
      </c>
      <c r="Y20" s="12">
        <f t="shared" si="1"/>
        <v>-1637</v>
      </c>
      <c r="Z20" s="50">
        <f t="shared" ref="Z20:Z26" si="2">(Y20/X20)*100</f>
        <v>-2.2796585386232922</v>
      </c>
      <c r="AA20" s="6"/>
      <c r="AB20" s="48"/>
      <c r="AC20" s="48"/>
      <c r="AD20" s="48"/>
      <c r="AE20" s="48"/>
    </row>
    <row r="21" spans="1:32" ht="15.75" thickBot="1" x14ac:dyDescent="0.3">
      <c r="A21" s="30" t="s">
        <v>17</v>
      </c>
      <c r="B21" s="6">
        <v>2997</v>
      </c>
      <c r="C21" s="6">
        <v>1043</v>
      </c>
      <c r="D21" s="6">
        <f>B21-C21</f>
        <v>1954</v>
      </c>
      <c r="E21" s="6">
        <f t="shared" ref="E21:E68" si="3">(D21/C21)*100</f>
        <v>187.34419942473636</v>
      </c>
      <c r="F21" s="6"/>
      <c r="G21" s="6">
        <v>1043</v>
      </c>
      <c r="H21" s="6">
        <v>1242</v>
      </c>
      <c r="I21" s="6">
        <f t="shared" ref="I21:I28" si="4">G21-H21</f>
        <v>-199</v>
      </c>
      <c r="J21" s="29">
        <f t="shared" ref="J21:J28" si="5">(I21/H21)*100</f>
        <v>-16.022544283413847</v>
      </c>
      <c r="K21" s="6"/>
      <c r="L21" s="6"/>
      <c r="M21" s="6"/>
      <c r="N21" s="6"/>
      <c r="O21" s="6"/>
      <c r="Q21" s="34" t="s">
        <v>9</v>
      </c>
      <c r="R21" s="51">
        <f>SUM(R19:R20)</f>
        <v>97703</v>
      </c>
      <c r="S21" s="51">
        <f>SUM(S19:S20)</f>
        <v>92763</v>
      </c>
      <c r="T21" s="51">
        <f t="shared" ref="T21:T26" si="6">R21-S21</f>
        <v>4940</v>
      </c>
      <c r="U21" s="51">
        <f t="shared" si="0"/>
        <v>5.3253991354311525</v>
      </c>
      <c r="V21" s="8"/>
      <c r="W21" s="51">
        <f>SUM(W19:W20)</f>
        <v>92763</v>
      </c>
      <c r="X21" s="51">
        <f>SUM(X19:X20)</f>
        <v>94354</v>
      </c>
      <c r="Y21" s="51">
        <f t="shared" si="1"/>
        <v>-1591</v>
      </c>
      <c r="Z21" s="52">
        <f t="shared" si="2"/>
        <v>-1.6862030226593467</v>
      </c>
      <c r="AA21" s="6"/>
      <c r="AB21" s="48"/>
      <c r="AC21" s="48"/>
      <c r="AD21" s="48"/>
      <c r="AE21" s="48"/>
    </row>
    <row r="22" spans="1:32" x14ac:dyDescent="0.25">
      <c r="A22" s="30" t="s">
        <v>40</v>
      </c>
      <c r="B22" s="6">
        <v>1300</v>
      </c>
      <c r="C22" s="6">
        <v>1069</v>
      </c>
      <c r="D22" s="6">
        <f t="shared" ref="D22:D68" si="7">B22-C22</f>
        <v>231</v>
      </c>
      <c r="E22" s="6">
        <f>(D22/C22)*100</f>
        <v>21.608980355472404</v>
      </c>
      <c r="F22" s="6"/>
      <c r="G22" s="6">
        <v>1069</v>
      </c>
      <c r="H22" s="6">
        <v>1699</v>
      </c>
      <c r="I22" s="6">
        <v>0</v>
      </c>
      <c r="J22" s="29">
        <v>0</v>
      </c>
      <c r="K22" s="6"/>
      <c r="L22" s="6"/>
      <c r="M22" s="6"/>
      <c r="N22" s="6"/>
      <c r="O22" s="6"/>
      <c r="Q22" s="26" t="s">
        <v>18</v>
      </c>
      <c r="R22" s="48">
        <f>B51</f>
        <v>23571</v>
      </c>
      <c r="S22" s="48">
        <f>C51</f>
        <v>19724</v>
      </c>
      <c r="T22" s="48">
        <f t="shared" si="6"/>
        <v>3847</v>
      </c>
      <c r="U22" s="48">
        <f t="shared" si="0"/>
        <v>19.504157371729871</v>
      </c>
      <c r="V22" s="6"/>
      <c r="W22" s="48">
        <f>G51</f>
        <v>19724</v>
      </c>
      <c r="X22" s="48">
        <f>H51</f>
        <v>19950</v>
      </c>
      <c r="Y22" s="48">
        <f t="shared" si="1"/>
        <v>-226</v>
      </c>
      <c r="Z22" s="49">
        <f t="shared" si="2"/>
        <v>-1.1328320802005012</v>
      </c>
      <c r="AA22" s="6"/>
      <c r="AB22" s="48"/>
      <c r="AC22" s="48"/>
      <c r="AD22" s="48"/>
      <c r="AE22" s="48"/>
    </row>
    <row r="23" spans="1:32" ht="15.75" thickBot="1" x14ac:dyDescent="0.3">
      <c r="A23" s="30" t="s">
        <v>19</v>
      </c>
      <c r="B23" s="6">
        <v>3410</v>
      </c>
      <c r="C23" s="6">
        <v>3487</v>
      </c>
      <c r="D23" s="6">
        <f t="shared" si="7"/>
        <v>-77</v>
      </c>
      <c r="E23" s="6">
        <f t="shared" si="3"/>
        <v>-2.2082018927444795</v>
      </c>
      <c r="F23" s="6"/>
      <c r="G23" s="6">
        <v>3487</v>
      </c>
      <c r="H23" s="6">
        <v>3512</v>
      </c>
      <c r="I23" s="6">
        <f t="shared" si="4"/>
        <v>-25</v>
      </c>
      <c r="J23" s="29">
        <f t="shared" si="5"/>
        <v>-0.71184510250569477</v>
      </c>
      <c r="K23" s="6"/>
      <c r="L23" s="6"/>
      <c r="M23" s="6"/>
      <c r="N23" s="6"/>
      <c r="O23" s="6"/>
      <c r="Q23" s="38" t="s">
        <v>20</v>
      </c>
      <c r="R23" s="12">
        <f>SUM(B53:B55)</f>
        <v>46652</v>
      </c>
      <c r="S23" s="12">
        <f>SUM(C53:C55)</f>
        <v>47213</v>
      </c>
      <c r="T23" s="12">
        <f t="shared" si="6"/>
        <v>-561</v>
      </c>
      <c r="U23" s="12">
        <f t="shared" si="0"/>
        <v>-1.1882320547306886</v>
      </c>
      <c r="V23" s="7"/>
      <c r="W23" s="12">
        <f>SUM(G53:G57)</f>
        <v>47213</v>
      </c>
      <c r="X23" s="12">
        <f>SUM(H53:H55)</f>
        <v>49544</v>
      </c>
      <c r="Y23" s="12">
        <f t="shared" si="1"/>
        <v>-2331</v>
      </c>
      <c r="Z23" s="50">
        <f t="shared" si="2"/>
        <v>-4.70490876796383</v>
      </c>
      <c r="AA23" s="6"/>
      <c r="AB23" s="48"/>
      <c r="AC23" s="48"/>
      <c r="AD23" s="48"/>
      <c r="AE23" s="48"/>
    </row>
    <row r="24" spans="1:32" ht="15.75" thickBot="1" x14ac:dyDescent="0.3">
      <c r="A24" s="30" t="s">
        <v>22</v>
      </c>
      <c r="B24" s="6">
        <v>4424</v>
      </c>
      <c r="C24" s="6">
        <v>4233</v>
      </c>
      <c r="D24" s="6">
        <f t="shared" si="7"/>
        <v>191</v>
      </c>
      <c r="E24" s="6">
        <f t="shared" si="3"/>
        <v>4.5121663123080555</v>
      </c>
      <c r="F24" s="6"/>
      <c r="G24" s="6">
        <v>4233</v>
      </c>
      <c r="H24" s="6">
        <v>3414</v>
      </c>
      <c r="I24" s="6">
        <f t="shared" si="4"/>
        <v>819</v>
      </c>
      <c r="J24" s="29">
        <f t="shared" si="5"/>
        <v>23.989455184534268</v>
      </c>
      <c r="K24" s="6"/>
      <c r="L24" s="6"/>
      <c r="M24" s="6"/>
      <c r="N24" s="6"/>
      <c r="O24" s="6"/>
      <c r="Q24" s="34" t="s">
        <v>21</v>
      </c>
      <c r="R24" s="51">
        <f>SUM(R22:R23)</f>
        <v>70223</v>
      </c>
      <c r="S24" s="51">
        <f>SUM(S22:S23)</f>
        <v>66937</v>
      </c>
      <c r="T24" s="51">
        <f t="shared" si="6"/>
        <v>3286</v>
      </c>
      <c r="U24" s="51">
        <f t="shared" si="0"/>
        <v>4.9090936253492092</v>
      </c>
      <c r="V24" s="8"/>
      <c r="W24" s="51">
        <f>SUM(W22:W23)</f>
        <v>66937</v>
      </c>
      <c r="X24" s="51">
        <f>SUM(X22:X23)</f>
        <v>69494</v>
      </c>
      <c r="Y24" s="51">
        <f t="shared" si="1"/>
        <v>-2557</v>
      </c>
      <c r="Z24" s="52">
        <f t="shared" si="2"/>
        <v>-3.67945434138199</v>
      </c>
      <c r="AA24" s="6"/>
      <c r="AB24" s="48"/>
      <c r="AC24" s="48"/>
      <c r="AD24" s="48"/>
      <c r="AE24" s="48"/>
    </row>
    <row r="25" spans="1:32" ht="15.75" thickBot="1" x14ac:dyDescent="0.3">
      <c r="A25" s="30" t="s">
        <v>24</v>
      </c>
      <c r="B25" s="6">
        <v>5235</v>
      </c>
      <c r="C25" s="6">
        <v>3240</v>
      </c>
      <c r="D25" s="6">
        <f t="shared" si="7"/>
        <v>1995</v>
      </c>
      <c r="E25" s="6">
        <f t="shared" si="3"/>
        <v>61.574074074074069</v>
      </c>
      <c r="F25" s="6"/>
      <c r="G25" s="6">
        <v>3240</v>
      </c>
      <c r="H25" s="6">
        <v>2994</v>
      </c>
      <c r="I25" s="6">
        <f t="shared" si="4"/>
        <v>246</v>
      </c>
      <c r="J25" s="29">
        <f t="shared" si="5"/>
        <v>8.2164328657314627</v>
      </c>
      <c r="K25" s="6"/>
      <c r="L25" s="6"/>
      <c r="M25" s="6"/>
      <c r="N25" s="6"/>
      <c r="O25" s="6"/>
      <c r="Q25" s="38" t="s">
        <v>23</v>
      </c>
      <c r="R25" s="12">
        <f>B67</f>
        <v>27480</v>
      </c>
      <c r="S25" s="12">
        <f>C67</f>
        <v>25826</v>
      </c>
      <c r="T25" s="12">
        <f t="shared" si="6"/>
        <v>1654</v>
      </c>
      <c r="U25" s="12">
        <f t="shared" si="0"/>
        <v>6.4043986680089828</v>
      </c>
      <c r="V25" s="7"/>
      <c r="W25" s="12">
        <f>G67</f>
        <v>25826</v>
      </c>
      <c r="X25" s="12">
        <f>H67</f>
        <v>24860</v>
      </c>
      <c r="Y25" s="12">
        <f t="shared" si="1"/>
        <v>966</v>
      </c>
      <c r="Z25" s="50">
        <f t="shared" si="2"/>
        <v>3.8857602574416736</v>
      </c>
      <c r="AA25" s="6"/>
      <c r="AB25" s="48"/>
      <c r="AC25" s="48"/>
      <c r="AD25" s="48"/>
      <c r="AE25" s="48"/>
    </row>
    <row r="26" spans="1:32" ht="15.75" thickBot="1" x14ac:dyDescent="0.3">
      <c r="A26" s="57"/>
      <c r="B26" s="6"/>
      <c r="C26" s="6"/>
      <c r="D26" s="6"/>
      <c r="E26" s="6"/>
      <c r="F26" s="6"/>
      <c r="G26" s="6"/>
      <c r="H26" s="6"/>
      <c r="I26" s="6"/>
      <c r="J26" s="29"/>
      <c r="K26" s="6"/>
      <c r="L26" s="6"/>
      <c r="M26" s="6"/>
      <c r="N26" s="6"/>
      <c r="O26" s="6"/>
      <c r="Q26" s="34" t="s">
        <v>25</v>
      </c>
      <c r="R26" s="51">
        <f>SUM(R24:R25)</f>
        <v>97703</v>
      </c>
      <c r="S26" s="51">
        <f>SUM(S24:S25)</f>
        <v>92763</v>
      </c>
      <c r="T26" s="51">
        <f t="shared" si="6"/>
        <v>4940</v>
      </c>
      <c r="U26" s="51">
        <f t="shared" si="0"/>
        <v>5.3253991354311525</v>
      </c>
      <c r="V26" s="7"/>
      <c r="W26" s="51">
        <f>SUM(W24:W25)</f>
        <v>92763</v>
      </c>
      <c r="X26" s="51">
        <f>SUM(X24:X25)</f>
        <v>94354</v>
      </c>
      <c r="Y26" s="51">
        <f t="shared" si="1"/>
        <v>-1591</v>
      </c>
      <c r="Z26" s="52">
        <f t="shared" si="2"/>
        <v>-1.6862030226593467</v>
      </c>
      <c r="AA26" s="6"/>
      <c r="AB26" s="48"/>
      <c r="AC26" s="48"/>
      <c r="AD26" s="48"/>
      <c r="AE26" s="48"/>
    </row>
    <row r="27" spans="1:32" ht="15.75" thickBot="1" x14ac:dyDescent="0.3">
      <c r="A27" s="58"/>
      <c r="B27" s="7"/>
      <c r="C27" s="7"/>
      <c r="D27" s="7"/>
      <c r="E27" s="7"/>
      <c r="F27" s="7"/>
      <c r="G27" s="7"/>
      <c r="H27" s="7"/>
      <c r="I27" s="7"/>
      <c r="J27" s="32"/>
      <c r="K27" s="6"/>
      <c r="L27" s="6"/>
      <c r="M27" s="6"/>
      <c r="N27" s="6"/>
      <c r="O27" s="6"/>
      <c r="V27" s="6"/>
      <c r="AA27" s="6"/>
      <c r="AF27" s="6"/>
    </row>
    <row r="28" spans="1:32" x14ac:dyDescent="0.25">
      <c r="A28" s="30" t="s">
        <v>26</v>
      </c>
      <c r="B28" s="17">
        <f>SUM(B20:B27)</f>
        <v>26732</v>
      </c>
      <c r="C28" s="17">
        <f>SUM(C20:C27)</f>
        <v>22591</v>
      </c>
      <c r="D28" s="17">
        <f t="shared" si="7"/>
        <v>4141</v>
      </c>
      <c r="E28" s="17">
        <f t="shared" si="3"/>
        <v>18.330308529945555</v>
      </c>
      <c r="F28" s="6"/>
      <c r="G28" s="17">
        <f>SUM(G20:G27)</f>
        <v>22591</v>
      </c>
      <c r="H28" s="6">
        <f>SUM(H20:H27)</f>
        <v>22545</v>
      </c>
      <c r="I28" s="6">
        <f t="shared" si="4"/>
        <v>46</v>
      </c>
      <c r="J28" s="33">
        <f t="shared" si="5"/>
        <v>0.20403637170104236</v>
      </c>
      <c r="K28" s="6"/>
      <c r="L28" s="6"/>
      <c r="M28" s="6"/>
      <c r="N28" s="6"/>
      <c r="O28" s="6"/>
      <c r="V28" s="6"/>
      <c r="AA28" s="6"/>
    </row>
    <row r="29" spans="1:32" x14ac:dyDescent="0.25">
      <c r="A29" s="26" t="s">
        <v>16</v>
      </c>
      <c r="B29" s="5"/>
      <c r="C29" s="5"/>
      <c r="D29" s="6"/>
      <c r="E29" s="6"/>
      <c r="F29" s="6"/>
      <c r="G29" s="5"/>
      <c r="H29" s="5"/>
      <c r="I29" s="6"/>
      <c r="J29" s="29"/>
      <c r="K29" s="6"/>
      <c r="L29" s="5"/>
      <c r="M29" s="5"/>
      <c r="N29" s="6"/>
      <c r="O29" s="6"/>
      <c r="V29" s="6"/>
      <c r="AA29" s="6"/>
    </row>
    <row r="30" spans="1:32" x14ac:dyDescent="0.25">
      <c r="A30" s="30" t="s">
        <v>47</v>
      </c>
      <c r="B30" s="6">
        <v>118</v>
      </c>
      <c r="C30" s="6">
        <v>501</v>
      </c>
      <c r="D30" s="6">
        <f t="shared" si="7"/>
        <v>-383</v>
      </c>
      <c r="E30" s="6">
        <f t="shared" si="3"/>
        <v>-76.447105788423158</v>
      </c>
      <c r="F30" s="6"/>
      <c r="G30" s="6">
        <v>501</v>
      </c>
      <c r="H30" s="6">
        <v>818</v>
      </c>
      <c r="I30" s="6">
        <f t="shared" ref="I30:I39" si="8">G30-H30</f>
        <v>-317</v>
      </c>
      <c r="J30" s="29">
        <f t="shared" ref="J30:J39" si="9">(I30/H30)*100</f>
        <v>-38.753056234718827</v>
      </c>
      <c r="K30" s="6"/>
      <c r="L30" s="6"/>
      <c r="M30" s="6"/>
      <c r="N30" s="6"/>
      <c r="O30" s="6"/>
      <c r="V30" s="6"/>
      <c r="AA30" s="6"/>
    </row>
    <row r="31" spans="1:32" x14ac:dyDescent="0.25">
      <c r="A31" s="30" t="s">
        <v>44</v>
      </c>
      <c r="B31" s="6">
        <v>19671</v>
      </c>
      <c r="C31" s="6">
        <v>18264</v>
      </c>
      <c r="D31" s="6">
        <f t="shared" si="7"/>
        <v>1407</v>
      </c>
      <c r="E31" s="6">
        <f t="shared" si="3"/>
        <v>7.7036793692509864</v>
      </c>
      <c r="F31" s="6"/>
      <c r="G31" s="6">
        <v>18264</v>
      </c>
      <c r="H31" s="6">
        <v>17598</v>
      </c>
      <c r="I31" s="6">
        <f t="shared" si="8"/>
        <v>666</v>
      </c>
      <c r="J31" s="29">
        <v>0</v>
      </c>
      <c r="K31" s="6"/>
      <c r="L31" s="6"/>
      <c r="M31" s="6"/>
      <c r="N31" s="6"/>
      <c r="O31" s="6"/>
      <c r="V31" s="6"/>
      <c r="AA31" s="6"/>
    </row>
    <row r="32" spans="1:32" x14ac:dyDescent="0.25">
      <c r="A32" s="30" t="s">
        <v>42</v>
      </c>
      <c r="B32" s="6">
        <v>7162</v>
      </c>
      <c r="C32" s="6">
        <v>6189</v>
      </c>
      <c r="D32" s="6">
        <f t="shared" si="7"/>
        <v>973</v>
      </c>
      <c r="E32" s="6">
        <f t="shared" si="3"/>
        <v>15.721441266763614</v>
      </c>
      <c r="F32" s="6"/>
      <c r="G32" s="6">
        <v>6189</v>
      </c>
      <c r="H32" s="6">
        <v>6731</v>
      </c>
      <c r="I32" s="6">
        <f t="shared" si="8"/>
        <v>-542</v>
      </c>
      <c r="J32" s="29">
        <f t="shared" si="9"/>
        <v>-8.0522953498737184</v>
      </c>
      <c r="K32" s="6"/>
      <c r="L32" s="6"/>
      <c r="M32" s="6"/>
      <c r="N32" s="6"/>
      <c r="O32" s="6"/>
      <c r="V32" s="6"/>
      <c r="AA32" s="6"/>
    </row>
    <row r="33" spans="1:32" x14ac:dyDescent="0.25">
      <c r="A33" s="30" t="s">
        <v>45</v>
      </c>
      <c r="B33" s="6">
        <v>516</v>
      </c>
      <c r="C33" s="6">
        <v>635</v>
      </c>
      <c r="D33" s="6">
        <f t="shared" si="7"/>
        <v>-119</v>
      </c>
      <c r="E33" s="6">
        <f t="shared" si="3"/>
        <v>-18.740157480314963</v>
      </c>
      <c r="F33" s="6"/>
      <c r="G33" s="6">
        <v>635</v>
      </c>
      <c r="H33" s="6">
        <v>785</v>
      </c>
      <c r="I33" s="6">
        <f t="shared" si="8"/>
        <v>-150</v>
      </c>
      <c r="J33" s="29">
        <f t="shared" si="9"/>
        <v>-19.108280254777071</v>
      </c>
      <c r="K33" s="6"/>
      <c r="L33" s="6"/>
      <c r="M33" s="6"/>
      <c r="N33" s="6"/>
      <c r="O33" s="6"/>
      <c r="V33" s="6"/>
      <c r="AA33" s="6"/>
    </row>
    <row r="34" spans="1:32" x14ac:dyDescent="0.25">
      <c r="A34" s="30" t="s">
        <v>7</v>
      </c>
      <c r="B34" s="6">
        <v>18358</v>
      </c>
      <c r="C34" s="6">
        <v>18782</v>
      </c>
      <c r="D34" s="6">
        <f t="shared" si="7"/>
        <v>-424</v>
      </c>
      <c r="E34" s="6">
        <f t="shared" si="3"/>
        <v>-2.2574805664998405</v>
      </c>
      <c r="F34" s="6"/>
      <c r="G34" s="6">
        <v>18782</v>
      </c>
      <c r="H34" s="6">
        <v>19363</v>
      </c>
      <c r="I34" s="6">
        <f t="shared" si="8"/>
        <v>-581</v>
      </c>
      <c r="J34" s="29">
        <f t="shared" si="9"/>
        <v>-3.0005680937871198</v>
      </c>
      <c r="K34" s="6"/>
      <c r="L34" s="6"/>
      <c r="M34" s="6"/>
      <c r="N34" s="6"/>
      <c r="O34" s="6"/>
      <c r="V34" s="6"/>
      <c r="AA34" s="6"/>
    </row>
    <row r="35" spans="1:32" x14ac:dyDescent="0.25">
      <c r="A35" s="30" t="s">
        <v>43</v>
      </c>
      <c r="B35" s="6">
        <v>1561</v>
      </c>
      <c r="C35" s="6">
        <v>1746</v>
      </c>
      <c r="D35" s="6">
        <f t="shared" si="7"/>
        <v>-185</v>
      </c>
      <c r="E35" s="6">
        <f t="shared" si="3"/>
        <v>-10.595647193585338</v>
      </c>
      <c r="F35" s="6"/>
      <c r="G35" s="6">
        <v>1746</v>
      </c>
      <c r="H35" s="6">
        <v>2129</v>
      </c>
      <c r="I35" s="6">
        <f t="shared" si="8"/>
        <v>-383</v>
      </c>
      <c r="J35" s="29">
        <f t="shared" si="9"/>
        <v>-17.989666510098637</v>
      </c>
      <c r="K35" s="6"/>
      <c r="L35" s="6"/>
      <c r="M35" s="6"/>
      <c r="N35" s="6"/>
      <c r="O35" s="6"/>
      <c r="V35" s="6"/>
      <c r="AA35" s="6"/>
    </row>
    <row r="36" spans="1:32" x14ac:dyDescent="0.25">
      <c r="A36" s="30" t="s">
        <v>41</v>
      </c>
      <c r="B36" s="6">
        <v>14349</v>
      </c>
      <c r="C36" s="6">
        <v>14214</v>
      </c>
      <c r="D36" s="6">
        <f>B36-C36</f>
        <v>135</v>
      </c>
      <c r="E36" s="6">
        <f>(D36/C36)*100</f>
        <v>0.94976783452933722</v>
      </c>
      <c r="F36" s="6"/>
      <c r="G36" s="6">
        <v>14214</v>
      </c>
      <c r="H36" s="6">
        <v>14465</v>
      </c>
      <c r="I36" s="6">
        <f t="shared" si="8"/>
        <v>-251</v>
      </c>
      <c r="J36" s="29">
        <v>0</v>
      </c>
      <c r="K36" s="6"/>
      <c r="L36" s="6"/>
      <c r="M36" s="6"/>
      <c r="N36" s="6"/>
      <c r="O36" s="6"/>
      <c r="V36" s="6"/>
      <c r="AA36" s="6"/>
    </row>
    <row r="37" spans="1:32" x14ac:dyDescent="0.25">
      <c r="A37" s="30" t="s">
        <v>46</v>
      </c>
      <c r="B37" s="6">
        <v>9236</v>
      </c>
      <c r="C37" s="6">
        <v>9841</v>
      </c>
      <c r="D37" s="6">
        <f t="shared" si="7"/>
        <v>-605</v>
      </c>
      <c r="E37" s="6">
        <f t="shared" si="3"/>
        <v>-6.1477492124784066</v>
      </c>
      <c r="F37" s="6"/>
      <c r="G37" s="6">
        <v>9841</v>
      </c>
      <c r="H37" s="6">
        <v>9920</v>
      </c>
      <c r="I37" s="6">
        <f t="shared" si="8"/>
        <v>-79</v>
      </c>
      <c r="J37" s="29">
        <f t="shared" si="9"/>
        <v>-0.79637096774193539</v>
      </c>
      <c r="K37" s="6"/>
      <c r="L37" s="6"/>
      <c r="M37" s="6"/>
      <c r="N37" s="6"/>
      <c r="O37" s="6"/>
      <c r="V37" s="6"/>
      <c r="AA37" s="6"/>
    </row>
    <row r="38" spans="1:32" ht="15.75" thickBot="1" x14ac:dyDescent="0.3">
      <c r="A38" s="31"/>
      <c r="B38" s="7"/>
      <c r="C38" s="7"/>
      <c r="D38" s="7"/>
      <c r="E38" s="7"/>
      <c r="F38" s="7"/>
      <c r="G38" s="7"/>
      <c r="H38" s="7"/>
      <c r="I38" s="7"/>
      <c r="J38" s="32"/>
      <c r="K38" s="6"/>
      <c r="L38" s="6"/>
      <c r="M38" s="6"/>
      <c r="N38" s="6"/>
      <c r="O38" s="6"/>
      <c r="V38" s="6"/>
      <c r="AA38" s="6"/>
    </row>
    <row r="39" spans="1:32" ht="15.75" thickBot="1" x14ac:dyDescent="0.3">
      <c r="A39" s="34" t="s">
        <v>9</v>
      </c>
      <c r="B39" s="10">
        <f>SUM(B28:B38)</f>
        <v>97703</v>
      </c>
      <c r="C39" s="10">
        <f>SUM(C28:C38)</f>
        <v>92763</v>
      </c>
      <c r="D39" s="10">
        <f t="shared" si="7"/>
        <v>4940</v>
      </c>
      <c r="E39" s="10">
        <f t="shared" si="3"/>
        <v>5.3253991354311525</v>
      </c>
      <c r="F39" s="10"/>
      <c r="G39" s="10">
        <f>SUM(G28:G38)</f>
        <v>92763</v>
      </c>
      <c r="H39" s="10">
        <f>SUM(H28:H38)</f>
        <v>94354</v>
      </c>
      <c r="I39" s="10">
        <f t="shared" si="8"/>
        <v>-1591</v>
      </c>
      <c r="J39" s="45">
        <f t="shared" si="9"/>
        <v>-1.6862030226593467</v>
      </c>
      <c r="K39" s="5"/>
      <c r="L39" s="5"/>
      <c r="M39" s="5"/>
      <c r="N39" s="5"/>
      <c r="O39" s="5"/>
      <c r="P39" s="3"/>
      <c r="Q39" s="3"/>
      <c r="R39" s="3"/>
      <c r="S39" s="3"/>
      <c r="T39" s="3"/>
      <c r="U39" s="3"/>
      <c r="V39" s="5"/>
      <c r="W39" s="3"/>
      <c r="X39" s="3"/>
      <c r="Y39" s="3"/>
      <c r="Z39" s="3"/>
      <c r="AA39" s="5"/>
      <c r="AB39" s="3"/>
      <c r="AC39" s="3"/>
      <c r="AD39" s="3"/>
      <c r="AE39" s="3"/>
      <c r="AF39" s="3"/>
    </row>
    <row r="40" spans="1:32" x14ac:dyDescent="0.25">
      <c r="A40" s="26" t="s">
        <v>27</v>
      </c>
      <c r="B40" s="5"/>
      <c r="C40" s="5"/>
      <c r="D40" s="6"/>
      <c r="E40" s="6"/>
      <c r="F40" s="6"/>
      <c r="G40" s="5"/>
      <c r="H40" s="5"/>
      <c r="I40" s="6"/>
      <c r="J40" s="29"/>
      <c r="K40" s="6"/>
      <c r="L40" s="5"/>
      <c r="M40" s="5"/>
      <c r="N40" s="6"/>
      <c r="O40" s="6"/>
      <c r="V40" s="6"/>
      <c r="AA40" s="6"/>
    </row>
    <row r="41" spans="1:32" x14ac:dyDescent="0.25">
      <c r="A41" s="26" t="s">
        <v>18</v>
      </c>
      <c r="B41" s="5"/>
      <c r="C41" s="5"/>
      <c r="D41" s="6"/>
      <c r="E41" s="6"/>
      <c r="F41" s="6"/>
      <c r="G41" s="5"/>
      <c r="H41" s="5"/>
      <c r="I41" s="6"/>
      <c r="J41" s="29"/>
      <c r="K41" s="6"/>
      <c r="L41" s="5"/>
      <c r="M41" s="5"/>
      <c r="N41" s="6"/>
      <c r="O41" s="6"/>
      <c r="V41" s="6"/>
      <c r="AA41" s="6"/>
    </row>
    <row r="42" spans="1:32" x14ac:dyDescent="0.25">
      <c r="A42" s="30" t="s">
        <v>48</v>
      </c>
      <c r="B42" s="6">
        <v>15485</v>
      </c>
      <c r="C42" s="6">
        <v>15749</v>
      </c>
      <c r="D42" s="6">
        <f t="shared" si="7"/>
        <v>-264</v>
      </c>
      <c r="E42" s="6">
        <f t="shared" si="3"/>
        <v>-1.6762969077401739</v>
      </c>
      <c r="F42" s="6"/>
      <c r="G42" s="6">
        <v>15749</v>
      </c>
      <c r="H42" s="6">
        <v>14619</v>
      </c>
      <c r="I42" s="6">
        <f t="shared" ref="I42:I51" si="10">G42-H42</f>
        <v>1130</v>
      </c>
      <c r="J42" s="29">
        <f t="shared" ref="J42:J51" si="11">(I42/H42)*100</f>
        <v>7.7296668718790613</v>
      </c>
      <c r="K42" s="6"/>
      <c r="L42" s="6"/>
      <c r="M42" s="6"/>
      <c r="N42" s="6"/>
      <c r="O42" s="6"/>
      <c r="V42" s="6"/>
      <c r="AA42" s="6"/>
    </row>
    <row r="43" spans="1:32" x14ac:dyDescent="0.25">
      <c r="A43" s="30" t="s">
        <v>49</v>
      </c>
      <c r="B43" s="6">
        <v>4557</v>
      </c>
      <c r="C43" s="6">
        <v>2373</v>
      </c>
      <c r="D43" s="6">
        <f t="shared" si="7"/>
        <v>2184</v>
      </c>
      <c r="E43" s="6">
        <f t="shared" si="3"/>
        <v>92.035398230088489</v>
      </c>
      <c r="F43" s="6"/>
      <c r="G43" s="6">
        <v>2373</v>
      </c>
      <c r="H43" s="6">
        <v>3307</v>
      </c>
      <c r="I43" s="6">
        <f t="shared" si="10"/>
        <v>-934</v>
      </c>
      <c r="J43" s="29">
        <f t="shared" si="11"/>
        <v>-28.243120653159963</v>
      </c>
      <c r="K43" s="6"/>
      <c r="L43" s="6"/>
      <c r="M43" s="6"/>
      <c r="N43" s="6"/>
      <c r="O43" s="6"/>
      <c r="V43" s="6"/>
      <c r="AA43" s="6"/>
    </row>
    <row r="44" spans="1:32" x14ac:dyDescent="0.25">
      <c r="A44" s="30" t="s">
        <v>50</v>
      </c>
      <c r="B44" s="6">
        <v>1960</v>
      </c>
      <c r="C44" s="6">
        <v>399</v>
      </c>
      <c r="D44" s="6">
        <f t="shared" si="7"/>
        <v>1561</v>
      </c>
      <c r="E44" s="6">
        <f t="shared" si="3"/>
        <v>391.22807017543863</v>
      </c>
      <c r="F44" s="6"/>
      <c r="G44" s="6">
        <v>399</v>
      </c>
      <c r="H44" s="6">
        <v>1338</v>
      </c>
      <c r="I44" s="6">
        <f t="shared" si="10"/>
        <v>-939</v>
      </c>
      <c r="J44" s="29">
        <v>0</v>
      </c>
      <c r="K44" s="6"/>
      <c r="L44" s="6"/>
      <c r="M44" s="6"/>
      <c r="N44" s="6"/>
      <c r="O44" s="6"/>
      <c r="V44" s="6"/>
      <c r="AA44" s="6"/>
    </row>
    <row r="45" spans="1:32" x14ac:dyDescent="0.25">
      <c r="A45" s="30" t="s">
        <v>51</v>
      </c>
      <c r="B45" s="6">
        <v>1569</v>
      </c>
      <c r="C45" s="6">
        <v>1203</v>
      </c>
      <c r="D45" s="6">
        <f t="shared" si="7"/>
        <v>366</v>
      </c>
      <c r="E45" s="6">
        <f t="shared" si="3"/>
        <v>30.423940149625935</v>
      </c>
      <c r="F45" s="6"/>
      <c r="G45" s="6">
        <v>1203</v>
      </c>
      <c r="H45" s="6">
        <v>686</v>
      </c>
      <c r="I45" s="6">
        <f t="shared" si="10"/>
        <v>517</v>
      </c>
      <c r="J45" s="29">
        <f t="shared" si="11"/>
        <v>75.364431486880463</v>
      </c>
      <c r="K45" s="6"/>
      <c r="L45" s="6"/>
      <c r="M45" s="6"/>
      <c r="N45" s="6"/>
      <c r="O45" s="6"/>
      <c r="V45" s="6"/>
      <c r="AA45" s="6"/>
    </row>
    <row r="46" spans="1:32" x14ac:dyDescent="0.25">
      <c r="A46" s="30"/>
      <c r="B46" s="6"/>
      <c r="C46" s="6"/>
      <c r="D46" s="6"/>
      <c r="E46" s="6"/>
      <c r="F46" s="6"/>
      <c r="G46" s="6"/>
      <c r="H46" s="6"/>
      <c r="I46" s="6"/>
      <c r="J46" s="29"/>
      <c r="K46" s="6"/>
      <c r="L46" s="6"/>
      <c r="M46" s="6"/>
      <c r="N46" s="6"/>
      <c r="O46" s="6"/>
      <c r="V46" s="6"/>
      <c r="AA46" s="6"/>
    </row>
    <row r="47" spans="1:32" x14ac:dyDescent="0.25">
      <c r="A47" s="30"/>
      <c r="B47" s="6"/>
      <c r="C47" s="6"/>
      <c r="D47" s="6"/>
      <c r="E47" s="6"/>
      <c r="F47" s="6"/>
      <c r="G47" s="6"/>
      <c r="H47" s="6"/>
      <c r="I47" s="6"/>
      <c r="J47" s="29"/>
      <c r="K47" s="6"/>
      <c r="L47" s="6"/>
      <c r="M47" s="6"/>
      <c r="N47" s="6"/>
      <c r="O47" s="6"/>
      <c r="V47" s="6"/>
      <c r="AA47" s="6"/>
    </row>
    <row r="48" spans="1:32" x14ac:dyDescent="0.25">
      <c r="A48" s="30"/>
      <c r="B48" s="6"/>
      <c r="C48" s="6"/>
      <c r="D48" s="6"/>
      <c r="E48" s="6"/>
      <c r="F48" s="6"/>
      <c r="G48" s="6"/>
      <c r="H48" s="6"/>
      <c r="I48" s="6"/>
      <c r="J48" s="29"/>
      <c r="K48" s="6"/>
      <c r="L48" s="6"/>
      <c r="M48" s="6"/>
      <c r="N48" s="6"/>
      <c r="O48" s="6"/>
      <c r="V48" s="6"/>
      <c r="AA48" s="6"/>
    </row>
    <row r="49" spans="1:32" x14ac:dyDescent="0.25">
      <c r="A49" s="30"/>
      <c r="B49" s="6"/>
      <c r="C49" s="6"/>
      <c r="D49" s="6"/>
      <c r="E49" s="6"/>
      <c r="F49" s="6"/>
      <c r="G49" s="6"/>
      <c r="H49" s="6"/>
      <c r="I49" s="6"/>
      <c r="J49" s="29"/>
      <c r="K49" s="6"/>
      <c r="L49" s="6"/>
      <c r="M49" s="6"/>
      <c r="N49" s="6"/>
      <c r="O49" s="6"/>
      <c r="V49" s="6"/>
      <c r="AA49" s="6"/>
    </row>
    <row r="50" spans="1:32" ht="15.75" thickBot="1" x14ac:dyDescent="0.3">
      <c r="A50" s="31"/>
      <c r="B50" s="7"/>
      <c r="C50" s="7"/>
      <c r="D50" s="7"/>
      <c r="E50" s="7"/>
      <c r="F50" s="7"/>
      <c r="G50" s="7"/>
      <c r="H50" s="7"/>
      <c r="I50" s="7"/>
      <c r="J50" s="32"/>
      <c r="K50" s="6"/>
      <c r="L50" s="6"/>
      <c r="M50" s="6"/>
      <c r="N50" s="6"/>
      <c r="O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x14ac:dyDescent="0.25">
      <c r="A51" s="30" t="s">
        <v>28</v>
      </c>
      <c r="B51" s="6">
        <f>SUM(B42:B50)</f>
        <v>23571</v>
      </c>
      <c r="C51" s="6">
        <f>SUM(C42:C50)</f>
        <v>19724</v>
      </c>
      <c r="D51" s="6">
        <f t="shared" si="7"/>
        <v>3847</v>
      </c>
      <c r="E51" s="6">
        <f t="shared" si="3"/>
        <v>19.504157371729871</v>
      </c>
      <c r="F51" s="6"/>
      <c r="G51" s="6">
        <f>SUM(G42:G50)</f>
        <v>19724</v>
      </c>
      <c r="H51" s="6">
        <f>SUM(H42:H50)</f>
        <v>19950</v>
      </c>
      <c r="I51" s="6">
        <f t="shared" si="10"/>
        <v>-226</v>
      </c>
      <c r="J51" s="29">
        <f t="shared" si="11"/>
        <v>-1.1328320802005012</v>
      </c>
      <c r="K51" s="6"/>
      <c r="L51" s="6"/>
      <c r="M51" s="6"/>
      <c r="N51" s="6"/>
      <c r="O51" s="6"/>
      <c r="V51" s="6"/>
      <c r="AA51" s="6"/>
    </row>
    <row r="52" spans="1:32" x14ac:dyDescent="0.25">
      <c r="A52" s="26" t="s">
        <v>20</v>
      </c>
      <c r="B52" s="5"/>
      <c r="C52" s="5"/>
      <c r="D52" s="6"/>
      <c r="E52" s="6"/>
      <c r="F52" s="6"/>
      <c r="G52" s="5"/>
      <c r="H52" s="5"/>
      <c r="I52" s="6"/>
      <c r="J52" s="29"/>
      <c r="K52" s="6"/>
      <c r="L52" s="5"/>
      <c r="M52" s="5"/>
      <c r="N52" s="6"/>
      <c r="O52" s="6"/>
      <c r="V52" s="6"/>
      <c r="AA52" s="6"/>
    </row>
    <row r="53" spans="1:32" x14ac:dyDescent="0.25">
      <c r="A53" s="30" t="s">
        <v>29</v>
      </c>
      <c r="B53" s="6">
        <v>35547</v>
      </c>
      <c r="C53" s="6">
        <v>36377</v>
      </c>
      <c r="D53" s="6">
        <f t="shared" si="7"/>
        <v>-830</v>
      </c>
      <c r="E53" s="6">
        <f t="shared" si="3"/>
        <v>-2.2816614894026443</v>
      </c>
      <c r="F53" s="6"/>
      <c r="G53" s="6">
        <v>36377</v>
      </c>
      <c r="H53" s="6">
        <v>38116</v>
      </c>
      <c r="I53" s="6">
        <f t="shared" ref="I53:I58" si="12">G53-H53</f>
        <v>-1739</v>
      </c>
      <c r="J53" s="29">
        <f t="shared" ref="J53:J58" si="13">(I53/H53)*100</f>
        <v>-4.5623884982684437</v>
      </c>
      <c r="K53" s="6"/>
      <c r="L53" s="6"/>
      <c r="M53" s="6"/>
      <c r="N53" s="6"/>
      <c r="O53" s="6"/>
      <c r="V53" s="6"/>
      <c r="AA53" s="6"/>
    </row>
    <row r="54" spans="1:32" x14ac:dyDescent="0.25">
      <c r="A54" s="30" t="s">
        <v>52</v>
      </c>
      <c r="B54" s="6">
        <v>8466</v>
      </c>
      <c r="C54" s="6">
        <v>7922</v>
      </c>
      <c r="D54" s="6">
        <f t="shared" si="7"/>
        <v>544</v>
      </c>
      <c r="E54" s="6">
        <f t="shared" si="3"/>
        <v>6.866952789699571</v>
      </c>
      <c r="F54" s="6"/>
      <c r="G54" s="6">
        <v>7922</v>
      </c>
      <c r="H54" s="6">
        <v>8607</v>
      </c>
      <c r="I54" s="6">
        <f t="shared" si="12"/>
        <v>-685</v>
      </c>
      <c r="J54" s="29">
        <f t="shared" si="13"/>
        <v>-7.9586383176484254</v>
      </c>
      <c r="K54" s="6"/>
      <c r="L54" s="6"/>
      <c r="M54" s="6"/>
      <c r="N54" s="6"/>
      <c r="O54" s="6"/>
      <c r="V54" s="6"/>
      <c r="AA54" s="6"/>
    </row>
    <row r="55" spans="1:32" x14ac:dyDescent="0.25">
      <c r="A55" s="30" t="s">
        <v>53</v>
      </c>
      <c r="B55" s="6">
        <v>2639</v>
      </c>
      <c r="C55" s="6">
        <v>2914</v>
      </c>
      <c r="D55" s="6">
        <f t="shared" si="7"/>
        <v>-275</v>
      </c>
      <c r="E55" s="6">
        <f t="shared" si="3"/>
        <v>-9.437199725463282</v>
      </c>
      <c r="F55" s="6"/>
      <c r="G55" s="6">
        <v>2914</v>
      </c>
      <c r="H55" s="6">
        <v>2821</v>
      </c>
      <c r="I55" s="6">
        <f t="shared" si="12"/>
        <v>93</v>
      </c>
      <c r="J55" s="29">
        <f t="shared" si="13"/>
        <v>3.296703296703297</v>
      </c>
      <c r="K55" s="6"/>
      <c r="L55" s="6"/>
      <c r="M55" s="6"/>
      <c r="N55" s="6"/>
      <c r="O55" s="6"/>
      <c r="V55" s="6"/>
      <c r="AA55" s="6"/>
    </row>
    <row r="56" spans="1:32" x14ac:dyDescent="0.25">
      <c r="A56" s="30"/>
      <c r="B56" s="6"/>
      <c r="C56" s="6"/>
      <c r="D56" s="6"/>
      <c r="E56" s="6"/>
      <c r="F56" s="6"/>
      <c r="G56" s="6"/>
      <c r="H56" s="6"/>
      <c r="I56" s="6"/>
      <c r="J56" s="29"/>
      <c r="K56" s="6"/>
      <c r="L56" s="6"/>
      <c r="M56" s="6"/>
      <c r="N56" s="6"/>
      <c r="O56" s="6"/>
      <c r="V56" s="6"/>
      <c r="AA56" s="6"/>
    </row>
    <row r="57" spans="1:32" ht="15.75" thickBot="1" x14ac:dyDescent="0.3">
      <c r="A57" s="31"/>
      <c r="B57" s="7"/>
      <c r="C57" s="7"/>
      <c r="D57" s="7"/>
      <c r="E57" s="7"/>
      <c r="F57" s="7"/>
      <c r="G57" s="7"/>
      <c r="H57" s="7"/>
      <c r="I57" s="7"/>
      <c r="J57" s="32"/>
      <c r="K57" s="6"/>
      <c r="L57" s="6"/>
      <c r="M57" s="6"/>
      <c r="N57" s="6"/>
      <c r="O57" s="6"/>
      <c r="V57" s="6"/>
      <c r="AA57" s="6"/>
    </row>
    <row r="58" spans="1:32" ht="15.75" thickBot="1" x14ac:dyDescent="0.3">
      <c r="A58" s="34" t="s">
        <v>21</v>
      </c>
      <c r="B58" s="10">
        <f>SUM(B51:B57)</f>
        <v>70223</v>
      </c>
      <c r="C58" s="10">
        <f>SUM(C51:C57)</f>
        <v>66937</v>
      </c>
      <c r="D58" s="10">
        <f t="shared" si="7"/>
        <v>3286</v>
      </c>
      <c r="E58" s="10">
        <f t="shared" si="3"/>
        <v>4.9090936253492092</v>
      </c>
      <c r="F58" s="10"/>
      <c r="G58" s="10">
        <f>SUM(G51:G57)</f>
        <v>66937</v>
      </c>
      <c r="H58" s="10">
        <f>SUM(H51:H57)</f>
        <v>69494</v>
      </c>
      <c r="I58" s="10">
        <f t="shared" si="12"/>
        <v>-2557</v>
      </c>
      <c r="J58" s="45">
        <f t="shared" si="13"/>
        <v>-3.67945434138199</v>
      </c>
      <c r="K58" s="6"/>
      <c r="L58" s="6"/>
      <c r="M58" s="6"/>
      <c r="N58" s="6"/>
      <c r="O58" s="6"/>
      <c r="V58" s="6"/>
      <c r="AA58" s="6"/>
    </row>
    <row r="59" spans="1:32" x14ac:dyDescent="0.25">
      <c r="A59" s="26" t="s">
        <v>30</v>
      </c>
      <c r="B59" s="5"/>
      <c r="C59" s="5"/>
      <c r="D59" s="6"/>
      <c r="E59" s="6"/>
      <c r="F59" s="6"/>
      <c r="G59" s="5"/>
      <c r="H59" s="5"/>
      <c r="I59" s="6"/>
      <c r="J59" s="29"/>
      <c r="K59" s="6"/>
      <c r="L59" s="5"/>
      <c r="M59" s="5"/>
      <c r="N59" s="6"/>
      <c r="O59" s="6"/>
      <c r="V59" s="6"/>
      <c r="AA59" s="6"/>
    </row>
    <row r="60" spans="1:32" x14ac:dyDescent="0.25">
      <c r="A60" s="30" t="s">
        <v>58</v>
      </c>
      <c r="B60" s="6">
        <v>-54535</v>
      </c>
      <c r="C60" s="6">
        <v>-52601</v>
      </c>
      <c r="D60" s="6">
        <f>B60-C60</f>
        <v>-1934</v>
      </c>
      <c r="E60" s="6">
        <f>(D60/C60)*100</f>
        <v>3.6767361837227432</v>
      </c>
      <c r="F60" s="6"/>
      <c r="G60" s="6">
        <v>-52601</v>
      </c>
      <c r="H60" s="6">
        <v>-51641</v>
      </c>
      <c r="I60" s="6">
        <f>G60-H60</f>
        <v>-960</v>
      </c>
      <c r="J60" s="29">
        <f>(I60/H60)*100</f>
        <v>1.8589880134002053</v>
      </c>
      <c r="K60" s="6"/>
      <c r="L60" s="5"/>
      <c r="M60" s="5"/>
      <c r="N60" s="6"/>
      <c r="O60" s="6"/>
      <c r="V60" s="6"/>
      <c r="AA60" s="6"/>
    </row>
    <row r="61" spans="1:32" x14ac:dyDescent="0.25">
      <c r="A61" s="30" t="s">
        <v>54</v>
      </c>
      <c r="B61" s="6">
        <v>1760</v>
      </c>
      <c r="C61" s="6">
        <v>1760</v>
      </c>
      <c r="D61" s="6">
        <f t="shared" si="7"/>
        <v>0</v>
      </c>
      <c r="E61" s="6">
        <f t="shared" si="3"/>
        <v>0</v>
      </c>
      <c r="F61" s="6"/>
      <c r="G61" s="6">
        <v>1760</v>
      </c>
      <c r="H61" s="6">
        <v>1760</v>
      </c>
      <c r="I61" s="6">
        <f t="shared" ref="I61:I68" si="14">G61-H61</f>
        <v>0</v>
      </c>
      <c r="J61" s="29">
        <f t="shared" ref="J61:J68" si="15">(I61/H61)*100</f>
        <v>0</v>
      </c>
      <c r="K61" s="6"/>
      <c r="L61" s="6"/>
      <c r="M61" s="6"/>
      <c r="N61" s="6"/>
      <c r="O61" s="6"/>
      <c r="V61" s="6"/>
      <c r="AA61" s="6"/>
    </row>
    <row r="62" spans="1:32" x14ac:dyDescent="0.25">
      <c r="A62" s="30" t="s">
        <v>55</v>
      </c>
      <c r="B62" s="6">
        <v>19209</v>
      </c>
      <c r="C62" s="6">
        <v>18822</v>
      </c>
      <c r="D62" s="6">
        <f t="shared" si="7"/>
        <v>387</v>
      </c>
      <c r="E62" s="6">
        <f t="shared" si="3"/>
        <v>2.0561045584953774</v>
      </c>
      <c r="F62" s="6"/>
      <c r="G62" s="6">
        <v>18822</v>
      </c>
      <c r="H62" s="6">
        <v>18116</v>
      </c>
      <c r="I62" s="6">
        <f t="shared" si="14"/>
        <v>706</v>
      </c>
      <c r="J62" s="29">
        <f t="shared" si="15"/>
        <v>3.8971075292559063</v>
      </c>
      <c r="K62" s="6"/>
      <c r="L62" s="6"/>
      <c r="M62" s="6"/>
      <c r="N62" s="6"/>
      <c r="O62" s="6"/>
      <c r="V62" s="6"/>
      <c r="AA62" s="6"/>
    </row>
    <row r="63" spans="1:32" x14ac:dyDescent="0.25">
      <c r="A63" s="30" t="s">
        <v>56</v>
      </c>
      <c r="B63" s="6">
        <v>73782</v>
      </c>
      <c r="C63" s="6">
        <v>71019</v>
      </c>
      <c r="D63" s="6">
        <f t="shared" si="7"/>
        <v>2763</v>
      </c>
      <c r="E63" s="6">
        <f t="shared" si="3"/>
        <v>3.8905081738689646</v>
      </c>
      <c r="F63" s="6"/>
      <c r="G63" s="6">
        <v>71019</v>
      </c>
      <c r="H63" s="6">
        <v>69094</v>
      </c>
      <c r="I63" s="6">
        <f t="shared" si="14"/>
        <v>1925</v>
      </c>
      <c r="J63" s="29">
        <f t="shared" si="15"/>
        <v>2.7860595710191913</v>
      </c>
      <c r="K63" s="6"/>
      <c r="L63" s="6"/>
      <c r="M63" s="6"/>
      <c r="N63" s="6"/>
      <c r="O63" s="6"/>
      <c r="V63" s="6"/>
      <c r="AA63" s="6"/>
    </row>
    <row r="64" spans="1:32" ht="15.75" thickBot="1" x14ac:dyDescent="0.3">
      <c r="A64" s="31" t="s">
        <v>57</v>
      </c>
      <c r="B64" s="7">
        <v>-14275</v>
      </c>
      <c r="C64" s="7">
        <v>-14895</v>
      </c>
      <c r="D64" s="7">
        <f t="shared" si="7"/>
        <v>620</v>
      </c>
      <c r="E64" s="7">
        <f t="shared" si="3"/>
        <v>-4.1624706277274255</v>
      </c>
      <c r="F64" s="7"/>
      <c r="G64" s="7">
        <v>-14895</v>
      </c>
      <c r="H64" s="7">
        <v>-14330</v>
      </c>
      <c r="I64" s="7">
        <f t="shared" si="14"/>
        <v>-565</v>
      </c>
      <c r="J64" s="32">
        <f t="shared" si="15"/>
        <v>3.9427773900907188</v>
      </c>
      <c r="K64" s="6"/>
      <c r="L64" s="6"/>
      <c r="M64" s="6"/>
      <c r="N64" s="6"/>
      <c r="O64" s="6"/>
      <c r="V64" s="6"/>
      <c r="AA64" s="6"/>
    </row>
    <row r="65" spans="1:31" x14ac:dyDescent="0.25">
      <c r="A65" s="26" t="s">
        <v>31</v>
      </c>
      <c r="B65" s="6">
        <f>SUM(B60:B64)</f>
        <v>25941</v>
      </c>
      <c r="C65" s="6">
        <f>SUM(C60:C64)</f>
        <v>24105</v>
      </c>
      <c r="D65" s="6">
        <f t="shared" si="7"/>
        <v>1836</v>
      </c>
      <c r="E65" s="6">
        <f t="shared" si="3"/>
        <v>7.6166770379589295</v>
      </c>
      <c r="F65" s="6"/>
      <c r="G65" s="6">
        <f>SUM(G60:G64)</f>
        <v>24105</v>
      </c>
      <c r="H65" s="6">
        <f>SUM(H60:H64)</f>
        <v>22999</v>
      </c>
      <c r="I65" s="6">
        <f t="shared" si="14"/>
        <v>1106</v>
      </c>
      <c r="J65" s="29">
        <f t="shared" si="15"/>
        <v>4.8089047349884773</v>
      </c>
      <c r="K65" s="6"/>
      <c r="L65" s="6"/>
      <c r="M65" s="6"/>
      <c r="N65" s="6"/>
      <c r="O65" s="6"/>
      <c r="V65" s="6"/>
      <c r="AA65" s="6"/>
    </row>
    <row r="66" spans="1:31" ht="15.75" thickBot="1" x14ac:dyDescent="0.3">
      <c r="A66" s="31" t="s">
        <v>32</v>
      </c>
      <c r="B66" s="7">
        <v>1539</v>
      </c>
      <c r="C66" s="7">
        <v>1721</v>
      </c>
      <c r="D66" s="7">
        <f t="shared" si="7"/>
        <v>-182</v>
      </c>
      <c r="E66" s="7">
        <f t="shared" si="3"/>
        <v>-10.575246949447996</v>
      </c>
      <c r="F66" s="7"/>
      <c r="G66" s="7">
        <v>1721</v>
      </c>
      <c r="H66" s="7">
        <v>1861</v>
      </c>
      <c r="I66" s="7">
        <f t="shared" si="14"/>
        <v>-140</v>
      </c>
      <c r="J66" s="32">
        <f t="shared" si="15"/>
        <v>-7.5228371843095108</v>
      </c>
      <c r="K66" s="6"/>
      <c r="L66" s="6"/>
      <c r="M66" s="6"/>
      <c r="N66" s="6"/>
      <c r="O66" s="6"/>
      <c r="V66" s="6"/>
      <c r="AA66" s="6"/>
    </row>
    <row r="67" spans="1:31" ht="15.75" thickBot="1" x14ac:dyDescent="0.3">
      <c r="A67" s="34" t="s">
        <v>23</v>
      </c>
      <c r="B67" s="9">
        <f>SUM(B65:B66)</f>
        <v>27480</v>
      </c>
      <c r="C67" s="10">
        <f>SUM(C65:C66)</f>
        <v>25826</v>
      </c>
      <c r="D67" s="10">
        <f t="shared" si="7"/>
        <v>1654</v>
      </c>
      <c r="E67" s="10">
        <f t="shared" si="3"/>
        <v>6.4043986680089828</v>
      </c>
      <c r="F67" s="10"/>
      <c r="G67" s="10">
        <f>SUM(G65:G66)</f>
        <v>25826</v>
      </c>
      <c r="H67" s="10">
        <f>SUM(H65:H66)</f>
        <v>24860</v>
      </c>
      <c r="I67" s="10">
        <f t="shared" si="14"/>
        <v>966</v>
      </c>
      <c r="J67" s="45">
        <f t="shared" si="15"/>
        <v>3.8857602574416736</v>
      </c>
      <c r="K67" s="6"/>
      <c r="L67" s="6"/>
      <c r="M67" s="6"/>
      <c r="N67" s="6"/>
      <c r="O67" s="6"/>
      <c r="V67" s="6"/>
      <c r="AA67" s="6"/>
    </row>
    <row r="68" spans="1:31" ht="15.75" thickBot="1" x14ac:dyDescent="0.3">
      <c r="A68" s="34" t="s">
        <v>25</v>
      </c>
      <c r="B68" s="10">
        <f>SUM(B58+B67)</f>
        <v>97703</v>
      </c>
      <c r="C68" s="10">
        <f>SUM(C58+C67)</f>
        <v>92763</v>
      </c>
      <c r="D68" s="10">
        <f t="shared" si="7"/>
        <v>4940</v>
      </c>
      <c r="E68" s="10">
        <f t="shared" si="3"/>
        <v>5.3253991354311525</v>
      </c>
      <c r="F68" s="9"/>
      <c r="G68" s="10">
        <f>SUM(G58+G67)</f>
        <v>92763</v>
      </c>
      <c r="H68" s="10">
        <f>SUM(H58+H67)</f>
        <v>94354</v>
      </c>
      <c r="I68" s="10">
        <f t="shared" si="14"/>
        <v>-1591</v>
      </c>
      <c r="J68" s="45">
        <f t="shared" si="15"/>
        <v>-1.6862030226593467</v>
      </c>
      <c r="K68" s="6"/>
      <c r="L68" s="6"/>
      <c r="M68" s="6"/>
      <c r="N68" s="6"/>
      <c r="O68" s="6"/>
      <c r="V68" s="6"/>
      <c r="AA68" s="6"/>
    </row>
    <row r="69" spans="1:31" x14ac:dyDescent="0.25">
      <c r="A69" s="3"/>
      <c r="B69" s="1"/>
      <c r="C69" s="16"/>
      <c r="D69" s="15"/>
      <c r="E69" s="15"/>
      <c r="F69" s="6"/>
      <c r="K69" s="6"/>
      <c r="V69" s="6"/>
      <c r="AA69" s="6"/>
    </row>
    <row r="70" spans="1:31" x14ac:dyDescent="0.25">
      <c r="C70" s="15"/>
      <c r="D70" s="15"/>
      <c r="E70" s="15"/>
    </row>
    <row r="71" spans="1:31" x14ac:dyDescent="0.25">
      <c r="A71" s="85" t="s">
        <v>39</v>
      </c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3"/>
      <c r="AB71" s="3"/>
      <c r="AC71" s="3"/>
      <c r="AD71" s="3"/>
      <c r="AE71" s="3"/>
    </row>
    <row r="72" spans="1:31" x14ac:dyDescent="0.25">
      <c r="A72" s="88" t="s">
        <v>33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 spans="1:31" x14ac:dyDescent="0.25">
      <c r="A73" s="89" t="s">
        <v>59</v>
      </c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40"/>
      <c r="AB73" s="40"/>
      <c r="AC73" s="40"/>
      <c r="AD73" s="40"/>
      <c r="AE73" s="40"/>
    </row>
    <row r="74" spans="1:31" x14ac:dyDescent="0.25">
      <c r="F74" s="13"/>
      <c r="J74" s="13"/>
      <c r="K74" s="13"/>
      <c r="L74" s="13"/>
      <c r="M74" s="13"/>
      <c r="N74" s="13"/>
      <c r="O74" s="13"/>
      <c r="P74" s="19"/>
      <c r="V74" s="13"/>
      <c r="AA74" s="13"/>
    </row>
    <row r="75" spans="1:31" ht="15.75" thickBot="1" x14ac:dyDescent="0.3">
      <c r="J75" s="13"/>
      <c r="L75" s="13"/>
      <c r="M75" s="13"/>
      <c r="N75" s="13"/>
      <c r="O75" s="13"/>
      <c r="P75" s="20"/>
    </row>
    <row r="76" spans="1:31" ht="15.75" thickBot="1" x14ac:dyDescent="0.3">
      <c r="A76" s="44" t="s">
        <v>34</v>
      </c>
      <c r="B76" s="8"/>
      <c r="C76" s="8"/>
      <c r="D76" s="8"/>
      <c r="E76" s="8"/>
      <c r="F76" s="25"/>
      <c r="G76" s="8"/>
      <c r="H76" s="8"/>
      <c r="I76" s="8"/>
      <c r="J76" s="35"/>
      <c r="K76" s="14"/>
      <c r="L76" s="6"/>
      <c r="M76" s="6"/>
      <c r="N76" s="6"/>
      <c r="O76" s="6"/>
      <c r="P76" s="21"/>
      <c r="Q76" s="44" t="s">
        <v>35</v>
      </c>
      <c r="R76" s="11"/>
      <c r="S76" s="11"/>
      <c r="T76" s="11"/>
      <c r="U76" s="11"/>
      <c r="V76" s="25"/>
      <c r="W76" s="11"/>
      <c r="X76" s="11"/>
      <c r="Y76" s="11"/>
      <c r="Z76" s="39"/>
      <c r="AA76" s="14"/>
    </row>
    <row r="77" spans="1:31" ht="15.75" thickBot="1" x14ac:dyDescent="0.3">
      <c r="A77" s="43"/>
      <c r="B77" s="10"/>
      <c r="C77" s="10"/>
      <c r="D77" s="86" t="s">
        <v>1</v>
      </c>
      <c r="E77" s="86"/>
      <c r="F77" s="10"/>
      <c r="G77" s="10"/>
      <c r="H77" s="10"/>
      <c r="I77" s="86" t="s">
        <v>1</v>
      </c>
      <c r="J77" s="87"/>
      <c r="K77" s="5"/>
      <c r="L77" s="5"/>
      <c r="M77" s="5"/>
      <c r="N77" s="81"/>
      <c r="O77" s="81"/>
      <c r="P77" s="20"/>
      <c r="Q77" s="63"/>
      <c r="R77" s="8"/>
      <c r="S77" s="8"/>
      <c r="T77" s="86" t="s">
        <v>1</v>
      </c>
      <c r="U77" s="86"/>
      <c r="V77" s="10"/>
      <c r="W77" s="8"/>
      <c r="X77" s="8"/>
      <c r="Y77" s="86" t="s">
        <v>1</v>
      </c>
      <c r="Z77" s="87"/>
      <c r="AA77" s="5"/>
      <c r="AB77" s="6"/>
      <c r="AC77" s="6"/>
      <c r="AD77" s="81"/>
      <c r="AE77" s="81"/>
    </row>
    <row r="78" spans="1:31" ht="15.75" thickBot="1" x14ac:dyDescent="0.3">
      <c r="A78" s="43"/>
      <c r="B78" s="61">
        <v>2023</v>
      </c>
      <c r="C78" s="61">
        <v>2022</v>
      </c>
      <c r="D78" s="61" t="s">
        <v>2</v>
      </c>
      <c r="E78" s="61" t="s">
        <v>3</v>
      </c>
      <c r="F78" s="61"/>
      <c r="G78" s="61">
        <v>2022</v>
      </c>
      <c r="H78" s="61">
        <v>2021</v>
      </c>
      <c r="I78" s="61" t="s">
        <v>2</v>
      </c>
      <c r="J78" s="62" t="s">
        <v>3</v>
      </c>
      <c r="K78" s="4"/>
      <c r="L78" s="4"/>
      <c r="M78" s="4"/>
      <c r="N78" s="4"/>
      <c r="O78" s="4"/>
      <c r="P78" s="18"/>
      <c r="Q78" s="63"/>
      <c r="R78" s="61">
        <v>2023</v>
      </c>
      <c r="S78" s="61">
        <v>2022</v>
      </c>
      <c r="T78" s="61" t="s">
        <v>2</v>
      </c>
      <c r="U78" s="61" t="s">
        <v>3</v>
      </c>
      <c r="V78" s="61"/>
      <c r="W78" s="61">
        <v>2022</v>
      </c>
      <c r="X78" s="61">
        <v>2021</v>
      </c>
      <c r="Y78" s="61" t="s">
        <v>2</v>
      </c>
      <c r="Z78" s="27" t="s">
        <v>3</v>
      </c>
      <c r="AA78" s="4"/>
      <c r="AB78" s="4"/>
      <c r="AC78" s="4"/>
      <c r="AD78" s="4"/>
      <c r="AE78" s="4"/>
    </row>
    <row r="79" spans="1:31" x14ac:dyDescent="0.25">
      <c r="A79" s="30"/>
      <c r="B79" s="5" t="s">
        <v>5</v>
      </c>
      <c r="C79" s="5" t="s">
        <v>5</v>
      </c>
      <c r="D79" s="5" t="s">
        <v>5</v>
      </c>
      <c r="E79" s="5" t="s">
        <v>6</v>
      </c>
      <c r="F79" s="5"/>
      <c r="G79" s="5" t="s">
        <v>5</v>
      </c>
      <c r="H79" s="5" t="s">
        <v>5</v>
      </c>
      <c r="I79" s="5" t="s">
        <v>5</v>
      </c>
      <c r="J79" s="42" t="s">
        <v>6</v>
      </c>
      <c r="K79" s="5"/>
      <c r="L79" s="5"/>
      <c r="M79" s="5"/>
      <c r="N79" s="5"/>
      <c r="O79" s="5"/>
      <c r="P79" s="18"/>
      <c r="Q79" s="54"/>
      <c r="R79" s="5" t="s">
        <v>5</v>
      </c>
      <c r="S79" s="5" t="s">
        <v>5</v>
      </c>
      <c r="T79" s="5" t="s">
        <v>5</v>
      </c>
      <c r="U79" s="5" t="s">
        <v>6</v>
      </c>
      <c r="V79" s="5"/>
      <c r="W79" s="5" t="s">
        <v>5</v>
      </c>
      <c r="X79" s="5" t="s">
        <v>5</v>
      </c>
      <c r="Y79" s="5" t="s">
        <v>5</v>
      </c>
      <c r="Z79" s="42" t="s">
        <v>6</v>
      </c>
      <c r="AA79" s="5"/>
      <c r="AB79" s="5"/>
      <c r="AC79" s="5"/>
      <c r="AD79" s="5"/>
      <c r="AE79" s="5"/>
    </row>
    <row r="80" spans="1:31" ht="15.75" thickBot="1" x14ac:dyDescent="0.3">
      <c r="A80" s="26" t="s">
        <v>60</v>
      </c>
      <c r="B80" s="5">
        <v>45754</v>
      </c>
      <c r="C80" s="5">
        <v>43004</v>
      </c>
      <c r="D80" s="5">
        <f t="shared" ref="D80:D89" si="16">B80-C80</f>
        <v>2750</v>
      </c>
      <c r="E80" s="5">
        <f t="shared" ref="E80:E99" si="17">100*D80/C80</f>
        <v>6.3947539763742904</v>
      </c>
      <c r="F80" s="6"/>
      <c r="G80" s="5">
        <v>43004</v>
      </c>
      <c r="H80" s="5">
        <v>38655</v>
      </c>
      <c r="I80" s="5">
        <f t="shared" ref="I80:I99" si="18">G80-H80</f>
        <v>4349</v>
      </c>
      <c r="J80" s="42">
        <f t="shared" ref="J80:J99" si="19">100*I80/H80</f>
        <v>11.250808433579097</v>
      </c>
      <c r="K80" s="6"/>
      <c r="L80" s="5"/>
      <c r="M80" s="5"/>
      <c r="N80" s="5"/>
      <c r="O80" s="5"/>
      <c r="P80" s="20"/>
      <c r="Q80" s="38" t="s">
        <v>80</v>
      </c>
      <c r="R80" s="7">
        <v>45754</v>
      </c>
      <c r="S80" s="7">
        <v>43004</v>
      </c>
      <c r="T80" s="7">
        <f t="shared" ref="T80:T85" si="20">R80-S80</f>
        <v>2750</v>
      </c>
      <c r="U80" s="7">
        <f t="shared" ref="U80:U85" si="21">100*T80/S80</f>
        <v>6.3947539763742904</v>
      </c>
      <c r="V80" s="7"/>
      <c r="W80" s="7">
        <v>43004</v>
      </c>
      <c r="X80" s="7">
        <v>38655</v>
      </c>
      <c r="Y80" s="7">
        <f t="shared" ref="Y80:Y85" si="22">W80-X80</f>
        <v>4349</v>
      </c>
      <c r="Z80" s="32">
        <f t="shared" ref="Z80:Z85" si="23">100*Y80/X80</f>
        <v>11.250808433579097</v>
      </c>
      <c r="AA80" s="6"/>
      <c r="AB80" s="5"/>
      <c r="AC80" s="5"/>
      <c r="AD80" s="5"/>
      <c r="AE80" s="5"/>
    </row>
    <row r="81" spans="1:31" ht="15.75" thickBot="1" x14ac:dyDescent="0.3">
      <c r="A81" s="31" t="s">
        <v>61</v>
      </c>
      <c r="B81" s="7">
        <v>18520</v>
      </c>
      <c r="C81" s="7">
        <v>18000</v>
      </c>
      <c r="D81" s="7">
        <f t="shared" si="16"/>
        <v>520</v>
      </c>
      <c r="E81" s="7">
        <f t="shared" si="17"/>
        <v>2.8888888888888888</v>
      </c>
      <c r="F81" s="7"/>
      <c r="G81" s="7">
        <v>18000</v>
      </c>
      <c r="H81" s="7">
        <v>15357</v>
      </c>
      <c r="I81" s="7">
        <f t="shared" si="18"/>
        <v>2643</v>
      </c>
      <c r="J81" s="32">
        <f t="shared" si="19"/>
        <v>17.210392654815394</v>
      </c>
      <c r="K81" s="6"/>
      <c r="L81" s="6"/>
      <c r="M81" s="6"/>
      <c r="N81" s="6"/>
      <c r="O81" s="6"/>
      <c r="P81" s="18"/>
      <c r="Q81" s="47" t="s">
        <v>79</v>
      </c>
      <c r="R81" s="7">
        <v>27234</v>
      </c>
      <c r="S81" s="7">
        <v>12880</v>
      </c>
      <c r="T81" s="7">
        <f t="shared" si="20"/>
        <v>14354</v>
      </c>
      <c r="U81" s="7">
        <f t="shared" si="21"/>
        <v>111.44409937888199</v>
      </c>
      <c r="V81" s="8"/>
      <c r="W81" s="7">
        <v>12880</v>
      </c>
      <c r="X81" s="7">
        <v>23298</v>
      </c>
      <c r="Y81" s="7">
        <f t="shared" si="22"/>
        <v>-10418</v>
      </c>
      <c r="Z81" s="32">
        <f t="shared" si="23"/>
        <v>-44.716284659627433</v>
      </c>
      <c r="AA81" s="6"/>
      <c r="AB81" s="5"/>
      <c r="AC81" s="5"/>
      <c r="AD81" s="5"/>
      <c r="AE81" s="5"/>
    </row>
    <row r="82" spans="1:31" ht="15.75" thickBot="1" x14ac:dyDescent="0.3">
      <c r="A82" s="26" t="s">
        <v>62</v>
      </c>
      <c r="B82" s="5">
        <v>27234</v>
      </c>
      <c r="C82" s="5">
        <v>12880</v>
      </c>
      <c r="D82" s="5">
        <f t="shared" si="16"/>
        <v>14354</v>
      </c>
      <c r="E82" s="5">
        <f t="shared" si="17"/>
        <v>111.44409937888199</v>
      </c>
      <c r="F82" s="5"/>
      <c r="G82" s="5">
        <v>12880</v>
      </c>
      <c r="H82" s="5">
        <v>23298</v>
      </c>
      <c r="I82" s="5">
        <f t="shared" si="18"/>
        <v>-10418</v>
      </c>
      <c r="J82" s="42">
        <f t="shared" si="19"/>
        <v>-44.716284659627433</v>
      </c>
      <c r="K82" s="5"/>
      <c r="L82" s="6"/>
      <c r="M82" s="6"/>
      <c r="N82" s="6"/>
      <c r="O82" s="6"/>
      <c r="P82" s="20"/>
      <c r="Q82" s="47" t="s">
        <v>78</v>
      </c>
      <c r="R82" s="7">
        <v>11311</v>
      </c>
      <c r="S82" s="7">
        <v>10909</v>
      </c>
      <c r="T82" s="7">
        <f t="shared" si="20"/>
        <v>402</v>
      </c>
      <c r="U82" s="7">
        <f t="shared" si="21"/>
        <v>3.6850307085892382</v>
      </c>
      <c r="V82" s="8"/>
      <c r="W82" s="7">
        <v>10909</v>
      </c>
      <c r="X82" s="7">
        <v>10308</v>
      </c>
      <c r="Y82" s="7">
        <f t="shared" si="22"/>
        <v>601</v>
      </c>
      <c r="Z82" s="32">
        <f t="shared" si="23"/>
        <v>5.8304229724485834</v>
      </c>
      <c r="AA82" s="5"/>
      <c r="AB82" s="5"/>
      <c r="AC82" s="5"/>
      <c r="AD82" s="5"/>
      <c r="AE82" s="5"/>
    </row>
    <row r="83" spans="1:31" ht="15.75" thickBot="1" x14ac:dyDescent="0.3">
      <c r="A83" s="30" t="s">
        <v>63</v>
      </c>
      <c r="B83" s="6">
        <v>13972</v>
      </c>
      <c r="C83" s="6">
        <v>12880</v>
      </c>
      <c r="D83" s="6">
        <f t="shared" si="16"/>
        <v>1092</v>
      </c>
      <c r="E83" s="6">
        <f t="shared" si="17"/>
        <v>8.4782608695652169</v>
      </c>
      <c r="F83" s="6"/>
      <c r="G83" s="6">
        <v>12880</v>
      </c>
      <c r="H83" s="6">
        <v>12144</v>
      </c>
      <c r="I83" s="6">
        <f t="shared" si="18"/>
        <v>736</v>
      </c>
      <c r="J83" s="29">
        <f t="shared" si="19"/>
        <v>6.0606060606060606</v>
      </c>
      <c r="K83" s="6"/>
      <c r="L83" s="5"/>
      <c r="M83" s="5"/>
      <c r="N83" s="5"/>
      <c r="O83" s="5"/>
      <c r="P83" s="18"/>
      <c r="Q83" s="34" t="s">
        <v>81</v>
      </c>
      <c r="R83" s="7">
        <v>10703</v>
      </c>
      <c r="S83" s="7">
        <v>9571</v>
      </c>
      <c r="T83" s="7">
        <f t="shared" si="20"/>
        <v>1132</v>
      </c>
      <c r="U83" s="7">
        <f t="shared" si="21"/>
        <v>11.827395256504023</v>
      </c>
      <c r="V83" s="8"/>
      <c r="W83" s="7">
        <v>9571</v>
      </c>
      <c r="X83" s="7">
        <v>9804</v>
      </c>
      <c r="Y83" s="7">
        <f t="shared" si="22"/>
        <v>-233</v>
      </c>
      <c r="Z83" s="32">
        <f t="shared" si="23"/>
        <v>-2.3765809873521011</v>
      </c>
      <c r="AA83" s="6"/>
      <c r="AB83" s="6"/>
      <c r="AC83" s="6"/>
      <c r="AD83" s="6"/>
      <c r="AE83" s="6"/>
    </row>
    <row r="84" spans="1:31" ht="15.75" thickBot="1" x14ac:dyDescent="0.3">
      <c r="A84" s="31" t="s">
        <v>64</v>
      </c>
      <c r="B84" s="7">
        <v>1951</v>
      </c>
      <c r="C84" s="7">
        <v>1215</v>
      </c>
      <c r="D84" s="7">
        <f t="shared" si="16"/>
        <v>736</v>
      </c>
      <c r="E84" s="7">
        <f t="shared" si="17"/>
        <v>60.5761316872428</v>
      </c>
      <c r="F84" s="9"/>
      <c r="G84" s="7">
        <v>1215</v>
      </c>
      <c r="H84" s="7">
        <v>846</v>
      </c>
      <c r="I84" s="7">
        <f t="shared" si="18"/>
        <v>369</v>
      </c>
      <c r="J84" s="32">
        <f t="shared" si="19"/>
        <v>43.617021276595743</v>
      </c>
      <c r="K84" s="5"/>
      <c r="L84" s="6"/>
      <c r="M84" s="6"/>
      <c r="N84" s="6"/>
      <c r="O84" s="6"/>
      <c r="P84" s="22"/>
      <c r="Q84" s="34" t="s">
        <v>77</v>
      </c>
      <c r="R84" s="7">
        <v>2.5</v>
      </c>
      <c r="S84" s="7">
        <v>2.2000000000000002</v>
      </c>
      <c r="T84" s="7">
        <f t="shared" si="20"/>
        <v>0.29999999999999982</v>
      </c>
      <c r="U84" s="7">
        <f t="shared" si="21"/>
        <v>13.636363636363628</v>
      </c>
      <c r="V84" s="8"/>
      <c r="W84" s="7">
        <v>2.2000000000000002</v>
      </c>
      <c r="X84" s="7">
        <v>2.2999999999999998</v>
      </c>
      <c r="Y84" s="7">
        <f t="shared" si="22"/>
        <v>-9.9999999999999645E-2</v>
      </c>
      <c r="Z84" s="32">
        <f t="shared" si="23"/>
        <v>-4.3478260869565064</v>
      </c>
      <c r="AA84" s="5"/>
      <c r="AB84" s="5"/>
      <c r="AC84" s="5"/>
      <c r="AD84" s="5"/>
      <c r="AE84" s="5"/>
    </row>
    <row r="85" spans="1:31" ht="15.75" thickBot="1" x14ac:dyDescent="0.3">
      <c r="A85" s="26" t="s">
        <v>36</v>
      </c>
      <c r="B85" s="5">
        <v>11311</v>
      </c>
      <c r="C85" s="5">
        <v>10909</v>
      </c>
      <c r="D85" s="5">
        <f t="shared" si="16"/>
        <v>402</v>
      </c>
      <c r="E85" s="5">
        <f t="shared" si="17"/>
        <v>3.6850307085892382</v>
      </c>
      <c r="F85" s="6"/>
      <c r="G85" s="5">
        <v>10909</v>
      </c>
      <c r="H85" s="5">
        <v>10308</v>
      </c>
      <c r="I85" s="5">
        <f t="shared" si="18"/>
        <v>601</v>
      </c>
      <c r="J85" s="42">
        <f t="shared" si="19"/>
        <v>5.8304229724485834</v>
      </c>
      <c r="K85" s="6"/>
      <c r="L85" s="5"/>
      <c r="M85" s="5"/>
      <c r="N85" s="5"/>
      <c r="O85" s="5"/>
      <c r="P85" s="22"/>
      <c r="Q85" s="34" t="s">
        <v>82</v>
      </c>
      <c r="R85" s="7">
        <v>2.5</v>
      </c>
      <c r="S85" s="7">
        <v>2.2000000000000002</v>
      </c>
      <c r="T85" s="7">
        <f t="shared" si="20"/>
        <v>0.29999999999999982</v>
      </c>
      <c r="U85" s="7">
        <f t="shared" si="21"/>
        <v>13.636363636363628</v>
      </c>
      <c r="V85" s="8"/>
      <c r="W85" s="7">
        <v>2.2000000000000002</v>
      </c>
      <c r="X85" s="7">
        <v>2.2999999999999998</v>
      </c>
      <c r="Y85" s="7">
        <f t="shared" si="22"/>
        <v>-9.9999999999999645E-2</v>
      </c>
      <c r="Z85" s="32">
        <f t="shared" si="23"/>
        <v>-4.3478260869565064</v>
      </c>
      <c r="AA85" s="6"/>
      <c r="AB85" s="6"/>
      <c r="AC85" s="6"/>
      <c r="AD85" s="6"/>
      <c r="AE85" s="6"/>
    </row>
    <row r="86" spans="1:31" x14ac:dyDescent="0.25">
      <c r="A86" s="30" t="s">
        <v>65</v>
      </c>
      <c r="B86" s="6">
        <v>907</v>
      </c>
      <c r="C86" s="6">
        <v>449</v>
      </c>
      <c r="D86" s="6">
        <f t="shared" si="16"/>
        <v>458</v>
      </c>
      <c r="E86" s="6">
        <f t="shared" si="17"/>
        <v>102.00445434298442</v>
      </c>
      <c r="F86" s="6"/>
      <c r="G86" s="6">
        <v>449</v>
      </c>
      <c r="H86" s="6">
        <v>276</v>
      </c>
      <c r="I86" s="6">
        <f t="shared" si="18"/>
        <v>173</v>
      </c>
      <c r="J86" s="29">
        <f t="shared" si="19"/>
        <v>62.681159420289852</v>
      </c>
      <c r="K86" s="6"/>
      <c r="L86" s="6"/>
      <c r="M86" s="6"/>
      <c r="N86" s="6"/>
      <c r="O86" s="6"/>
      <c r="P86" s="20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x14ac:dyDescent="0.25">
      <c r="A87" s="30" t="s">
        <v>66</v>
      </c>
      <c r="B87" s="6">
        <v>1527</v>
      </c>
      <c r="C87" s="6">
        <v>882</v>
      </c>
      <c r="D87" s="6">
        <f t="shared" si="16"/>
        <v>645</v>
      </c>
      <c r="E87" s="6">
        <f t="shared" si="17"/>
        <v>73.129251700680271</v>
      </c>
      <c r="F87" s="6"/>
      <c r="G87" s="6">
        <v>882</v>
      </c>
      <c r="H87" s="6">
        <v>1597</v>
      </c>
      <c r="I87" s="6">
        <f t="shared" si="18"/>
        <v>-715</v>
      </c>
      <c r="J87" s="29">
        <f t="shared" si="19"/>
        <v>-44.771446462116465</v>
      </c>
      <c r="K87" s="6"/>
      <c r="L87" s="6"/>
      <c r="M87" s="6"/>
      <c r="N87" s="6"/>
      <c r="O87" s="6"/>
      <c r="P87" s="18"/>
      <c r="Q87" s="18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x14ac:dyDescent="0.25">
      <c r="A88" s="30" t="s">
        <v>83</v>
      </c>
      <c r="B88" s="6">
        <v>1691</v>
      </c>
      <c r="C88" s="6">
        <v>1472</v>
      </c>
      <c r="D88" s="6">
        <f t="shared" si="16"/>
        <v>219</v>
      </c>
      <c r="E88" s="6">
        <f t="shared" si="17"/>
        <v>14.877717391304348</v>
      </c>
      <c r="F88" s="5"/>
      <c r="G88" s="6">
        <v>1472</v>
      </c>
      <c r="H88" s="6">
        <v>1438</v>
      </c>
      <c r="I88" s="6">
        <f t="shared" si="18"/>
        <v>34</v>
      </c>
      <c r="J88" s="29">
        <f t="shared" si="19"/>
        <v>2.364394993045897</v>
      </c>
      <c r="K88" s="5"/>
      <c r="L88" s="6"/>
      <c r="M88" s="6"/>
      <c r="N88" s="6"/>
      <c r="O88" s="6"/>
      <c r="P88" s="18"/>
      <c r="Q88" s="20"/>
      <c r="R88" s="6"/>
      <c r="S88" s="6"/>
      <c r="T88" s="6"/>
      <c r="U88" s="6"/>
      <c r="V88" s="6"/>
      <c r="W88" s="6"/>
      <c r="X88" s="6"/>
      <c r="Y88" s="6"/>
      <c r="Z88" s="6"/>
      <c r="AA88" s="5"/>
      <c r="AB88" s="5"/>
      <c r="AC88" s="5"/>
      <c r="AD88" s="5"/>
      <c r="AE88" s="5"/>
    </row>
    <row r="89" spans="1:31" ht="15.75" thickBot="1" x14ac:dyDescent="0.3">
      <c r="A89" s="31" t="s">
        <v>84</v>
      </c>
      <c r="B89" s="7">
        <v>570</v>
      </c>
      <c r="C89" s="7">
        <v>-262</v>
      </c>
      <c r="D89" s="7">
        <f t="shared" si="16"/>
        <v>832</v>
      </c>
      <c r="E89" s="7">
        <f>100*D89/C89</f>
        <v>-317.55725190839695</v>
      </c>
      <c r="F89" s="7"/>
      <c r="G89" s="7">
        <v>-262</v>
      </c>
      <c r="H89" s="7">
        <v>2000</v>
      </c>
      <c r="I89" s="7">
        <f t="shared" si="18"/>
        <v>-2262</v>
      </c>
      <c r="J89" s="32">
        <f t="shared" si="19"/>
        <v>-113.1</v>
      </c>
      <c r="K89" s="6"/>
      <c r="L89" s="5"/>
      <c r="M89" s="5"/>
      <c r="N89" s="5"/>
      <c r="O89" s="5"/>
      <c r="P89" s="18"/>
      <c r="Q89" s="18"/>
      <c r="R89" s="18"/>
      <c r="S89" s="18"/>
      <c r="T89" s="18"/>
      <c r="U89" s="18"/>
      <c r="V89" s="6"/>
      <c r="W89" s="18"/>
      <c r="X89" s="18"/>
      <c r="Y89" s="18"/>
      <c r="Z89" s="18"/>
      <c r="AA89" s="6"/>
    </row>
    <row r="90" spans="1:31" x14ac:dyDescent="0.25">
      <c r="A90" s="26" t="s">
        <v>67</v>
      </c>
      <c r="B90" s="5">
        <v>12952</v>
      </c>
      <c r="C90" s="5">
        <v>11686</v>
      </c>
      <c r="D90" s="5">
        <f t="shared" ref="D90:D99" si="24">B90-C90</f>
        <v>1266</v>
      </c>
      <c r="E90" s="5">
        <f>100*D90/C90</f>
        <v>10.833475954133151</v>
      </c>
      <c r="F90" s="5"/>
      <c r="G90" s="5">
        <v>11686</v>
      </c>
      <c r="H90" s="5">
        <v>12425</v>
      </c>
      <c r="I90" s="5">
        <f t="shared" si="18"/>
        <v>-739</v>
      </c>
      <c r="J90" s="42">
        <f t="shared" si="19"/>
        <v>-5.9476861167002015</v>
      </c>
      <c r="K90" s="6"/>
      <c r="L90" s="6"/>
      <c r="M90" s="6"/>
      <c r="N90" s="6"/>
      <c r="O90" s="6"/>
      <c r="P90" s="20"/>
      <c r="Q90" s="18"/>
      <c r="R90" s="18"/>
      <c r="S90" s="18"/>
      <c r="T90" s="18"/>
      <c r="U90" s="18"/>
      <c r="V90" s="6"/>
      <c r="W90" s="18"/>
      <c r="X90" s="18"/>
      <c r="Y90" s="18"/>
      <c r="Z90" s="18"/>
      <c r="AA90" s="6"/>
    </row>
    <row r="91" spans="1:31" ht="15.75" thickBot="1" x14ac:dyDescent="0.3">
      <c r="A91" s="31" t="s">
        <v>68</v>
      </c>
      <c r="B91" s="7">
        <v>2249</v>
      </c>
      <c r="C91" s="7">
        <v>2115</v>
      </c>
      <c r="D91" s="7">
        <f t="shared" si="24"/>
        <v>134</v>
      </c>
      <c r="E91" s="7">
        <f>100*D91/C91</f>
        <v>6.335697399527187</v>
      </c>
      <c r="F91" s="7"/>
      <c r="G91" s="7">
        <v>2115</v>
      </c>
      <c r="H91" s="7">
        <v>2621</v>
      </c>
      <c r="I91" s="7">
        <f t="shared" si="18"/>
        <v>-506</v>
      </c>
      <c r="J91" s="32">
        <f t="shared" si="19"/>
        <v>-19.305608546356353</v>
      </c>
      <c r="K91" s="6"/>
      <c r="L91" s="6"/>
      <c r="M91" s="6"/>
      <c r="N91" s="6"/>
      <c r="O91" s="6"/>
      <c r="P91" s="18"/>
      <c r="Q91" s="18"/>
      <c r="R91" s="18"/>
      <c r="S91" s="18"/>
      <c r="T91" s="18"/>
      <c r="U91" s="18"/>
      <c r="V91" s="6"/>
      <c r="W91" s="18"/>
      <c r="X91" s="18"/>
      <c r="Y91" s="18"/>
      <c r="Z91" s="18"/>
      <c r="AA91" s="6"/>
    </row>
    <row r="92" spans="1:31" x14ac:dyDescent="0.25">
      <c r="A92" s="26" t="s">
        <v>69</v>
      </c>
      <c r="B92" s="5">
        <v>10703</v>
      </c>
      <c r="C92" s="5">
        <v>9571</v>
      </c>
      <c r="D92" s="5">
        <f t="shared" si="24"/>
        <v>1132</v>
      </c>
      <c r="E92" s="5">
        <f t="shared" si="17"/>
        <v>11.827395256504023</v>
      </c>
      <c r="F92" s="5"/>
      <c r="G92" s="5">
        <v>9571</v>
      </c>
      <c r="H92" s="5">
        <v>9804</v>
      </c>
      <c r="I92" s="5">
        <f t="shared" si="18"/>
        <v>-233</v>
      </c>
      <c r="J92" s="42">
        <f t="shared" si="19"/>
        <v>-2.3765809873521011</v>
      </c>
      <c r="K92" s="5"/>
      <c r="L92" s="6"/>
      <c r="M92" s="6"/>
      <c r="N92" s="6"/>
      <c r="O92" s="6"/>
      <c r="P92" s="22"/>
      <c r="Q92" s="18"/>
      <c r="R92" s="18"/>
      <c r="S92" s="18"/>
      <c r="T92" s="18"/>
      <c r="U92" s="18"/>
      <c r="V92" s="5"/>
      <c r="W92" s="18"/>
      <c r="X92" s="18"/>
      <c r="Y92" s="18"/>
      <c r="Z92" s="18"/>
      <c r="AA92" s="5"/>
    </row>
    <row r="93" spans="1:31" ht="15.75" thickBot="1" x14ac:dyDescent="0.3">
      <c r="A93" s="31" t="s">
        <v>70</v>
      </c>
      <c r="B93" s="7">
        <v>-11</v>
      </c>
      <c r="C93" s="7">
        <v>29</v>
      </c>
      <c r="D93" s="7">
        <f t="shared" si="24"/>
        <v>-40</v>
      </c>
      <c r="E93" s="7">
        <f t="shared" si="17"/>
        <v>-137.93103448275863</v>
      </c>
      <c r="F93" s="7"/>
      <c r="G93" s="7">
        <v>29</v>
      </c>
      <c r="H93" s="7">
        <v>33</v>
      </c>
      <c r="I93" s="7">
        <f t="shared" si="18"/>
        <v>-4</v>
      </c>
      <c r="J93" s="32">
        <f t="shared" si="19"/>
        <v>-12.121212121212121</v>
      </c>
      <c r="K93" s="6"/>
      <c r="L93" s="5"/>
      <c r="M93" s="5"/>
      <c r="N93" s="5"/>
      <c r="O93" s="5"/>
      <c r="P93" s="22"/>
      <c r="Q93" s="18"/>
      <c r="R93" s="18"/>
      <c r="S93" s="18"/>
      <c r="T93" s="18"/>
      <c r="U93" s="18"/>
      <c r="V93" s="6"/>
      <c r="W93" s="18"/>
      <c r="X93" s="18"/>
      <c r="Y93" s="18"/>
      <c r="Z93" s="18"/>
      <c r="AA93" s="6"/>
    </row>
    <row r="94" spans="1:31" ht="15.75" thickBot="1" x14ac:dyDescent="0.3">
      <c r="A94" s="34" t="s">
        <v>76</v>
      </c>
      <c r="B94" s="10">
        <v>10714</v>
      </c>
      <c r="C94" s="10">
        <v>9542</v>
      </c>
      <c r="D94" s="10">
        <f t="shared" si="24"/>
        <v>1172</v>
      </c>
      <c r="E94" s="10">
        <f t="shared" si="17"/>
        <v>12.282540347935443</v>
      </c>
      <c r="F94" s="10"/>
      <c r="G94" s="10">
        <v>9542</v>
      </c>
      <c r="H94" s="10">
        <v>9771</v>
      </c>
      <c r="I94" s="8">
        <f t="shared" si="18"/>
        <v>-229</v>
      </c>
      <c r="J94" s="35">
        <f t="shared" si="19"/>
        <v>-2.3436700440077782</v>
      </c>
      <c r="K94" s="6"/>
      <c r="L94" s="6"/>
      <c r="M94" s="6"/>
      <c r="N94" s="6"/>
      <c r="O94" s="6"/>
      <c r="P94" s="18"/>
      <c r="Q94" s="18"/>
      <c r="R94" s="18"/>
      <c r="S94" s="18"/>
      <c r="T94" s="18"/>
      <c r="U94" s="18"/>
      <c r="V94" s="6"/>
      <c r="W94" s="18"/>
      <c r="X94" s="18"/>
      <c r="Y94" s="18"/>
      <c r="Z94" s="18"/>
      <c r="AA94" s="6"/>
    </row>
    <row r="95" spans="1:31" ht="15.75" thickBot="1" x14ac:dyDescent="0.3">
      <c r="A95" s="34" t="s">
        <v>71</v>
      </c>
      <c r="B95" s="10">
        <v>2.48</v>
      </c>
      <c r="C95" s="10">
        <v>2.2000000000000002</v>
      </c>
      <c r="D95" s="10">
        <f t="shared" si="24"/>
        <v>0.2799999999999998</v>
      </c>
      <c r="E95" s="10">
        <f t="shared" si="17"/>
        <v>12.727272727272716</v>
      </c>
      <c r="F95" s="10"/>
      <c r="G95" s="10">
        <v>2.2000000000000002</v>
      </c>
      <c r="H95" s="10">
        <v>2.2599999999999998</v>
      </c>
      <c r="I95" s="10">
        <f t="shared" si="18"/>
        <v>-5.9999999999999609E-2</v>
      </c>
      <c r="J95" s="45">
        <f t="shared" si="19"/>
        <v>-2.654867256637151</v>
      </c>
      <c r="K95" s="6"/>
      <c r="L95" s="6"/>
      <c r="M95" s="6"/>
      <c r="N95" s="6"/>
      <c r="O95" s="6"/>
      <c r="P95" s="22"/>
      <c r="Q95" s="18"/>
      <c r="R95" s="18"/>
      <c r="S95" s="18"/>
      <c r="T95" s="18"/>
      <c r="U95" s="18"/>
      <c r="V95" s="6"/>
      <c r="W95" s="18"/>
      <c r="X95" s="18"/>
      <c r="Y95" s="18"/>
      <c r="Z95" s="18"/>
      <c r="AA95" s="6"/>
    </row>
    <row r="96" spans="1:31" ht="15.75" thickBot="1" x14ac:dyDescent="0.3">
      <c r="A96" s="34" t="s">
        <v>72</v>
      </c>
      <c r="B96" s="10">
        <v>2.4700000000000002</v>
      </c>
      <c r="C96" s="10">
        <v>2.19</v>
      </c>
      <c r="D96" s="10">
        <f t="shared" si="24"/>
        <v>0.28000000000000025</v>
      </c>
      <c r="E96" s="10">
        <f t="shared" si="17"/>
        <v>12.785388127853892</v>
      </c>
      <c r="F96" s="10"/>
      <c r="G96" s="10">
        <v>2.19</v>
      </c>
      <c r="H96" s="10">
        <v>2.25</v>
      </c>
      <c r="I96" s="10">
        <f t="shared" si="18"/>
        <v>-6.0000000000000053E-2</v>
      </c>
      <c r="J96" s="45">
        <f t="shared" si="19"/>
        <v>-2.6666666666666692</v>
      </c>
      <c r="K96" s="6"/>
      <c r="L96" s="6"/>
      <c r="M96" s="6"/>
      <c r="N96" s="6"/>
      <c r="O96" s="6"/>
      <c r="P96" s="22"/>
      <c r="Q96" s="18"/>
      <c r="R96" s="18"/>
      <c r="S96" s="18"/>
      <c r="T96" s="18"/>
      <c r="U96" s="18"/>
      <c r="V96" s="6"/>
      <c r="W96" s="18"/>
      <c r="X96" s="18"/>
      <c r="Y96" s="18"/>
      <c r="Z96" s="18"/>
      <c r="AA96" s="6"/>
    </row>
    <row r="97" spans="1:27" x14ac:dyDescent="0.25">
      <c r="A97" s="26" t="s">
        <v>73</v>
      </c>
      <c r="B97" s="5">
        <v>4323</v>
      </c>
      <c r="C97" s="5">
        <v>4328</v>
      </c>
      <c r="D97" s="5">
        <f t="shared" si="24"/>
        <v>-5</v>
      </c>
      <c r="E97" s="5">
        <f t="shared" si="17"/>
        <v>-0.11552680221811461</v>
      </c>
      <c r="F97" s="5"/>
      <c r="G97" s="5">
        <v>4328</v>
      </c>
      <c r="H97" s="5">
        <v>4315</v>
      </c>
      <c r="I97" s="5">
        <f t="shared" si="18"/>
        <v>13</v>
      </c>
      <c r="J97" s="42">
        <f t="shared" si="19"/>
        <v>0.30127462340672073</v>
      </c>
      <c r="K97" s="6"/>
      <c r="L97" s="6"/>
      <c r="M97" s="6"/>
      <c r="N97" s="6"/>
      <c r="O97" s="6"/>
      <c r="P97" s="18"/>
      <c r="Q97" s="18"/>
      <c r="R97" s="18"/>
      <c r="S97" s="18"/>
      <c r="T97" s="18"/>
      <c r="U97" s="18"/>
      <c r="V97" s="6"/>
      <c r="W97" s="18"/>
      <c r="X97" s="18"/>
      <c r="Y97" s="18"/>
      <c r="Z97" s="18"/>
      <c r="AA97" s="6"/>
    </row>
    <row r="98" spans="1:27" ht="15.75" thickBot="1" x14ac:dyDescent="0.3">
      <c r="A98" s="31" t="s">
        <v>74</v>
      </c>
      <c r="B98" s="7">
        <v>16</v>
      </c>
      <c r="C98" s="7">
        <v>22</v>
      </c>
      <c r="D98" s="7">
        <f t="shared" si="24"/>
        <v>-6</v>
      </c>
      <c r="E98" s="7">
        <f t="shared" si="17"/>
        <v>-27.272727272727273</v>
      </c>
      <c r="F98" s="7"/>
      <c r="G98" s="7">
        <v>22</v>
      </c>
      <c r="H98" s="7">
        <v>25</v>
      </c>
      <c r="I98" s="7">
        <f t="shared" si="18"/>
        <v>-3</v>
      </c>
      <c r="J98" s="32">
        <f t="shared" si="19"/>
        <v>-12</v>
      </c>
      <c r="K98" s="6"/>
      <c r="L98" s="6"/>
      <c r="M98" s="6"/>
      <c r="N98" s="6"/>
      <c r="O98" s="6"/>
      <c r="P98" s="18"/>
      <c r="Q98" s="18"/>
      <c r="R98" s="18"/>
      <c r="S98" s="18"/>
      <c r="T98" s="18"/>
      <c r="U98" s="18"/>
      <c r="V98" s="6"/>
      <c r="W98" s="18"/>
      <c r="X98" s="18"/>
      <c r="Y98" s="18"/>
      <c r="Z98" s="18"/>
      <c r="AA98" s="6"/>
    </row>
    <row r="99" spans="1:27" ht="15.75" thickBot="1" x14ac:dyDescent="0.3">
      <c r="A99" s="34" t="s">
        <v>75</v>
      </c>
      <c r="B99" s="10">
        <v>4339</v>
      </c>
      <c r="C99" s="10">
        <v>4350</v>
      </c>
      <c r="D99" s="10">
        <f t="shared" si="24"/>
        <v>-11</v>
      </c>
      <c r="E99" s="10">
        <f t="shared" si="17"/>
        <v>-0.25287356321839083</v>
      </c>
      <c r="F99" s="10"/>
      <c r="G99" s="10">
        <v>4350</v>
      </c>
      <c r="H99" s="10">
        <v>4340</v>
      </c>
      <c r="I99" s="10">
        <f t="shared" si="18"/>
        <v>10</v>
      </c>
      <c r="J99" s="35">
        <f t="shared" si="19"/>
        <v>0.2304147465437788</v>
      </c>
      <c r="K99" s="6"/>
      <c r="L99" s="6"/>
      <c r="M99" s="6"/>
      <c r="N99" s="6"/>
      <c r="O99" s="6"/>
      <c r="P99" s="18"/>
      <c r="Q99" s="18"/>
      <c r="R99" s="18"/>
      <c r="S99" s="18"/>
      <c r="T99" s="18"/>
      <c r="U99" s="18"/>
      <c r="V99" s="6"/>
      <c r="W99" s="18"/>
      <c r="X99" s="18"/>
      <c r="Y99" s="18"/>
      <c r="Z99" s="18"/>
      <c r="AA99" s="6"/>
    </row>
    <row r="100" spans="1:27" x14ac:dyDescent="0.25">
      <c r="A100" s="59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18"/>
      <c r="Q100" s="18"/>
      <c r="R100" s="18"/>
      <c r="S100" s="18"/>
      <c r="T100" s="18"/>
      <c r="U100" s="18"/>
      <c r="V100" s="6"/>
      <c r="W100" s="18"/>
      <c r="X100" s="18"/>
      <c r="Y100" s="18"/>
      <c r="Z100" s="18"/>
      <c r="AA100" s="6"/>
    </row>
    <row r="101" spans="1:27" x14ac:dyDescent="0.25">
      <c r="A101" s="6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V101" s="6"/>
      <c r="AA101" s="6"/>
    </row>
    <row r="102" spans="1:27" x14ac:dyDescent="0.25">
      <c r="A102" s="60"/>
      <c r="B102" s="6"/>
      <c r="C102" s="6"/>
      <c r="D102" s="6"/>
      <c r="E102" s="6"/>
      <c r="G102" s="6"/>
      <c r="H102" s="6"/>
      <c r="I102" s="6"/>
      <c r="J102" s="6"/>
      <c r="L102" s="6"/>
      <c r="M102" s="6"/>
      <c r="N102" s="6"/>
      <c r="O102" s="6"/>
    </row>
    <row r="103" spans="1:27" x14ac:dyDescent="0.25">
      <c r="B103" s="18"/>
      <c r="C103" s="18"/>
      <c r="D103" s="18"/>
      <c r="E103" s="18"/>
      <c r="G103" s="18"/>
      <c r="H103" s="18"/>
      <c r="I103" s="18"/>
      <c r="J103" s="18"/>
      <c r="L103" s="18"/>
      <c r="M103" s="18"/>
      <c r="N103" s="18"/>
      <c r="O103" s="18"/>
    </row>
  </sheetData>
  <mergeCells count="18">
    <mergeCell ref="A10:Z10"/>
    <mergeCell ref="A11:Z11"/>
    <mergeCell ref="A12:Z12"/>
    <mergeCell ref="AD77:AE77"/>
    <mergeCell ref="T16:U16"/>
    <mergeCell ref="Y16:Z16"/>
    <mergeCell ref="AD16:AE16"/>
    <mergeCell ref="D77:E77"/>
    <mergeCell ref="I77:J77"/>
    <mergeCell ref="N77:O77"/>
    <mergeCell ref="T77:U77"/>
    <mergeCell ref="Y77:Z77"/>
    <mergeCell ref="A71:Z71"/>
    <mergeCell ref="A72:Z72"/>
    <mergeCell ref="A73:Z73"/>
    <mergeCell ref="D16:E16"/>
    <mergeCell ref="I16:J16"/>
    <mergeCell ref="N16:O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5:Z97"/>
  <sheetViews>
    <sheetView zoomScale="85" zoomScaleNormal="85" workbookViewId="0">
      <selection activeCell="N4" sqref="N4"/>
    </sheetView>
  </sheetViews>
  <sheetFormatPr defaultColWidth="8.85546875" defaultRowHeight="15" x14ac:dyDescent="0.25"/>
  <cols>
    <col min="1" max="1" width="50.28515625" bestFit="1" customWidth="1"/>
    <col min="2" max="2" width="12.5703125" customWidth="1"/>
    <col min="3" max="3" width="10.140625" bestFit="1" customWidth="1"/>
    <col min="4" max="4" width="2.28515625" customWidth="1"/>
    <col min="5" max="5" width="11.28515625" customWidth="1"/>
    <col min="6" max="6" width="10.140625" bestFit="1" customWidth="1"/>
    <col min="7" max="7" width="2.28515625" customWidth="1"/>
    <col min="8" max="8" width="10" customWidth="1"/>
    <col min="9" max="9" width="10.140625" bestFit="1" customWidth="1"/>
    <col min="10" max="10" width="2.28515625" customWidth="1"/>
    <col min="11" max="11" width="8.42578125" bestFit="1" customWidth="1"/>
    <col min="12" max="12" width="10.140625" bestFit="1" customWidth="1"/>
    <col min="14" max="14" width="42.42578125" bestFit="1" customWidth="1"/>
    <col min="15" max="15" width="8.85546875" bestFit="1" customWidth="1"/>
    <col min="16" max="16" width="10.140625" bestFit="1" customWidth="1"/>
    <col min="17" max="17" width="2.28515625" customWidth="1"/>
    <col min="18" max="18" width="9" customWidth="1"/>
    <col min="19" max="19" width="10.140625" bestFit="1" customWidth="1"/>
    <col min="20" max="20" width="2.28515625" customWidth="1"/>
    <col min="21" max="21" width="10.5703125" customWidth="1"/>
    <col min="22" max="22" width="10.140625" bestFit="1" customWidth="1"/>
    <col min="23" max="23" width="2.28515625" customWidth="1"/>
    <col min="24" max="24" width="8.42578125" bestFit="1" customWidth="1"/>
    <col min="25" max="25" width="10.140625" bestFit="1" customWidth="1"/>
  </cols>
  <sheetData>
    <row r="5" spans="1:26" ht="23.25" customHeight="1" x14ac:dyDescent="0.25"/>
    <row r="6" spans="1:26" x14ac:dyDescent="0.25">
      <c r="A6" s="85" t="s">
        <v>39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3"/>
      <c r="X6" s="3"/>
      <c r="Y6" s="3"/>
      <c r="Z6" s="3"/>
    </row>
    <row r="7" spans="1:26" x14ac:dyDescent="0.25">
      <c r="A7" s="88" t="s">
        <v>0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6" x14ac:dyDescent="0.25">
      <c r="A8" s="89" t="s">
        <v>85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40"/>
      <c r="X8" s="40"/>
      <c r="Y8" s="40"/>
      <c r="Z8" s="40"/>
    </row>
    <row r="9" spans="1:26" ht="15.75" thickBot="1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Q9" s="13"/>
      <c r="T9" s="13"/>
      <c r="W9" s="13"/>
    </row>
    <row r="10" spans="1:26" ht="15.75" thickBot="1" x14ac:dyDescent="0.3">
      <c r="A10" s="34" t="s">
        <v>12</v>
      </c>
      <c r="B10" s="11"/>
      <c r="C10" s="11"/>
      <c r="D10" s="11"/>
      <c r="E10" s="11"/>
      <c r="F10" s="11"/>
      <c r="G10" s="11"/>
      <c r="H10" s="11"/>
      <c r="I10" s="39"/>
      <c r="N10" s="34" t="s">
        <v>13</v>
      </c>
      <c r="O10" s="11"/>
      <c r="P10" s="11"/>
      <c r="Q10" s="11"/>
      <c r="R10" s="11"/>
      <c r="S10" s="11"/>
      <c r="T10" s="11"/>
      <c r="U10" s="11"/>
      <c r="V10" s="39"/>
    </row>
    <row r="11" spans="1:26" x14ac:dyDescent="0.25">
      <c r="A11" s="36"/>
      <c r="B11" s="13"/>
      <c r="C11" s="13"/>
      <c r="D11" s="13"/>
      <c r="E11" s="13"/>
      <c r="F11" s="13"/>
      <c r="G11" s="13"/>
      <c r="H11" s="13"/>
      <c r="I11" s="37"/>
      <c r="J11" s="13"/>
      <c r="K11" s="13"/>
      <c r="L11" s="13"/>
      <c r="N11" s="30"/>
      <c r="Q11" s="13"/>
      <c r="T11" s="13"/>
      <c r="V11" s="41"/>
      <c r="W11" s="13"/>
    </row>
    <row r="12" spans="1:26" ht="15.75" thickBot="1" x14ac:dyDescent="0.3">
      <c r="A12" s="31"/>
      <c r="B12" s="83">
        <v>2023</v>
      </c>
      <c r="C12" s="83"/>
      <c r="D12" s="24"/>
      <c r="E12" s="83">
        <v>2022</v>
      </c>
      <c r="F12" s="83"/>
      <c r="G12" s="24"/>
      <c r="H12" s="83">
        <v>2021</v>
      </c>
      <c r="I12" s="84"/>
      <c r="J12" s="14"/>
      <c r="K12" s="85"/>
      <c r="L12" s="85"/>
      <c r="N12" s="31"/>
      <c r="O12" s="83">
        <v>2023</v>
      </c>
      <c r="P12" s="83"/>
      <c r="Q12" s="24"/>
      <c r="R12" s="83">
        <v>2022</v>
      </c>
      <c r="S12" s="83"/>
      <c r="T12" s="24"/>
      <c r="U12" s="83">
        <v>2021</v>
      </c>
      <c r="V12" s="84"/>
      <c r="W12" s="14"/>
      <c r="X12" s="85"/>
      <c r="Y12" s="85"/>
    </row>
    <row r="13" spans="1:26" ht="15.75" thickBot="1" x14ac:dyDescent="0.3">
      <c r="A13" s="38"/>
      <c r="B13" s="2" t="s">
        <v>2</v>
      </c>
      <c r="C13" s="61" t="s">
        <v>3</v>
      </c>
      <c r="D13" s="61"/>
      <c r="E13" s="61" t="s">
        <v>2</v>
      </c>
      <c r="F13" s="61" t="s">
        <v>3</v>
      </c>
      <c r="G13" s="61"/>
      <c r="H13" s="61" t="s">
        <v>8</v>
      </c>
      <c r="I13" s="62" t="s">
        <v>3</v>
      </c>
      <c r="J13" s="4"/>
      <c r="K13" s="4"/>
      <c r="L13" s="4"/>
      <c r="N13" s="34"/>
      <c r="O13" s="61" t="s">
        <v>2</v>
      </c>
      <c r="P13" s="61" t="s">
        <v>3</v>
      </c>
      <c r="Q13" s="61"/>
      <c r="R13" s="61" t="s">
        <v>2</v>
      </c>
      <c r="S13" s="61" t="s">
        <v>3</v>
      </c>
      <c r="T13" s="61"/>
      <c r="U13" s="61" t="s">
        <v>8</v>
      </c>
      <c r="V13" s="62" t="s">
        <v>3</v>
      </c>
      <c r="W13" s="4"/>
      <c r="X13" s="4"/>
      <c r="Y13" s="4"/>
    </row>
    <row r="14" spans="1:26" x14ac:dyDescent="0.25">
      <c r="A14" s="26" t="s">
        <v>4</v>
      </c>
      <c r="B14" s="4" t="s">
        <v>5</v>
      </c>
      <c r="C14" s="4" t="s">
        <v>6</v>
      </c>
      <c r="D14" s="4"/>
      <c r="E14" s="4" t="s">
        <v>5</v>
      </c>
      <c r="F14" s="4" t="s">
        <v>6</v>
      </c>
      <c r="G14" s="4"/>
      <c r="H14" s="4" t="s">
        <v>5</v>
      </c>
      <c r="I14" s="28" t="s">
        <v>6</v>
      </c>
      <c r="J14" s="4"/>
      <c r="K14" s="4"/>
      <c r="L14" s="4"/>
      <c r="M14" s="3"/>
      <c r="N14" s="26"/>
      <c r="O14" s="4" t="s">
        <v>5</v>
      </c>
      <c r="P14" s="4" t="s">
        <v>6</v>
      </c>
      <c r="Q14" s="4"/>
      <c r="R14" s="4" t="s">
        <v>5</v>
      </c>
      <c r="S14" s="4" t="s">
        <v>6</v>
      </c>
      <c r="T14" s="4"/>
      <c r="U14" s="4" t="s">
        <v>5</v>
      </c>
      <c r="V14" s="28" t="s">
        <v>6</v>
      </c>
      <c r="W14" s="4"/>
      <c r="X14" s="4"/>
      <c r="Y14" s="4"/>
    </row>
    <row r="15" spans="1:26" x14ac:dyDescent="0.25">
      <c r="A15" s="26" t="s">
        <v>14</v>
      </c>
      <c r="B15" s="5"/>
      <c r="C15" s="5"/>
      <c r="D15" s="6"/>
      <c r="E15" s="5"/>
      <c r="F15" s="5"/>
      <c r="G15" s="6"/>
      <c r="H15" s="5"/>
      <c r="I15" s="29"/>
      <c r="J15" s="6"/>
      <c r="K15" s="5"/>
      <c r="L15" s="6"/>
      <c r="N15" s="26" t="s">
        <v>14</v>
      </c>
      <c r="O15" s="48">
        <f>B24</f>
        <v>26732</v>
      </c>
      <c r="P15" s="48">
        <f t="shared" ref="P15:P22" si="0">(O15/B$35)*100</f>
        <v>27.360469995803609</v>
      </c>
      <c r="Q15" s="6"/>
      <c r="R15" s="48">
        <f>E24</f>
        <v>22591</v>
      </c>
      <c r="S15" s="48">
        <f t="shared" ref="S15:S22" si="1">(R15/E$35)*100</f>
        <v>24.353459892414001</v>
      </c>
      <c r="T15" s="6"/>
      <c r="U15" s="48">
        <f>H24</f>
        <v>22545</v>
      </c>
      <c r="V15" s="49">
        <f t="shared" ref="V15:V22" si="2">(U15/H$35)*100</f>
        <v>23.894058545477669</v>
      </c>
      <c r="W15" s="6"/>
      <c r="X15" s="48"/>
      <c r="Y15" s="48"/>
    </row>
    <row r="16" spans="1:26" ht="15.75" thickBot="1" x14ac:dyDescent="0.3">
      <c r="A16" s="30" t="s">
        <v>15</v>
      </c>
      <c r="B16" s="6">
        <v>9366</v>
      </c>
      <c r="C16" s="6">
        <f>(B16/B$35)*100</f>
        <v>9.5861948967790145</v>
      </c>
      <c r="D16" s="6"/>
      <c r="E16" s="6">
        <v>9519</v>
      </c>
      <c r="F16" s="6">
        <f>(E16/E$35)*100</f>
        <v>10.26163448788849</v>
      </c>
      <c r="G16" s="6"/>
      <c r="H16" s="6">
        <v>9684</v>
      </c>
      <c r="I16" s="29">
        <f>(H16/H$35)*100</f>
        <v>10.263475846281027</v>
      </c>
      <c r="J16" s="6"/>
      <c r="K16" s="6"/>
      <c r="L16" s="6"/>
      <c r="N16" s="38" t="s">
        <v>16</v>
      </c>
      <c r="O16" s="12">
        <f>SUM(B26:B33)</f>
        <v>70971</v>
      </c>
      <c r="P16" s="12">
        <f t="shared" si="0"/>
        <v>72.639530004196402</v>
      </c>
      <c r="Q16" s="7"/>
      <c r="R16" s="12">
        <f>SUM(E26:E33)</f>
        <v>70172</v>
      </c>
      <c r="S16" s="12">
        <f t="shared" si="1"/>
        <v>75.646540107586006</v>
      </c>
      <c r="T16" s="7"/>
      <c r="U16" s="12">
        <f>SUM(H26:H33)</f>
        <v>71809</v>
      </c>
      <c r="V16" s="50">
        <f t="shared" si="2"/>
        <v>76.105941454522323</v>
      </c>
      <c r="W16" s="6"/>
      <c r="X16" s="48"/>
      <c r="Y16" s="48"/>
    </row>
    <row r="17" spans="1:25" ht="15.75" thickBot="1" x14ac:dyDescent="0.3">
      <c r="A17" s="30" t="s">
        <v>17</v>
      </c>
      <c r="B17" s="6">
        <v>2997</v>
      </c>
      <c r="C17" s="6">
        <f t="shared" ref="C17:C21" si="3">(B17/B$35)*100</f>
        <v>3.0674595457662508</v>
      </c>
      <c r="D17" s="6"/>
      <c r="E17" s="6">
        <v>1043</v>
      </c>
      <c r="F17" s="6">
        <f t="shared" ref="F17:F21" si="4">(E17/E$35)*100</f>
        <v>1.1243707081487231</v>
      </c>
      <c r="G17" s="6"/>
      <c r="H17" s="6">
        <v>1242</v>
      </c>
      <c r="I17" s="29">
        <f t="shared" ref="I17:I21" si="5">(H17/H$35)*100</f>
        <v>1.3163193929245183</v>
      </c>
      <c r="J17" s="6"/>
      <c r="K17" s="6"/>
      <c r="L17" s="6"/>
      <c r="N17" s="38" t="s">
        <v>9</v>
      </c>
      <c r="O17" s="12">
        <f>SUM(O15:O16)</f>
        <v>97703</v>
      </c>
      <c r="P17" s="12">
        <f t="shared" si="0"/>
        <v>100</v>
      </c>
      <c r="Q17" s="7"/>
      <c r="R17" s="12">
        <f>SUM(R15:R16)</f>
        <v>92763</v>
      </c>
      <c r="S17" s="12">
        <f t="shared" si="1"/>
        <v>100</v>
      </c>
      <c r="T17" s="7"/>
      <c r="U17" s="12">
        <f>SUM(U15:U16)</f>
        <v>94354</v>
      </c>
      <c r="V17" s="50">
        <f t="shared" si="2"/>
        <v>100</v>
      </c>
      <c r="W17" s="6"/>
      <c r="X17" s="48"/>
      <c r="Y17" s="48"/>
    </row>
    <row r="18" spans="1:25" x14ac:dyDescent="0.25">
      <c r="A18" s="30" t="s">
        <v>40</v>
      </c>
      <c r="B18" s="6">
        <v>1300</v>
      </c>
      <c r="C18" s="6">
        <f t="shared" si="3"/>
        <v>1.330563032864907</v>
      </c>
      <c r="D18" s="6"/>
      <c r="E18" s="6">
        <v>1069</v>
      </c>
      <c r="F18" s="6">
        <f t="shared" si="4"/>
        <v>1.1523991246509924</v>
      </c>
      <c r="G18" s="6"/>
      <c r="H18" s="6">
        <v>1699</v>
      </c>
      <c r="I18" s="29">
        <f t="shared" si="5"/>
        <v>1.8006655785658263</v>
      </c>
      <c r="J18" s="6"/>
      <c r="K18" s="6"/>
      <c r="L18" s="6"/>
      <c r="N18" s="26" t="s">
        <v>18</v>
      </c>
      <c r="O18" s="48">
        <f>B47</f>
        <v>23571</v>
      </c>
      <c r="P18" s="48">
        <f t="shared" si="0"/>
        <v>24.125154805891324</v>
      </c>
      <c r="Q18" s="6"/>
      <c r="R18" s="48">
        <f>E47</f>
        <v>19724</v>
      </c>
      <c r="S18" s="48">
        <f t="shared" si="1"/>
        <v>21.262787965029158</v>
      </c>
      <c r="T18" s="6"/>
      <c r="U18" s="48">
        <f>H47</f>
        <v>19950</v>
      </c>
      <c r="V18" s="49">
        <f t="shared" si="2"/>
        <v>21.143777688280309</v>
      </c>
      <c r="W18" s="6"/>
      <c r="X18" s="48"/>
      <c r="Y18" s="48"/>
    </row>
    <row r="19" spans="1:25" ht="15.75" thickBot="1" x14ac:dyDescent="0.3">
      <c r="A19" s="30" t="s">
        <v>19</v>
      </c>
      <c r="B19" s="6">
        <v>3410</v>
      </c>
      <c r="C19" s="6">
        <f t="shared" si="3"/>
        <v>3.4901691862071789</v>
      </c>
      <c r="D19" s="6"/>
      <c r="E19" s="6">
        <v>3487</v>
      </c>
      <c r="F19" s="6">
        <f t="shared" si="4"/>
        <v>3.7590418593620298</v>
      </c>
      <c r="G19" s="6"/>
      <c r="H19" s="6">
        <v>3512</v>
      </c>
      <c r="I19" s="29">
        <f t="shared" si="5"/>
        <v>3.7221527439218263</v>
      </c>
      <c r="J19" s="6"/>
      <c r="K19" s="6"/>
      <c r="L19" s="6"/>
      <c r="N19" s="38" t="s">
        <v>20</v>
      </c>
      <c r="O19" s="12">
        <f>SUM(B49:B51)</f>
        <v>46652</v>
      </c>
      <c r="P19" s="12">
        <f t="shared" si="0"/>
        <v>47.748789699395104</v>
      </c>
      <c r="Q19" s="7"/>
      <c r="R19" s="12">
        <f>SUM(E49:E51)</f>
        <v>47213</v>
      </c>
      <c r="S19" s="12">
        <f t="shared" si="1"/>
        <v>50.896370320062957</v>
      </c>
      <c r="T19" s="7"/>
      <c r="U19" s="12">
        <f>SUM(H49:H51)</f>
        <v>49544</v>
      </c>
      <c r="V19" s="50">
        <f t="shared" si="2"/>
        <v>52.508637683617025</v>
      </c>
      <c r="W19" s="6"/>
      <c r="X19" s="48"/>
      <c r="Y19" s="48"/>
    </row>
    <row r="20" spans="1:25" ht="15.75" thickBot="1" x14ac:dyDescent="0.3">
      <c r="A20" s="30" t="s">
        <v>22</v>
      </c>
      <c r="B20" s="6">
        <v>4424</v>
      </c>
      <c r="C20" s="6">
        <f t="shared" si="3"/>
        <v>4.5280083518418062</v>
      </c>
      <c r="D20" s="6"/>
      <c r="E20" s="6">
        <v>4233</v>
      </c>
      <c r="F20" s="6">
        <f t="shared" si="4"/>
        <v>4.5632418097732934</v>
      </c>
      <c r="G20" s="6"/>
      <c r="H20" s="6">
        <v>3414</v>
      </c>
      <c r="I20" s="29">
        <f t="shared" si="5"/>
        <v>3.618288572821502</v>
      </c>
      <c r="J20" s="6"/>
      <c r="K20" s="6"/>
      <c r="L20" s="6"/>
      <c r="N20" s="34" t="s">
        <v>21</v>
      </c>
      <c r="O20" s="51">
        <f>SUM(O18:O19)</f>
        <v>70223</v>
      </c>
      <c r="P20" s="51">
        <f t="shared" si="0"/>
        <v>71.873944505286431</v>
      </c>
      <c r="Q20" s="8"/>
      <c r="R20" s="51">
        <f>SUM(R18:R19)</f>
        <v>66937</v>
      </c>
      <c r="S20" s="51">
        <f t="shared" si="1"/>
        <v>72.159158285092118</v>
      </c>
      <c r="T20" s="8"/>
      <c r="U20" s="51">
        <f>SUM(U18:U19)</f>
        <v>69494</v>
      </c>
      <c r="V20" s="52">
        <f t="shared" si="2"/>
        <v>73.65241537189732</v>
      </c>
      <c r="W20" s="6"/>
      <c r="X20" s="48"/>
      <c r="Y20" s="48"/>
    </row>
    <row r="21" spans="1:25" ht="15.75" thickBot="1" x14ac:dyDescent="0.3">
      <c r="A21" s="30" t="s">
        <v>24</v>
      </c>
      <c r="B21" s="6">
        <v>5235</v>
      </c>
      <c r="C21" s="6">
        <f t="shared" si="3"/>
        <v>5.3580749823444513</v>
      </c>
      <c r="D21" s="6"/>
      <c r="E21" s="6">
        <v>3240</v>
      </c>
      <c r="F21" s="6">
        <f t="shared" si="4"/>
        <v>3.4927719025904724</v>
      </c>
      <c r="G21" s="6"/>
      <c r="H21" s="6">
        <v>2994</v>
      </c>
      <c r="I21" s="29">
        <f t="shared" si="5"/>
        <v>3.1731564109629691</v>
      </c>
      <c r="J21" s="6"/>
      <c r="K21" s="6"/>
      <c r="L21" s="6"/>
      <c r="N21" s="34" t="s">
        <v>23</v>
      </c>
      <c r="O21" s="51">
        <f>B63</f>
        <v>27480</v>
      </c>
      <c r="P21" s="51">
        <f t="shared" si="0"/>
        <v>28.126055494713569</v>
      </c>
      <c r="Q21" s="8"/>
      <c r="R21" s="51">
        <f>E63</f>
        <v>25826</v>
      </c>
      <c r="S21" s="51">
        <f t="shared" si="1"/>
        <v>27.840841714907882</v>
      </c>
      <c r="T21" s="8"/>
      <c r="U21" s="51">
        <f>H63</f>
        <v>24860</v>
      </c>
      <c r="V21" s="52">
        <f t="shared" si="2"/>
        <v>26.347584628102677</v>
      </c>
      <c r="W21" s="6"/>
      <c r="X21" s="48"/>
      <c r="Y21" s="48"/>
    </row>
    <row r="22" spans="1:25" ht="15.75" thickBot="1" x14ac:dyDescent="0.3">
      <c r="A22" s="30"/>
      <c r="B22" s="6"/>
      <c r="C22" s="6"/>
      <c r="D22" s="6"/>
      <c r="E22" s="6"/>
      <c r="F22" s="6"/>
      <c r="G22" s="6"/>
      <c r="H22" s="6"/>
      <c r="I22" s="29"/>
      <c r="J22" s="6"/>
      <c r="K22" s="6"/>
      <c r="L22" s="6"/>
      <c r="N22" s="38" t="s">
        <v>25</v>
      </c>
      <c r="O22" s="12">
        <f>SUM(O20:O21)</f>
        <v>97703</v>
      </c>
      <c r="P22" s="12">
        <f t="shared" si="0"/>
        <v>100</v>
      </c>
      <c r="Q22" s="7"/>
      <c r="R22" s="12">
        <f>SUM(R20:R21)</f>
        <v>92763</v>
      </c>
      <c r="S22" s="12">
        <f t="shared" si="1"/>
        <v>100</v>
      </c>
      <c r="T22" s="7"/>
      <c r="U22" s="12">
        <f>SUM(U20:U21)</f>
        <v>94354</v>
      </c>
      <c r="V22" s="50">
        <f t="shared" si="2"/>
        <v>100</v>
      </c>
      <c r="W22" s="6"/>
      <c r="X22" s="48"/>
      <c r="Y22" s="48"/>
    </row>
    <row r="23" spans="1:25" ht="15.75" thickBot="1" x14ac:dyDescent="0.3">
      <c r="A23" s="31"/>
      <c r="B23" s="7"/>
      <c r="C23" s="7"/>
      <c r="D23" s="7"/>
      <c r="E23" s="7"/>
      <c r="F23" s="7"/>
      <c r="G23" s="7"/>
      <c r="H23" s="7"/>
      <c r="I23" s="32"/>
      <c r="J23" s="6"/>
      <c r="K23" s="6"/>
      <c r="L23" s="6"/>
      <c r="Q23" s="6"/>
      <c r="T23" s="6"/>
      <c r="W23" s="6"/>
    </row>
    <row r="24" spans="1:25" x14ac:dyDescent="0.25">
      <c r="A24" s="30" t="s">
        <v>26</v>
      </c>
      <c r="B24" s="6">
        <f>SUM(B16:B21)</f>
        <v>26732</v>
      </c>
      <c r="C24" s="6">
        <f>(B24/B$35)*100</f>
        <v>27.360469995803609</v>
      </c>
      <c r="D24" s="6"/>
      <c r="E24" s="6">
        <f>SUM(E16:E21)</f>
        <v>22591</v>
      </c>
      <c r="F24" s="6">
        <f>(E24/E$35)*100</f>
        <v>24.353459892414001</v>
      </c>
      <c r="G24" s="6"/>
      <c r="H24" s="6">
        <f>SUM(H16:H21)</f>
        <v>22545</v>
      </c>
      <c r="I24" s="29">
        <f>(H24/H$35)*100</f>
        <v>23.894058545477669</v>
      </c>
      <c r="J24" s="6"/>
      <c r="K24" s="6"/>
      <c r="L24" s="6"/>
      <c r="Q24" s="6"/>
      <c r="T24" s="6"/>
      <c r="W24" s="6"/>
    </row>
    <row r="25" spans="1:25" x14ac:dyDescent="0.25">
      <c r="A25" s="26" t="s">
        <v>16</v>
      </c>
      <c r="B25" s="5"/>
      <c r="C25" s="5"/>
      <c r="D25" s="6"/>
      <c r="E25" s="5"/>
      <c r="F25" s="5"/>
      <c r="G25" s="6"/>
      <c r="H25" s="5"/>
      <c r="I25" s="29"/>
      <c r="J25" s="6"/>
      <c r="K25" s="5"/>
      <c r="L25" s="6"/>
      <c r="Q25" s="6"/>
      <c r="T25" s="6"/>
      <c r="W25" s="6"/>
    </row>
    <row r="26" spans="1:25" x14ac:dyDescent="0.25">
      <c r="A26" s="30" t="s">
        <v>47</v>
      </c>
      <c r="B26" s="6">
        <v>118</v>
      </c>
      <c r="C26" s="6">
        <f>(B26/B$35)*100</f>
        <v>0.12077418298312233</v>
      </c>
      <c r="D26" s="6"/>
      <c r="E26" s="6">
        <v>501</v>
      </c>
      <c r="F26" s="6">
        <f>(E26/E$35)*100</f>
        <v>0.54008602567834163</v>
      </c>
      <c r="G26" s="6"/>
      <c r="H26" s="6">
        <v>818</v>
      </c>
      <c r="I26" s="29">
        <f>(H26/H$35)*100</f>
        <v>0.86694787714352328</v>
      </c>
      <c r="J26" s="6"/>
      <c r="K26" s="6"/>
      <c r="L26" s="6"/>
      <c r="Q26" s="6"/>
      <c r="T26" s="6"/>
      <c r="W26" s="6"/>
    </row>
    <row r="27" spans="1:25" x14ac:dyDescent="0.25">
      <c r="A27" s="30" t="s">
        <v>44</v>
      </c>
      <c r="B27" s="6">
        <v>19671</v>
      </c>
      <c r="C27" s="6">
        <f t="shared" ref="C27:C33" si="6">(B27/B$35)*100</f>
        <v>20.133465707296601</v>
      </c>
      <c r="D27" s="6"/>
      <c r="E27" s="6">
        <v>18264</v>
      </c>
      <c r="F27" s="6">
        <f t="shared" ref="F27:F33" si="7">(E27/E$35)*100</f>
        <v>19.688884576824812</v>
      </c>
      <c r="G27" s="6"/>
      <c r="H27" s="6">
        <v>17598</v>
      </c>
      <c r="I27" s="29">
        <f t="shared" ref="I27:I33" si="8">(H27/H$35)*100</f>
        <v>18.651037581872522</v>
      </c>
      <c r="J27" s="6"/>
      <c r="K27" s="6"/>
      <c r="L27" s="6"/>
      <c r="Q27" s="6"/>
      <c r="T27" s="6"/>
      <c r="W27" s="6"/>
    </row>
    <row r="28" spans="1:25" x14ac:dyDescent="0.25">
      <c r="A28" s="30" t="s">
        <v>42</v>
      </c>
      <c r="B28" s="6">
        <v>7162</v>
      </c>
      <c r="C28" s="6">
        <f t="shared" si="6"/>
        <v>7.3303788010603572</v>
      </c>
      <c r="D28" s="6"/>
      <c r="E28" s="6">
        <v>6189</v>
      </c>
      <c r="F28" s="6">
        <f t="shared" si="7"/>
        <v>6.6718411435593925</v>
      </c>
      <c r="G28" s="6"/>
      <c r="H28" s="6">
        <v>6731</v>
      </c>
      <c r="I28" s="29">
        <f t="shared" si="8"/>
        <v>7.1337728130232954</v>
      </c>
      <c r="J28" s="6"/>
      <c r="K28" s="6"/>
      <c r="L28" s="6"/>
      <c r="Q28" s="6"/>
      <c r="T28" s="6"/>
      <c r="W28" s="6"/>
    </row>
    <row r="29" spans="1:25" x14ac:dyDescent="0.25">
      <c r="A29" s="30" t="s">
        <v>45</v>
      </c>
      <c r="B29" s="6">
        <v>516</v>
      </c>
      <c r="C29" s="6">
        <f t="shared" si="6"/>
        <v>0.52813117304484003</v>
      </c>
      <c r="D29" s="6"/>
      <c r="E29" s="6">
        <v>635</v>
      </c>
      <c r="F29" s="6">
        <f t="shared" si="7"/>
        <v>0.68454017226695985</v>
      </c>
      <c r="G29" s="6"/>
      <c r="H29" s="6">
        <v>785</v>
      </c>
      <c r="I29" s="29">
        <f t="shared" si="8"/>
        <v>0.83197320728321</v>
      </c>
      <c r="J29" s="6"/>
      <c r="K29" s="6"/>
      <c r="L29" s="6"/>
      <c r="Q29" s="6"/>
      <c r="T29" s="6"/>
      <c r="W29" s="6"/>
    </row>
    <row r="30" spans="1:25" x14ac:dyDescent="0.25">
      <c r="A30" s="30" t="s">
        <v>7</v>
      </c>
      <c r="B30" s="6">
        <v>18358</v>
      </c>
      <c r="C30" s="6">
        <f t="shared" si="6"/>
        <v>18.789597044103047</v>
      </c>
      <c r="D30" s="6"/>
      <c r="E30" s="6">
        <v>18782</v>
      </c>
      <c r="F30" s="6">
        <f t="shared" si="7"/>
        <v>20.247296874831562</v>
      </c>
      <c r="G30" s="6"/>
      <c r="H30" s="6">
        <v>19363</v>
      </c>
      <c r="I30" s="29">
        <f t="shared" si="8"/>
        <v>20.521652500158975</v>
      </c>
      <c r="J30" s="6"/>
      <c r="K30" s="6"/>
      <c r="L30" s="6"/>
      <c r="Q30" s="6"/>
      <c r="T30" s="6"/>
      <c r="W30" s="6"/>
    </row>
    <row r="31" spans="1:25" x14ac:dyDescent="0.25">
      <c r="A31" s="30" t="s">
        <v>43</v>
      </c>
      <c r="B31" s="6">
        <v>1561</v>
      </c>
      <c r="C31" s="6">
        <f t="shared" si="6"/>
        <v>1.5976991494631689</v>
      </c>
      <c r="D31" s="6"/>
      <c r="E31" s="6">
        <v>1746</v>
      </c>
      <c r="F31" s="6">
        <f t="shared" si="7"/>
        <v>1.8822159697293104</v>
      </c>
      <c r="G31" s="6"/>
      <c r="H31" s="6">
        <v>2129</v>
      </c>
      <c r="I31" s="29">
        <f t="shared" si="8"/>
        <v>2.2563961252305149</v>
      </c>
      <c r="J31" s="6"/>
      <c r="K31" s="6"/>
      <c r="L31" s="6"/>
      <c r="Q31" s="6"/>
      <c r="T31" s="6"/>
      <c r="W31" s="6"/>
    </row>
    <row r="32" spans="1:25" x14ac:dyDescent="0.25">
      <c r="A32" s="30" t="s">
        <v>41</v>
      </c>
      <c r="B32" s="6">
        <v>14349</v>
      </c>
      <c r="C32" s="6">
        <f t="shared" si="6"/>
        <v>14.686345352752731</v>
      </c>
      <c r="D32" s="6"/>
      <c r="E32" s="6">
        <v>14214</v>
      </c>
      <c r="F32" s="6">
        <f t="shared" si="7"/>
        <v>15.32291969858672</v>
      </c>
      <c r="G32" s="6"/>
      <c r="H32" s="6">
        <v>14465</v>
      </c>
      <c r="I32" s="29">
        <f t="shared" si="8"/>
        <v>15.330563622103991</v>
      </c>
      <c r="J32" s="6"/>
      <c r="K32" s="6"/>
      <c r="L32" s="6"/>
      <c r="Q32" s="6"/>
      <c r="T32" s="6"/>
      <c r="W32" s="6"/>
    </row>
    <row r="33" spans="1:26" x14ac:dyDescent="0.25">
      <c r="A33" s="30" t="s">
        <v>46</v>
      </c>
      <c r="B33" s="6">
        <v>9236</v>
      </c>
      <c r="C33" s="6">
        <f t="shared" si="6"/>
        <v>9.4531385934925236</v>
      </c>
      <c r="D33" s="6"/>
      <c r="E33" s="6">
        <v>9841</v>
      </c>
      <c r="F33" s="6">
        <f t="shared" si="7"/>
        <v>10.608755646108902</v>
      </c>
      <c r="G33" s="6"/>
      <c r="H33" s="6">
        <v>9920</v>
      </c>
      <c r="I33" s="29">
        <f t="shared" si="8"/>
        <v>10.513597727706298</v>
      </c>
      <c r="J33" s="6"/>
      <c r="K33" s="6"/>
      <c r="L33" s="6"/>
      <c r="Q33" s="6"/>
      <c r="T33" s="6"/>
      <c r="W33" s="6"/>
    </row>
    <row r="34" spans="1:26" ht="15.75" thickBot="1" x14ac:dyDescent="0.3">
      <c r="A34" s="31"/>
      <c r="B34" s="7"/>
      <c r="C34" s="7"/>
      <c r="D34" s="7"/>
      <c r="E34" s="7"/>
      <c r="F34" s="7"/>
      <c r="G34" s="7"/>
      <c r="H34" s="7"/>
      <c r="I34" s="32"/>
      <c r="J34" s="6"/>
      <c r="K34" s="6"/>
      <c r="L34" s="6"/>
      <c r="Q34" s="6"/>
      <c r="T34" s="6"/>
      <c r="W34" s="6"/>
    </row>
    <row r="35" spans="1:26" ht="15.75" thickBot="1" x14ac:dyDescent="0.3">
      <c r="A35" s="34" t="s">
        <v>9</v>
      </c>
      <c r="B35" s="10">
        <f>SUM(B24:B33)</f>
        <v>97703</v>
      </c>
      <c r="C35" s="10">
        <f>(B35/B$35)*100</f>
        <v>100</v>
      </c>
      <c r="D35" s="10"/>
      <c r="E35" s="10">
        <f>SUM(E24:E33)</f>
        <v>92763</v>
      </c>
      <c r="F35" s="10">
        <f>(E35/E$35)*100</f>
        <v>100</v>
      </c>
      <c r="G35" s="10"/>
      <c r="H35" s="10">
        <f>SUM(H24:H33)</f>
        <v>94354</v>
      </c>
      <c r="I35" s="45">
        <f>(H35/H$35)*100</f>
        <v>100</v>
      </c>
      <c r="J35" s="5"/>
      <c r="K35" s="5"/>
      <c r="L35" s="5"/>
      <c r="M35" s="3"/>
      <c r="N35" s="3"/>
      <c r="O35" s="3"/>
      <c r="P35" s="3"/>
      <c r="Q35" s="5"/>
      <c r="R35" s="3"/>
      <c r="S35" s="3"/>
      <c r="T35" s="5"/>
      <c r="U35" s="3"/>
      <c r="V35" s="3"/>
      <c r="W35" s="5"/>
      <c r="X35" s="3"/>
      <c r="Y35" s="3"/>
      <c r="Z35" s="3"/>
    </row>
    <row r="36" spans="1:26" x14ac:dyDescent="0.25">
      <c r="A36" s="26" t="s">
        <v>27</v>
      </c>
      <c r="B36" s="5"/>
      <c r="C36" s="5"/>
      <c r="D36" s="6"/>
      <c r="E36" s="5"/>
      <c r="F36" s="5"/>
      <c r="G36" s="6"/>
      <c r="H36" s="5"/>
      <c r="I36" s="29"/>
      <c r="J36" s="6"/>
      <c r="K36" s="5"/>
      <c r="L36" s="6"/>
      <c r="Q36" s="6"/>
      <c r="T36" s="6"/>
      <c r="W36" s="6"/>
    </row>
    <row r="37" spans="1:26" x14ac:dyDescent="0.25">
      <c r="A37" s="26" t="s">
        <v>18</v>
      </c>
      <c r="B37" s="5"/>
      <c r="C37" s="5"/>
      <c r="D37" s="6"/>
      <c r="E37" s="5"/>
      <c r="F37" s="5"/>
      <c r="G37" s="6"/>
      <c r="H37" s="5"/>
      <c r="I37" s="29"/>
      <c r="J37" s="6"/>
      <c r="K37" s="5"/>
      <c r="L37" s="6"/>
      <c r="Q37" s="6"/>
      <c r="T37" s="6"/>
      <c r="W37" s="6"/>
    </row>
    <row r="38" spans="1:26" x14ac:dyDescent="0.25">
      <c r="A38" s="30" t="s">
        <v>48</v>
      </c>
      <c r="B38" s="6">
        <v>15485</v>
      </c>
      <c r="C38" s="6">
        <f>(B38/B$35)*100</f>
        <v>15.849052741471603</v>
      </c>
      <c r="D38" s="6"/>
      <c r="E38" s="6">
        <v>15749</v>
      </c>
      <c r="F38" s="6">
        <f>(E38/E$35)*100</f>
        <v>16.977674288239925</v>
      </c>
      <c r="G38" s="6"/>
      <c r="H38" s="6">
        <v>14619</v>
      </c>
      <c r="I38" s="29">
        <f>(H38/H$35)*100</f>
        <v>15.493778748118785</v>
      </c>
      <c r="J38" s="6"/>
      <c r="K38" s="6"/>
      <c r="L38" s="6"/>
      <c r="Q38" s="6"/>
      <c r="T38" s="6"/>
      <c r="W38" s="6"/>
    </row>
    <row r="39" spans="1:26" x14ac:dyDescent="0.25">
      <c r="A39" s="30" t="s">
        <v>49</v>
      </c>
      <c r="B39" s="6">
        <v>4557</v>
      </c>
      <c r="C39" s="6">
        <f t="shared" ref="C39:C41" si="9">(B39/B$35)*100</f>
        <v>4.6641351852041391</v>
      </c>
      <c r="D39" s="6"/>
      <c r="E39" s="6">
        <v>2373</v>
      </c>
      <c r="F39" s="6">
        <f t="shared" ref="F39:F41" si="10">(E39/E$35)*100</f>
        <v>2.5581320138417256</v>
      </c>
      <c r="G39" s="6"/>
      <c r="H39" s="6">
        <v>3307</v>
      </c>
      <c r="I39" s="29">
        <f t="shared" ref="I39:I41" si="11">(H39/H$35)*100</f>
        <v>3.5048858553956377</v>
      </c>
      <c r="J39" s="6"/>
      <c r="K39" s="6"/>
      <c r="L39" s="6"/>
      <c r="Q39" s="6"/>
      <c r="T39" s="6"/>
      <c r="W39" s="6"/>
    </row>
    <row r="40" spans="1:26" x14ac:dyDescent="0.25">
      <c r="A40" s="30" t="s">
        <v>50</v>
      </c>
      <c r="B40" s="6">
        <v>1960</v>
      </c>
      <c r="C40" s="6">
        <f t="shared" si="9"/>
        <v>2.0060796495501672</v>
      </c>
      <c r="D40" s="6"/>
      <c r="E40" s="6">
        <v>399</v>
      </c>
      <c r="F40" s="6">
        <f t="shared" si="10"/>
        <v>0.43012839170790079</v>
      </c>
      <c r="G40" s="6"/>
      <c r="H40" s="6">
        <v>1338</v>
      </c>
      <c r="I40" s="29">
        <f t="shared" si="11"/>
        <v>1.4180638870636115</v>
      </c>
      <c r="J40" s="6"/>
      <c r="K40" s="6"/>
      <c r="L40" s="6"/>
      <c r="Q40" s="6"/>
      <c r="T40" s="6"/>
      <c r="W40" s="6"/>
    </row>
    <row r="41" spans="1:26" x14ac:dyDescent="0.25">
      <c r="A41" s="30" t="s">
        <v>51</v>
      </c>
      <c r="B41" s="6">
        <v>1569</v>
      </c>
      <c r="C41" s="6">
        <f t="shared" si="9"/>
        <v>1.6058872296654143</v>
      </c>
      <c r="D41" s="6"/>
      <c r="E41" s="6">
        <v>1203</v>
      </c>
      <c r="F41" s="6">
        <f t="shared" si="10"/>
        <v>1.2968532712396108</v>
      </c>
      <c r="G41" s="6"/>
      <c r="H41" s="6">
        <v>686</v>
      </c>
      <c r="I41" s="29">
        <f t="shared" si="11"/>
        <v>0.72704919770227017</v>
      </c>
      <c r="J41" s="6"/>
      <c r="K41" s="6"/>
      <c r="L41" s="6"/>
      <c r="Q41" s="6"/>
      <c r="T41" s="6"/>
      <c r="W41" s="6"/>
    </row>
    <row r="42" spans="1:26" x14ac:dyDescent="0.25">
      <c r="A42" s="30"/>
      <c r="B42" s="6"/>
      <c r="C42" s="6"/>
      <c r="D42" s="6"/>
      <c r="E42" s="6"/>
      <c r="F42" s="6"/>
      <c r="G42" s="6"/>
      <c r="H42" s="6"/>
      <c r="I42" s="29"/>
      <c r="J42" s="6"/>
      <c r="K42" s="6"/>
      <c r="L42" s="6"/>
      <c r="Q42" s="6"/>
      <c r="T42" s="6"/>
      <c r="W42" s="6"/>
    </row>
    <row r="43" spans="1:26" x14ac:dyDescent="0.25">
      <c r="A43" s="30"/>
      <c r="B43" s="6"/>
      <c r="C43" s="6"/>
      <c r="D43" s="6"/>
      <c r="E43" s="6"/>
      <c r="F43" s="6"/>
      <c r="G43" s="6"/>
      <c r="H43" s="6"/>
      <c r="I43" s="29"/>
      <c r="J43" s="6"/>
      <c r="K43" s="6"/>
      <c r="L43" s="6"/>
      <c r="Q43" s="6"/>
      <c r="T43" s="6"/>
      <c r="W43" s="6"/>
    </row>
    <row r="44" spans="1:26" x14ac:dyDescent="0.25">
      <c r="A44" s="30"/>
      <c r="B44" s="6"/>
      <c r="C44" s="6"/>
      <c r="D44" s="6"/>
      <c r="E44" s="6"/>
      <c r="F44" s="6"/>
      <c r="G44" s="6"/>
      <c r="H44" s="6"/>
      <c r="I44" s="29"/>
      <c r="J44" s="6"/>
      <c r="K44" s="6"/>
      <c r="L44" s="6"/>
      <c r="Q44" s="6"/>
      <c r="T44" s="6"/>
      <c r="W44" s="6"/>
    </row>
    <row r="45" spans="1:26" x14ac:dyDescent="0.25">
      <c r="A45" s="30"/>
      <c r="B45" s="6"/>
      <c r="C45" s="6"/>
      <c r="D45" s="6"/>
      <c r="E45" s="6"/>
      <c r="F45" s="6"/>
      <c r="G45" s="6"/>
      <c r="H45" s="6"/>
      <c r="I45" s="29"/>
      <c r="J45" s="6"/>
      <c r="K45" s="6"/>
      <c r="L45" s="6"/>
      <c r="Q45" s="6"/>
      <c r="T45" s="6"/>
      <c r="W45" s="6"/>
    </row>
    <row r="46" spans="1:26" ht="15.75" thickBot="1" x14ac:dyDescent="0.3">
      <c r="A46" s="31"/>
      <c r="B46" s="7"/>
      <c r="C46" s="7"/>
      <c r="D46" s="7"/>
      <c r="E46" s="7"/>
      <c r="F46" s="7"/>
      <c r="G46" s="7"/>
      <c r="H46" s="7"/>
      <c r="I46" s="32"/>
      <c r="J46" s="6"/>
      <c r="K46" s="6"/>
      <c r="L46" s="6"/>
      <c r="Q46" s="6"/>
      <c r="T46" s="6"/>
      <c r="U46" s="6"/>
      <c r="V46" s="6"/>
      <c r="W46" s="6"/>
      <c r="X46" s="6"/>
      <c r="Y46" s="6"/>
      <c r="Z46" s="6"/>
    </row>
    <row r="47" spans="1:26" x14ac:dyDescent="0.25">
      <c r="A47" s="30" t="s">
        <v>28</v>
      </c>
      <c r="B47" s="6">
        <f>SUM(B38:B41)</f>
        <v>23571</v>
      </c>
      <c r="C47" s="6">
        <f>(B47/B$35)*100</f>
        <v>24.125154805891324</v>
      </c>
      <c r="D47" s="6"/>
      <c r="E47" s="6">
        <f>SUM(E38:E41)</f>
        <v>19724</v>
      </c>
      <c r="F47" s="6">
        <f>(E47/E$35)*100</f>
        <v>21.262787965029158</v>
      </c>
      <c r="G47" s="6"/>
      <c r="H47" s="6">
        <f>SUM(H38:H41)</f>
        <v>19950</v>
      </c>
      <c r="I47" s="29">
        <f>(H47/H$35)*100</f>
        <v>21.143777688280309</v>
      </c>
      <c r="J47" s="6"/>
      <c r="K47" s="6"/>
      <c r="L47" s="6"/>
      <c r="Q47" s="6"/>
      <c r="T47" s="6"/>
      <c r="W47" s="6"/>
    </row>
    <row r="48" spans="1:26" x14ac:dyDescent="0.25">
      <c r="A48" s="26" t="s">
        <v>20</v>
      </c>
      <c r="B48" s="5"/>
      <c r="C48" s="5"/>
      <c r="D48" s="6"/>
      <c r="E48" s="5"/>
      <c r="F48" s="5"/>
      <c r="G48" s="6"/>
      <c r="H48" s="5"/>
      <c r="I48" s="29"/>
      <c r="J48" s="6"/>
      <c r="K48" s="5"/>
      <c r="L48" s="6"/>
      <c r="Q48" s="6"/>
      <c r="T48" s="6"/>
      <c r="W48" s="6"/>
    </row>
    <row r="49" spans="1:23" x14ac:dyDescent="0.25">
      <c r="A49" s="30" t="s">
        <v>29</v>
      </c>
      <c r="B49" s="6">
        <v>35547</v>
      </c>
      <c r="C49" s="6">
        <f>(B49/B$35)*100</f>
        <v>36.382710868652957</v>
      </c>
      <c r="D49" s="6"/>
      <c r="E49" s="6">
        <v>36377</v>
      </c>
      <c r="F49" s="6">
        <f>(E49/E$35)*100</f>
        <v>39.2149887347326</v>
      </c>
      <c r="G49" s="6"/>
      <c r="H49" s="6">
        <v>38116</v>
      </c>
      <c r="I49" s="29">
        <f>(H49/H$35)*100</f>
        <v>40.39680352714246</v>
      </c>
      <c r="J49" s="6"/>
      <c r="K49" s="6"/>
      <c r="L49" s="6"/>
      <c r="Q49" s="6"/>
      <c r="T49" s="6"/>
      <c r="W49" s="6"/>
    </row>
    <row r="50" spans="1:23" x14ac:dyDescent="0.25">
      <c r="A50" s="30" t="s">
        <v>52</v>
      </c>
      <c r="B50" s="6">
        <v>8466</v>
      </c>
      <c r="C50" s="6">
        <f t="shared" ref="C50:C51" si="12">(B50/B$35)*100</f>
        <v>8.6650358740263869</v>
      </c>
      <c r="D50" s="6"/>
      <c r="E50" s="6">
        <v>7922</v>
      </c>
      <c r="F50" s="6">
        <f t="shared" ref="F50:F51" si="13">(E50/E$35)*100</f>
        <v>8.5400429050375681</v>
      </c>
      <c r="G50" s="6"/>
      <c r="H50" s="6">
        <v>8607</v>
      </c>
      <c r="I50" s="29">
        <f t="shared" ref="I50:I51" si="14">(H50/H$35)*100</f>
        <v>9.1220298026580746</v>
      </c>
      <c r="J50" s="6"/>
      <c r="K50" s="6"/>
      <c r="L50" s="6"/>
      <c r="Q50" s="6"/>
      <c r="T50" s="6"/>
      <c r="W50" s="6"/>
    </row>
    <row r="51" spans="1:23" x14ac:dyDescent="0.25">
      <c r="A51" s="30" t="s">
        <v>53</v>
      </c>
      <c r="B51" s="6">
        <v>2639</v>
      </c>
      <c r="C51" s="6">
        <f t="shared" si="12"/>
        <v>2.701042956715761</v>
      </c>
      <c r="D51" s="6"/>
      <c r="E51" s="6">
        <v>2914</v>
      </c>
      <c r="F51" s="6">
        <f t="shared" si="13"/>
        <v>3.1413386802927894</v>
      </c>
      <c r="G51" s="6"/>
      <c r="H51" s="6">
        <v>2821</v>
      </c>
      <c r="I51" s="29">
        <f t="shared" si="14"/>
        <v>2.9898043538164782</v>
      </c>
      <c r="J51" s="6"/>
      <c r="K51" s="6"/>
      <c r="L51" s="6"/>
      <c r="Q51" s="6"/>
      <c r="T51" s="6"/>
      <c r="W51" s="6"/>
    </row>
    <row r="52" spans="1:23" x14ac:dyDescent="0.25">
      <c r="A52" s="30"/>
      <c r="B52" s="6"/>
      <c r="C52" s="6"/>
      <c r="D52" s="6"/>
      <c r="E52" s="6"/>
      <c r="F52" s="6"/>
      <c r="G52" s="6"/>
      <c r="H52" s="6"/>
      <c r="I52" s="29"/>
      <c r="J52" s="6"/>
      <c r="K52" s="6"/>
      <c r="L52" s="6"/>
      <c r="Q52" s="6"/>
      <c r="T52" s="6"/>
      <c r="W52" s="6"/>
    </row>
    <row r="53" spans="1:23" ht="15.75" thickBot="1" x14ac:dyDescent="0.3">
      <c r="A53" s="31"/>
      <c r="B53" s="7"/>
      <c r="C53" s="7"/>
      <c r="D53" s="7"/>
      <c r="E53" s="7"/>
      <c r="F53" s="7"/>
      <c r="G53" s="7"/>
      <c r="H53" s="7"/>
      <c r="I53" s="32"/>
      <c r="J53" s="6"/>
      <c r="K53" s="6"/>
      <c r="L53" s="6"/>
      <c r="Q53" s="6"/>
      <c r="T53" s="6"/>
      <c r="W53" s="6"/>
    </row>
    <row r="54" spans="1:23" ht="15.75" thickBot="1" x14ac:dyDescent="0.3">
      <c r="A54" s="38" t="s">
        <v>21</v>
      </c>
      <c r="B54" s="9">
        <f>SUM(B47:B51)</f>
        <v>70223</v>
      </c>
      <c r="C54" s="9">
        <f>(B54/B$35)*100</f>
        <v>71.873944505286431</v>
      </c>
      <c r="D54" s="9"/>
      <c r="E54" s="9">
        <f>SUM(E47:E51)</f>
        <v>66937</v>
      </c>
      <c r="F54" s="9">
        <f>(E54/E$35)*100</f>
        <v>72.159158285092118</v>
      </c>
      <c r="G54" s="9"/>
      <c r="H54" s="9">
        <f>SUM(H47:H51)</f>
        <v>69494</v>
      </c>
      <c r="I54" s="46">
        <f>(H54/H$35)*100</f>
        <v>73.65241537189732</v>
      </c>
      <c r="J54" s="6"/>
      <c r="K54" s="6"/>
      <c r="L54" s="6"/>
      <c r="Q54" s="6"/>
      <c r="T54" s="6"/>
      <c r="W54" s="6"/>
    </row>
    <row r="55" spans="1:23" x14ac:dyDescent="0.25">
      <c r="A55" s="26" t="s">
        <v>30</v>
      </c>
      <c r="B55" s="5"/>
      <c r="C55" s="5"/>
      <c r="D55" s="6"/>
      <c r="E55" s="5"/>
      <c r="F55" s="5"/>
      <c r="G55" s="6"/>
      <c r="H55" s="5"/>
      <c r="I55" s="29"/>
      <c r="J55" s="6"/>
      <c r="K55" s="5"/>
      <c r="L55" s="6"/>
      <c r="Q55" s="6"/>
      <c r="T55" s="6"/>
      <c r="W55" s="6"/>
    </row>
    <row r="56" spans="1:23" x14ac:dyDescent="0.25">
      <c r="A56" s="30" t="s">
        <v>58</v>
      </c>
      <c r="B56" s="6">
        <v>-54535</v>
      </c>
      <c r="C56" s="6">
        <f>(B56/B$35)*100</f>
        <v>-55.817119228682841</v>
      </c>
      <c r="D56" s="6"/>
      <c r="E56" s="6">
        <v>-52601</v>
      </c>
      <c r="F56" s="6">
        <f>(E56/E$35)*100</f>
        <v>-56.7047206321486</v>
      </c>
      <c r="G56" s="6"/>
      <c r="H56" s="6">
        <v>-51641</v>
      </c>
      <c r="I56" s="29">
        <f>(H56/H$35)*100</f>
        <v>-54.73111897746783</v>
      </c>
      <c r="J56" s="6"/>
      <c r="K56" s="5"/>
      <c r="L56" s="6"/>
      <c r="Q56" s="6"/>
      <c r="T56" s="6"/>
      <c r="W56" s="6"/>
    </row>
    <row r="57" spans="1:23" x14ac:dyDescent="0.25">
      <c r="A57" s="30" t="s">
        <v>54</v>
      </c>
      <c r="B57" s="6">
        <v>1760</v>
      </c>
      <c r="C57" s="6">
        <f>(B57/B$35)*100</f>
        <v>1.8013776444940277</v>
      </c>
      <c r="D57" s="6"/>
      <c r="E57" s="6">
        <v>1760</v>
      </c>
      <c r="F57" s="6">
        <f>(E57/E$35)*100</f>
        <v>1.8973081939997627</v>
      </c>
      <c r="G57" s="6"/>
      <c r="H57" s="6">
        <v>1760</v>
      </c>
      <c r="I57" s="29">
        <f>(H57/H$35)*100</f>
        <v>1.8653157258833752</v>
      </c>
      <c r="J57" s="6"/>
      <c r="K57" s="6"/>
      <c r="L57" s="6"/>
      <c r="Q57" s="6"/>
      <c r="T57" s="6"/>
      <c r="W57" s="6"/>
    </row>
    <row r="58" spans="1:23" x14ac:dyDescent="0.25">
      <c r="A58" s="30" t="s">
        <v>55</v>
      </c>
      <c r="B58" s="6">
        <v>19209</v>
      </c>
      <c r="C58" s="6">
        <f t="shared" ref="C58:C59" si="15">(B58/B$35)*100</f>
        <v>19.660604075616924</v>
      </c>
      <c r="D58" s="6"/>
      <c r="E58" s="6">
        <v>18822</v>
      </c>
      <c r="F58" s="6">
        <f t="shared" ref="F58:F59" si="16">(E58/E$35)*100</f>
        <v>20.290417515604283</v>
      </c>
      <c r="G58" s="6"/>
      <c r="H58" s="6">
        <v>18116</v>
      </c>
      <c r="I58" s="29">
        <f t="shared" ref="I58:I59" si="17">(H58/H$35)*100</f>
        <v>19.20003391483138</v>
      </c>
      <c r="J58" s="6"/>
      <c r="K58" s="6"/>
      <c r="L58" s="6"/>
      <c r="Q58" s="6"/>
      <c r="T58" s="6"/>
      <c r="W58" s="6"/>
    </row>
    <row r="59" spans="1:23" x14ac:dyDescent="0.25">
      <c r="A59" s="30" t="s">
        <v>56</v>
      </c>
      <c r="B59" s="6">
        <v>73782</v>
      </c>
      <c r="C59" s="6">
        <f t="shared" si="15"/>
        <v>75.516616685260431</v>
      </c>
      <c r="D59" s="6"/>
      <c r="E59" s="6">
        <v>71019</v>
      </c>
      <c r="F59" s="6">
        <f t="shared" si="16"/>
        <v>76.559619675948383</v>
      </c>
      <c r="G59" s="6"/>
      <c r="H59" s="6">
        <v>69094</v>
      </c>
      <c r="I59" s="29">
        <f t="shared" si="17"/>
        <v>73.228479979651112</v>
      </c>
      <c r="J59" s="6"/>
      <c r="K59" s="6"/>
      <c r="L59" s="6"/>
      <c r="Q59" s="6"/>
      <c r="T59" s="6"/>
      <c r="W59" s="6"/>
    </row>
    <row r="60" spans="1:23" ht="15.75" thickBot="1" x14ac:dyDescent="0.3">
      <c r="A60" s="31" t="s">
        <v>57</v>
      </c>
      <c r="B60" s="7">
        <v>-14275</v>
      </c>
      <c r="C60" s="7">
        <f>(B60/B$35)*100</f>
        <v>-14.610605610881958</v>
      </c>
      <c r="D60" s="7"/>
      <c r="E60" s="7">
        <v>-14895</v>
      </c>
      <c r="F60" s="7">
        <f>(E60/E$35)*100</f>
        <v>-16.05704860774231</v>
      </c>
      <c r="G60" s="7"/>
      <c r="H60" s="7">
        <v>-14330</v>
      </c>
      <c r="I60" s="32">
        <f>(H60/H$35)*100</f>
        <v>-15.187485427220892</v>
      </c>
      <c r="J60" s="6"/>
      <c r="K60" s="6"/>
      <c r="L60" s="6"/>
      <c r="Q60" s="6"/>
      <c r="T60" s="6"/>
      <c r="W60" s="6"/>
    </row>
    <row r="61" spans="1:23" x14ac:dyDescent="0.25">
      <c r="A61" s="26" t="s">
        <v>31</v>
      </c>
      <c r="B61" s="6">
        <f>SUM(B56:B60)</f>
        <v>25941</v>
      </c>
      <c r="C61" s="6">
        <f>(B61/B$35)*100</f>
        <v>26.550873565806576</v>
      </c>
      <c r="D61" s="6"/>
      <c r="E61" s="6">
        <f>SUM(E56:E60)</f>
        <v>24105</v>
      </c>
      <c r="F61" s="6">
        <f>(E61/E$35)*100</f>
        <v>25.985576145661526</v>
      </c>
      <c r="G61" s="6"/>
      <c r="H61" s="6">
        <f>SUM(H56:H60)</f>
        <v>22999</v>
      </c>
      <c r="I61" s="29">
        <f>(H61/H$35)*100</f>
        <v>24.375225215677133</v>
      </c>
      <c r="J61" s="6"/>
      <c r="K61" s="6"/>
      <c r="L61" s="6"/>
      <c r="Q61" s="6"/>
      <c r="T61" s="6"/>
      <c r="W61" s="6"/>
    </row>
    <row r="62" spans="1:23" ht="15.75" thickBot="1" x14ac:dyDescent="0.3">
      <c r="A62" s="31" t="s">
        <v>32</v>
      </c>
      <c r="B62" s="7">
        <v>1539</v>
      </c>
      <c r="C62" s="7">
        <f>(B62/B$35)*100</f>
        <v>1.5751819289069935</v>
      </c>
      <c r="D62" s="7"/>
      <c r="E62" s="7">
        <v>1721</v>
      </c>
      <c r="F62" s="7">
        <f>(E62/E$35)*100</f>
        <v>1.8552655692463591</v>
      </c>
      <c r="G62" s="7"/>
      <c r="H62" s="7">
        <v>1861</v>
      </c>
      <c r="I62" s="32">
        <f>(H62/H$35)*100</f>
        <v>1.9723594124255464</v>
      </c>
      <c r="J62" s="6"/>
      <c r="K62" s="6"/>
      <c r="L62" s="6"/>
      <c r="Q62" s="6"/>
      <c r="T62" s="6"/>
      <c r="W62" s="6"/>
    </row>
    <row r="63" spans="1:23" ht="15.75" thickBot="1" x14ac:dyDescent="0.3">
      <c r="A63" s="34" t="s">
        <v>23</v>
      </c>
      <c r="B63" s="10">
        <f>SUM(B61:B62)</f>
        <v>27480</v>
      </c>
      <c r="C63" s="10">
        <f>(B63/B$35)*100</f>
        <v>28.126055494713569</v>
      </c>
      <c r="D63" s="10"/>
      <c r="E63" s="10">
        <f>SUM(E61:E62)</f>
        <v>25826</v>
      </c>
      <c r="F63" s="10">
        <f>(E63/E$35)*100</f>
        <v>27.840841714907882</v>
      </c>
      <c r="G63" s="10"/>
      <c r="H63" s="10">
        <f>SUM(H61:H62)</f>
        <v>24860</v>
      </c>
      <c r="I63" s="45">
        <f>(H63/H$35)*100</f>
        <v>26.347584628102677</v>
      </c>
      <c r="J63" s="6"/>
      <c r="K63" s="6"/>
      <c r="L63" s="6"/>
      <c r="Q63" s="6"/>
      <c r="T63" s="6"/>
      <c r="W63" s="6"/>
    </row>
    <row r="64" spans="1:23" ht="15.75" thickBot="1" x14ac:dyDescent="0.3">
      <c r="A64" s="38" t="s">
        <v>25</v>
      </c>
      <c r="B64" s="9">
        <f>SUM(B54+B63)</f>
        <v>97703</v>
      </c>
      <c r="C64" s="9">
        <f>(B64/B$35)*100</f>
        <v>100</v>
      </c>
      <c r="D64" s="9"/>
      <c r="E64" s="9">
        <f>SUM(E54+E63)</f>
        <v>92763</v>
      </c>
      <c r="F64" s="9">
        <f>(E64/E$35)*100</f>
        <v>100</v>
      </c>
      <c r="G64" s="9"/>
      <c r="H64" s="9">
        <f>SUM(H54+H63)</f>
        <v>94354</v>
      </c>
      <c r="I64" s="46">
        <f>(H64/H$35)*100</f>
        <v>100</v>
      </c>
      <c r="J64" s="6"/>
      <c r="K64" s="6"/>
      <c r="L64" s="6"/>
      <c r="Q64" s="6"/>
      <c r="T64" s="6"/>
      <c r="W64" s="6"/>
    </row>
    <row r="65" spans="1:26" x14ac:dyDescent="0.25">
      <c r="A65" s="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Q65" s="6"/>
      <c r="T65" s="6"/>
      <c r="W65" s="6"/>
    </row>
    <row r="66" spans="1:26" x14ac:dyDescent="0.25">
      <c r="A66" s="3"/>
      <c r="B66" s="1"/>
      <c r="C66" s="1"/>
    </row>
    <row r="67" spans="1:26" x14ac:dyDescent="0.25">
      <c r="A67" s="85" t="s">
        <v>39</v>
      </c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</row>
    <row r="68" spans="1:26" x14ac:dyDescent="0.25">
      <c r="A68" s="88" t="s">
        <v>33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</row>
    <row r="69" spans="1:26" x14ac:dyDescent="0.25">
      <c r="A69" s="89" t="s">
        <v>59</v>
      </c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spans="1:26" ht="15.75" thickBot="1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Q70" s="13"/>
      <c r="T70" s="13"/>
      <c r="W70" s="13"/>
    </row>
    <row r="71" spans="1:26" ht="15.75" thickBot="1" x14ac:dyDescent="0.3">
      <c r="A71" s="44" t="s">
        <v>37</v>
      </c>
      <c r="B71" s="11"/>
      <c r="C71" s="11"/>
      <c r="D71" s="11"/>
      <c r="E71" s="11"/>
      <c r="F71" s="11"/>
      <c r="G71" s="11"/>
      <c r="H71" s="11"/>
      <c r="I71" s="39"/>
      <c r="N71" s="44" t="s">
        <v>38</v>
      </c>
      <c r="O71" s="11"/>
      <c r="P71" s="11"/>
      <c r="Q71" s="11"/>
      <c r="R71" s="11"/>
      <c r="S71" s="11"/>
      <c r="T71" s="11"/>
      <c r="U71" s="11"/>
      <c r="V71" s="39"/>
    </row>
    <row r="72" spans="1:26" ht="15.75" thickBot="1" x14ac:dyDescent="0.3">
      <c r="A72" s="43"/>
      <c r="B72" s="90">
        <v>2023</v>
      </c>
      <c r="C72" s="90"/>
      <c r="D72" s="25"/>
      <c r="E72" s="90">
        <v>2022</v>
      </c>
      <c r="F72" s="90"/>
      <c r="G72" s="25"/>
      <c r="H72" s="90">
        <v>2021</v>
      </c>
      <c r="I72" s="91"/>
      <c r="J72" s="14"/>
      <c r="K72" s="85"/>
      <c r="L72" s="85"/>
      <c r="N72" s="43"/>
      <c r="O72" s="90">
        <v>2023</v>
      </c>
      <c r="P72" s="90"/>
      <c r="Q72" s="25"/>
      <c r="R72" s="90">
        <v>2022</v>
      </c>
      <c r="S72" s="90"/>
      <c r="T72" s="25"/>
      <c r="U72" s="90">
        <v>2021</v>
      </c>
      <c r="V72" s="91"/>
      <c r="W72" s="14"/>
      <c r="X72" s="85"/>
      <c r="Y72" s="85"/>
    </row>
    <row r="73" spans="1:26" ht="15.75" thickBot="1" x14ac:dyDescent="0.3">
      <c r="A73" s="43"/>
      <c r="B73" s="10" t="s">
        <v>2</v>
      </c>
      <c r="C73" s="10" t="s">
        <v>3</v>
      </c>
      <c r="D73" s="10"/>
      <c r="E73" s="10" t="s">
        <v>2</v>
      </c>
      <c r="F73" s="10" t="s">
        <v>3</v>
      </c>
      <c r="G73" s="10"/>
      <c r="H73" s="10" t="s">
        <v>2</v>
      </c>
      <c r="I73" s="45" t="s">
        <v>3</v>
      </c>
      <c r="J73" s="5"/>
      <c r="K73" s="5"/>
      <c r="L73" s="5"/>
      <c r="N73" s="43"/>
      <c r="O73" s="10" t="s">
        <v>2</v>
      </c>
      <c r="P73" s="10" t="s">
        <v>3</v>
      </c>
      <c r="Q73" s="10"/>
      <c r="R73" s="10" t="s">
        <v>2</v>
      </c>
      <c r="S73" s="10" t="s">
        <v>3</v>
      </c>
      <c r="T73" s="10"/>
      <c r="U73" s="10" t="s">
        <v>2</v>
      </c>
      <c r="V73" s="45" t="s">
        <v>3</v>
      </c>
      <c r="W73" s="5"/>
      <c r="X73" s="5"/>
      <c r="Y73" s="5"/>
    </row>
    <row r="74" spans="1:26" x14ac:dyDescent="0.25">
      <c r="A74" s="30"/>
      <c r="B74" s="5" t="s">
        <v>5</v>
      </c>
      <c r="C74" s="5" t="s">
        <v>6</v>
      </c>
      <c r="D74" s="5"/>
      <c r="E74" s="5" t="s">
        <v>5</v>
      </c>
      <c r="F74" s="5" t="s">
        <v>6</v>
      </c>
      <c r="G74" s="5"/>
      <c r="H74" s="5" t="s">
        <v>5</v>
      </c>
      <c r="I74" s="42" t="s">
        <v>6</v>
      </c>
      <c r="J74" s="5"/>
      <c r="K74" s="5"/>
      <c r="L74" s="5"/>
      <c r="N74" s="30"/>
      <c r="O74" s="5" t="s">
        <v>5</v>
      </c>
      <c r="P74" s="5" t="s">
        <v>6</v>
      </c>
      <c r="Q74" s="5"/>
      <c r="R74" s="5" t="s">
        <v>5</v>
      </c>
      <c r="S74" s="5" t="s">
        <v>6</v>
      </c>
      <c r="T74" s="5"/>
      <c r="U74" s="5" t="s">
        <v>5</v>
      </c>
      <c r="V74" s="42" t="s">
        <v>6</v>
      </c>
      <c r="W74" s="5"/>
      <c r="X74" s="5"/>
      <c r="Y74" s="5"/>
    </row>
    <row r="75" spans="1:26" ht="15.75" thickBot="1" x14ac:dyDescent="0.3">
      <c r="A75" s="26" t="s">
        <v>60</v>
      </c>
      <c r="B75" s="5">
        <v>45754</v>
      </c>
      <c r="C75" s="5">
        <v>100</v>
      </c>
      <c r="D75" s="5"/>
      <c r="E75" s="5">
        <v>43004</v>
      </c>
      <c r="F75" s="5">
        <f>100*E75:E97/E75</f>
        <v>100</v>
      </c>
      <c r="G75" s="5"/>
      <c r="H75" s="5">
        <v>38655</v>
      </c>
      <c r="I75" s="42">
        <f>100*H75/H75</f>
        <v>100</v>
      </c>
      <c r="J75" s="5"/>
      <c r="K75" s="5"/>
      <c r="L75" s="5"/>
      <c r="N75" s="38" t="s">
        <v>80</v>
      </c>
      <c r="O75" s="7">
        <v>45754</v>
      </c>
      <c r="P75" s="7">
        <f>100*O75/O75</f>
        <v>100</v>
      </c>
      <c r="Q75" s="7"/>
      <c r="R75" s="7">
        <v>43004</v>
      </c>
      <c r="S75" s="7">
        <f>100*R75/R75</f>
        <v>100</v>
      </c>
      <c r="T75" s="7"/>
      <c r="U75" s="7">
        <v>38655</v>
      </c>
      <c r="V75" s="32">
        <f>100*U75/U75</f>
        <v>100</v>
      </c>
      <c r="W75" s="5"/>
      <c r="X75" s="5"/>
      <c r="Y75" s="5"/>
    </row>
    <row r="76" spans="1:26" ht="15.75" thickBot="1" x14ac:dyDescent="0.3">
      <c r="A76" s="31" t="s">
        <v>61</v>
      </c>
      <c r="B76" s="7">
        <v>18520</v>
      </c>
      <c r="C76" s="7">
        <f>100*B76/B75</f>
        <v>40.477335314945144</v>
      </c>
      <c r="D76" s="7"/>
      <c r="E76" s="7">
        <v>18000</v>
      </c>
      <c r="F76" s="7">
        <f>100*E76/E75</f>
        <v>41.856571481722632</v>
      </c>
      <c r="G76" s="7"/>
      <c r="H76" s="7">
        <v>15357</v>
      </c>
      <c r="I76" s="32">
        <f>100*H76/H75</f>
        <v>39.728366317423358</v>
      </c>
      <c r="J76" s="6"/>
      <c r="K76" s="6"/>
      <c r="L76" s="6"/>
      <c r="N76" s="47" t="s">
        <v>79</v>
      </c>
      <c r="O76" s="7">
        <v>27234</v>
      </c>
      <c r="P76" s="8">
        <f t="shared" ref="P76:P80" si="18">100*O76/46693</f>
        <v>58.325659092369307</v>
      </c>
      <c r="Q76" s="8"/>
      <c r="R76" s="7">
        <v>12880</v>
      </c>
      <c r="S76" s="8">
        <f t="shared" ref="S76:S80" si="19">100*R76/46587</f>
        <v>27.647197716101058</v>
      </c>
      <c r="T76" s="7"/>
      <c r="U76" s="7">
        <v>23298</v>
      </c>
      <c r="V76" s="35">
        <f t="shared" ref="V76:V80" si="20">100*U76/46385</f>
        <v>50.227444216880457</v>
      </c>
      <c r="W76" s="6"/>
      <c r="X76" s="5"/>
      <c r="Y76" s="5"/>
    </row>
    <row r="77" spans="1:26" ht="15.75" thickBot="1" x14ac:dyDescent="0.3">
      <c r="A77" s="26" t="s">
        <v>62</v>
      </c>
      <c r="B77" s="5">
        <v>27234</v>
      </c>
      <c r="C77" s="5">
        <f>100*B77/B75</f>
        <v>59.522664685054856</v>
      </c>
      <c r="D77" s="5"/>
      <c r="E77" s="5">
        <v>12880</v>
      </c>
      <c r="F77" s="5">
        <f>100*E77/E75</f>
        <v>29.950702260254861</v>
      </c>
      <c r="G77" s="5"/>
      <c r="H77" s="5">
        <v>23298</v>
      </c>
      <c r="I77" s="42">
        <f>100*H77/H75</f>
        <v>60.271633682576642</v>
      </c>
      <c r="J77" s="6"/>
      <c r="K77" s="6"/>
      <c r="L77" s="6"/>
      <c r="N77" s="47" t="s">
        <v>78</v>
      </c>
      <c r="O77" s="7">
        <v>11311</v>
      </c>
      <c r="P77" s="8">
        <f t="shared" si="18"/>
        <v>24.224187779752853</v>
      </c>
      <c r="Q77" s="8"/>
      <c r="R77" s="7">
        <v>10909</v>
      </c>
      <c r="S77" s="8">
        <f t="shared" si="19"/>
        <v>23.416403717775346</v>
      </c>
      <c r="T77" s="7"/>
      <c r="U77" s="7">
        <v>10308</v>
      </c>
      <c r="V77" s="35">
        <f t="shared" si="20"/>
        <v>22.222701304300958</v>
      </c>
      <c r="W77" s="6"/>
      <c r="X77" s="5"/>
      <c r="Y77" s="5"/>
    </row>
    <row r="78" spans="1:26" ht="15.75" thickBot="1" x14ac:dyDescent="0.3">
      <c r="A78" s="30" t="s">
        <v>63</v>
      </c>
      <c r="B78" s="6">
        <v>13972</v>
      </c>
      <c r="C78" s="6">
        <f>100*B78/B75</f>
        <v>30.537220789439175</v>
      </c>
      <c r="D78" s="6"/>
      <c r="E78" s="6">
        <v>12880</v>
      </c>
      <c r="F78" s="6">
        <f>100*E78/E75</f>
        <v>29.950702260254861</v>
      </c>
      <c r="G78" s="6"/>
      <c r="H78" s="6">
        <v>12144</v>
      </c>
      <c r="I78" s="29">
        <f>100*H78/H75</f>
        <v>31.416375630578191</v>
      </c>
      <c r="J78" s="5"/>
      <c r="K78" s="5"/>
      <c r="L78" s="5"/>
      <c r="N78" s="34" t="s">
        <v>81</v>
      </c>
      <c r="O78" s="7">
        <v>10703</v>
      </c>
      <c r="P78" s="8">
        <f t="shared" si="18"/>
        <v>22.9220654059495</v>
      </c>
      <c r="Q78" s="8"/>
      <c r="R78" s="7">
        <v>9571</v>
      </c>
      <c r="S78" s="8">
        <f t="shared" si="19"/>
        <v>20.544357868074783</v>
      </c>
      <c r="T78" s="7"/>
      <c r="U78" s="7">
        <v>9804</v>
      </c>
      <c r="V78" s="35">
        <f t="shared" si="20"/>
        <v>21.136143149725125</v>
      </c>
      <c r="W78" s="5"/>
      <c r="X78" s="6"/>
      <c r="Y78" s="6"/>
    </row>
    <row r="79" spans="1:26" ht="15.75" thickBot="1" x14ac:dyDescent="0.3">
      <c r="A79" s="31" t="s">
        <v>64</v>
      </c>
      <c r="B79" s="7">
        <v>1951</v>
      </c>
      <c r="C79" s="7">
        <f>100*B79/B75</f>
        <v>4.2641080561262399</v>
      </c>
      <c r="D79" s="7"/>
      <c r="E79" s="7">
        <v>1215</v>
      </c>
      <c r="F79" s="7">
        <f>100*E79/E75</f>
        <v>2.8253185750162775</v>
      </c>
      <c r="G79" s="7"/>
      <c r="H79" s="7">
        <v>846</v>
      </c>
      <c r="I79" s="32">
        <f>100*H79/H75</f>
        <v>2.1885913853317813</v>
      </c>
      <c r="J79" s="6"/>
      <c r="K79" s="6"/>
      <c r="L79" s="6"/>
      <c r="N79" s="34" t="s">
        <v>77</v>
      </c>
      <c r="O79" s="7">
        <v>2.5</v>
      </c>
      <c r="P79" s="8">
        <f t="shared" si="18"/>
        <v>5.3541216028098427E-3</v>
      </c>
      <c r="Q79" s="8"/>
      <c r="R79" s="7">
        <v>2.2000000000000002</v>
      </c>
      <c r="S79" s="8">
        <f t="shared" si="19"/>
        <v>4.7223474359799952E-3</v>
      </c>
      <c r="T79" s="7"/>
      <c r="U79" s="7">
        <v>2.2999999999999998</v>
      </c>
      <c r="V79" s="35">
        <f t="shared" si="20"/>
        <v>4.958499514929395E-3</v>
      </c>
      <c r="W79" s="6"/>
      <c r="X79" s="5"/>
      <c r="Y79" s="5"/>
    </row>
    <row r="80" spans="1:26" ht="15.75" thickBot="1" x14ac:dyDescent="0.3">
      <c r="A80" s="26" t="s">
        <v>36</v>
      </c>
      <c r="B80" s="5">
        <v>11311</v>
      </c>
      <c r="C80" s="5">
        <f>100*B80/B75</f>
        <v>24.721335839489445</v>
      </c>
      <c r="D80" s="5"/>
      <c r="E80" s="5">
        <v>10909</v>
      </c>
      <c r="F80" s="5">
        <f>100*E80/E75</f>
        <v>25.367407683006231</v>
      </c>
      <c r="G80" s="5"/>
      <c r="H80" s="5">
        <v>10308</v>
      </c>
      <c r="I80" s="42">
        <f>100*H80/H75</f>
        <v>26.666666666666668</v>
      </c>
      <c r="J80" s="5"/>
      <c r="K80" s="5"/>
      <c r="L80" s="5"/>
      <c r="N80" s="34" t="s">
        <v>82</v>
      </c>
      <c r="O80" s="7">
        <v>2.5</v>
      </c>
      <c r="P80" s="8">
        <f t="shared" si="18"/>
        <v>5.3541216028098427E-3</v>
      </c>
      <c r="Q80" s="8"/>
      <c r="R80" s="7">
        <v>2.2000000000000002</v>
      </c>
      <c r="S80" s="8">
        <f t="shared" si="19"/>
        <v>4.7223474359799952E-3</v>
      </c>
      <c r="T80" s="7"/>
      <c r="U80" s="7">
        <v>2.2999999999999998</v>
      </c>
      <c r="V80" s="35">
        <f t="shared" si="20"/>
        <v>4.958499514929395E-3</v>
      </c>
      <c r="W80" s="5"/>
      <c r="X80" s="6"/>
      <c r="Y80" s="6"/>
    </row>
    <row r="81" spans="1:25" x14ac:dyDescent="0.25">
      <c r="A81" s="30" t="s">
        <v>65</v>
      </c>
      <c r="B81" s="6">
        <v>907</v>
      </c>
      <c r="C81" s="6">
        <f>100*B81/B75</f>
        <v>1.982340341828037</v>
      </c>
      <c r="D81" s="6"/>
      <c r="E81" s="6">
        <v>449</v>
      </c>
      <c r="F81" s="6">
        <f>100*E81/E75</f>
        <v>1.0440889219607479</v>
      </c>
      <c r="G81" s="6"/>
      <c r="H81" s="6">
        <v>276</v>
      </c>
      <c r="I81" s="29">
        <f>100*H81/H75</f>
        <v>0.71400853705859524</v>
      </c>
      <c r="J81" s="6"/>
      <c r="K81" s="6"/>
      <c r="L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x14ac:dyDescent="0.25">
      <c r="A82" s="30" t="s">
        <v>66</v>
      </c>
      <c r="B82" s="6">
        <v>1527</v>
      </c>
      <c r="C82" s="6">
        <f>100*B82/B75</f>
        <v>3.3374131223499583</v>
      </c>
      <c r="D82" s="6"/>
      <c r="E82" s="6">
        <v>882</v>
      </c>
      <c r="F82" s="6">
        <f>100*E82/E75</f>
        <v>2.0509720026044089</v>
      </c>
      <c r="G82" s="6"/>
      <c r="H82" s="6">
        <v>1597</v>
      </c>
      <c r="I82" s="29">
        <f>100*H82/H75</f>
        <v>4.1314189626180315</v>
      </c>
      <c r="J82" s="6"/>
      <c r="K82" s="6"/>
      <c r="L82" s="6"/>
      <c r="N82" s="18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x14ac:dyDescent="0.25">
      <c r="A83" s="30" t="s">
        <v>83</v>
      </c>
      <c r="B83" s="6">
        <v>1691</v>
      </c>
      <c r="C83" s="6">
        <f>100*B83/B75</f>
        <v>3.6958517288105956</v>
      </c>
      <c r="D83" s="6"/>
      <c r="E83" s="6">
        <v>1472</v>
      </c>
      <c r="F83" s="6">
        <f>100*E83/E75</f>
        <v>3.4229374011719842</v>
      </c>
      <c r="G83" s="6"/>
      <c r="H83" s="6">
        <v>1438</v>
      </c>
      <c r="I83" s="29">
        <f>100*H83/H75</f>
        <v>3.7200879575734058</v>
      </c>
      <c r="J83" s="6"/>
      <c r="K83" s="6"/>
      <c r="L83" s="6"/>
      <c r="N83" s="20"/>
      <c r="O83" s="5"/>
      <c r="P83" s="5"/>
      <c r="Q83" s="6"/>
      <c r="R83" s="5"/>
      <c r="S83" s="5"/>
      <c r="T83" s="6"/>
      <c r="U83" s="5"/>
      <c r="V83" s="5"/>
      <c r="W83" s="6"/>
      <c r="X83" s="5"/>
      <c r="Y83" s="5"/>
    </row>
    <row r="84" spans="1:25" ht="15.75" thickBot="1" x14ac:dyDescent="0.3">
      <c r="A84" s="31" t="s">
        <v>84</v>
      </c>
      <c r="B84" s="7">
        <v>570</v>
      </c>
      <c r="C84" s="9">
        <f>100*B84/B75</f>
        <v>1.2457927175766053</v>
      </c>
      <c r="D84" s="9"/>
      <c r="E84" s="7">
        <v>-262</v>
      </c>
      <c r="F84" s="7">
        <f>100*E84/E75</f>
        <v>-0.60924565156729604</v>
      </c>
      <c r="G84" s="9"/>
      <c r="H84" s="7">
        <v>2000</v>
      </c>
      <c r="I84" s="32">
        <f>100*H84/H75</f>
        <v>5.1739749062217051</v>
      </c>
      <c r="J84" s="5"/>
      <c r="K84" s="5"/>
      <c r="L84" s="5"/>
      <c r="Q84" s="5"/>
      <c r="T84" s="5"/>
      <c r="W84" s="5"/>
    </row>
    <row r="85" spans="1:25" x14ac:dyDescent="0.25">
      <c r="A85" s="26" t="s">
        <v>67</v>
      </c>
      <c r="B85" s="5">
        <v>12952</v>
      </c>
      <c r="C85" s="5">
        <f>100*B85/B75</f>
        <v>28.307907505354724</v>
      </c>
      <c r="D85" s="6"/>
      <c r="E85" s="5">
        <v>11686</v>
      </c>
      <c r="F85" s="5">
        <f>100*E85/E75</f>
        <v>27.17421635196726</v>
      </c>
      <c r="G85" s="6"/>
      <c r="H85" s="5">
        <v>12425</v>
      </c>
      <c r="I85" s="42">
        <f>100*H85/H75</f>
        <v>32.143319104902339</v>
      </c>
      <c r="J85" s="6"/>
      <c r="K85" s="6"/>
      <c r="L85" s="6"/>
      <c r="Q85" s="6"/>
      <c r="T85" s="6"/>
      <c r="W85" s="6"/>
    </row>
    <row r="86" spans="1:25" ht="15.75" thickBot="1" x14ac:dyDescent="0.3">
      <c r="A86" s="31" t="s">
        <v>68</v>
      </c>
      <c r="B86" s="7">
        <v>2249</v>
      </c>
      <c r="C86" s="7">
        <f>100*B86/B75</f>
        <v>4.9154172312803253</v>
      </c>
      <c r="D86" s="7"/>
      <c r="E86" s="7">
        <v>2115</v>
      </c>
      <c r="F86" s="7">
        <f>100*E86/E75</f>
        <v>4.9181471491024089</v>
      </c>
      <c r="G86" s="7"/>
      <c r="H86" s="7">
        <v>2621</v>
      </c>
      <c r="I86" s="32">
        <f>100*H86/H75</f>
        <v>6.7804941146035445</v>
      </c>
      <c r="J86" s="6"/>
      <c r="K86" s="6"/>
      <c r="L86" s="6"/>
      <c r="Q86" s="6"/>
      <c r="T86" s="6"/>
      <c r="W86" s="6"/>
    </row>
    <row r="87" spans="1:25" x14ac:dyDescent="0.25">
      <c r="A87" s="26" t="s">
        <v>69</v>
      </c>
      <c r="B87" s="5">
        <v>10703</v>
      </c>
      <c r="C87" s="5">
        <f>100*B87/B75</f>
        <v>23.392490274074397</v>
      </c>
      <c r="D87" s="6"/>
      <c r="E87" s="5">
        <v>9571</v>
      </c>
      <c r="F87" s="5">
        <f>100*E87/E75</f>
        <v>22.25606920286485</v>
      </c>
      <c r="G87" s="6"/>
      <c r="H87" s="5">
        <v>9804</v>
      </c>
      <c r="I87" s="42">
        <f>100*H87/H75</f>
        <v>25.362824990298797</v>
      </c>
      <c r="J87" s="6"/>
      <c r="K87" s="6"/>
      <c r="L87" s="6"/>
      <c r="Q87" s="6"/>
      <c r="T87" s="6"/>
      <c r="W87" s="6"/>
    </row>
    <row r="88" spans="1:25" ht="15.75" thickBot="1" x14ac:dyDescent="0.3">
      <c r="A88" s="31" t="s">
        <v>70</v>
      </c>
      <c r="B88" s="7">
        <v>-11</v>
      </c>
      <c r="C88" s="7">
        <f>100*B88/B75</f>
        <v>-2.4041613847969576E-2</v>
      </c>
      <c r="D88" s="9"/>
      <c r="E88" s="7">
        <v>29</v>
      </c>
      <c r="F88" s="7">
        <f>100*E88/E75</f>
        <v>6.7435587387219789E-2</v>
      </c>
      <c r="G88" s="9"/>
      <c r="H88" s="7">
        <v>33</v>
      </c>
      <c r="I88" s="32">
        <f>100*H88/H75</f>
        <v>8.5370585952658132E-2</v>
      </c>
      <c r="J88" s="5"/>
      <c r="K88" s="5"/>
      <c r="L88" s="5"/>
      <c r="Q88" s="5"/>
      <c r="T88" s="5"/>
      <c r="W88" s="5"/>
    </row>
    <row r="89" spans="1:25" ht="15.75" thickBot="1" x14ac:dyDescent="0.3">
      <c r="A89" s="34" t="s">
        <v>76</v>
      </c>
      <c r="B89" s="10">
        <v>10714</v>
      </c>
      <c r="C89" s="10">
        <f>100*B89/B75</f>
        <v>23.416531887922368</v>
      </c>
      <c r="D89" s="8"/>
      <c r="E89" s="10">
        <v>9542</v>
      </c>
      <c r="F89" s="10">
        <f>100*E89/E75</f>
        <v>22.188633615477631</v>
      </c>
      <c r="G89" s="8"/>
      <c r="H89" s="10">
        <v>9771</v>
      </c>
      <c r="I89" s="45">
        <f>100*H89/H75</f>
        <v>25.277454404346138</v>
      </c>
      <c r="J89" s="6"/>
      <c r="K89" s="6"/>
      <c r="L89" s="6"/>
      <c r="Q89" s="6"/>
      <c r="T89" s="6"/>
      <c r="W89" s="6"/>
    </row>
    <row r="90" spans="1:25" ht="15.75" thickBot="1" x14ac:dyDescent="0.3">
      <c r="A90" s="34" t="s">
        <v>71</v>
      </c>
      <c r="B90" s="10">
        <v>2.48</v>
      </c>
      <c r="C90" s="10">
        <f>100*B90/B75</f>
        <v>5.4202911220876861E-3</v>
      </c>
      <c r="D90" s="8"/>
      <c r="E90" s="10">
        <v>2.2000000000000002</v>
      </c>
      <c r="F90" s="8">
        <f>100*E90/E75</f>
        <v>5.1158031810994336E-3</v>
      </c>
      <c r="G90" s="10"/>
      <c r="H90" s="10">
        <v>2.2599999999999998</v>
      </c>
      <c r="I90" s="45">
        <f>100*H90/H75</f>
        <v>5.8465916440305259E-3</v>
      </c>
      <c r="J90" s="6"/>
      <c r="K90" s="6"/>
      <c r="L90" s="6"/>
      <c r="Q90" s="6"/>
      <c r="T90" s="6"/>
      <c r="W90" s="6"/>
    </row>
    <row r="91" spans="1:25" ht="15.75" thickBot="1" x14ac:dyDescent="0.3">
      <c r="A91" s="34" t="s">
        <v>72</v>
      </c>
      <c r="B91" s="10">
        <v>2.4700000000000002</v>
      </c>
      <c r="C91" s="10">
        <f>100*B91/B75</f>
        <v>5.3984351094986237E-3</v>
      </c>
      <c r="D91" s="8"/>
      <c r="E91" s="10">
        <v>2.19</v>
      </c>
      <c r="F91" s="10">
        <f>100*E91/E75</f>
        <v>5.0925495302762535E-3</v>
      </c>
      <c r="G91" s="8"/>
      <c r="H91" s="10">
        <v>2.25</v>
      </c>
      <c r="I91" s="45">
        <f>100*H91/H75</f>
        <v>5.8207217694994182E-3</v>
      </c>
      <c r="J91" s="6"/>
      <c r="K91" s="6"/>
      <c r="L91" s="6"/>
      <c r="Q91" s="6"/>
      <c r="T91" s="6"/>
      <c r="W91" s="6"/>
    </row>
    <row r="92" spans="1:25" x14ac:dyDescent="0.25">
      <c r="A92" s="26" t="s">
        <v>73</v>
      </c>
      <c r="B92" s="5">
        <v>4323</v>
      </c>
      <c r="C92" s="5">
        <f>100*B92/B75</f>
        <v>9.4483542422520443</v>
      </c>
      <c r="D92" s="6"/>
      <c r="E92" s="5">
        <v>4328</v>
      </c>
      <c r="F92" s="5">
        <f>100*E92/E75</f>
        <v>10.064180076271974</v>
      </c>
      <c r="G92" s="6"/>
      <c r="H92" s="5">
        <v>4315</v>
      </c>
      <c r="I92" s="42">
        <f>100*H92/H75</f>
        <v>11.162850860173329</v>
      </c>
      <c r="J92" s="6"/>
      <c r="K92" s="6"/>
      <c r="L92" s="6"/>
      <c r="Q92" s="6"/>
      <c r="T92" s="6"/>
      <c r="W92" s="6"/>
    </row>
    <row r="93" spans="1:25" ht="15.75" thickBot="1" x14ac:dyDescent="0.3">
      <c r="A93" s="31" t="s">
        <v>74</v>
      </c>
      <c r="B93" s="7">
        <v>16</v>
      </c>
      <c r="C93" s="7">
        <f>100*B93/B75</f>
        <v>3.4969620142501205E-2</v>
      </c>
      <c r="D93" s="7"/>
      <c r="E93" s="7">
        <v>22</v>
      </c>
      <c r="F93" s="7">
        <f>100*E93/E75</f>
        <v>5.1158031810994327E-2</v>
      </c>
      <c r="G93" s="7"/>
      <c r="H93" s="7">
        <v>25</v>
      </c>
      <c r="I93" s="32">
        <f>100*H93/H75</f>
        <v>6.4674686327771305E-2</v>
      </c>
      <c r="J93" s="6"/>
      <c r="K93" s="6"/>
      <c r="L93" s="6"/>
      <c r="Q93" s="6"/>
      <c r="T93" s="6"/>
      <c r="W93" s="6"/>
    </row>
    <row r="94" spans="1:25" ht="15.75" thickBot="1" x14ac:dyDescent="0.3">
      <c r="A94" s="34" t="s">
        <v>75</v>
      </c>
      <c r="B94" s="10">
        <v>4339</v>
      </c>
      <c r="C94" s="10">
        <f>100*B94/B75</f>
        <v>9.4833238623945455</v>
      </c>
      <c r="D94" s="8"/>
      <c r="E94" s="10">
        <v>4350</v>
      </c>
      <c r="F94" s="10">
        <f>100*E94/E75</f>
        <v>10.11533810808297</v>
      </c>
      <c r="G94" s="8"/>
      <c r="H94" s="10">
        <v>4340</v>
      </c>
      <c r="I94" s="45">
        <f>100*H94/H75</f>
        <v>11.2275255465011</v>
      </c>
      <c r="J94" s="6"/>
      <c r="K94" s="6"/>
      <c r="L94" s="6"/>
      <c r="Q94" s="6"/>
      <c r="T94" s="6"/>
      <c r="W94" s="6"/>
    </row>
    <row r="95" spans="1:25" x14ac:dyDescent="0.25">
      <c r="A95" s="59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Q95" s="6"/>
      <c r="T95" s="6"/>
      <c r="W95" s="6"/>
    </row>
    <row r="96" spans="1:25" x14ac:dyDescent="0.25">
      <c r="A96" s="6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Q96" s="6"/>
      <c r="T96" s="6"/>
      <c r="W96" s="6"/>
    </row>
    <row r="97" spans="1:23" x14ac:dyDescent="0.25">
      <c r="A97" s="6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Q97" s="6"/>
      <c r="T97" s="6"/>
      <c r="W97" s="6"/>
    </row>
  </sheetData>
  <mergeCells count="22">
    <mergeCell ref="A69:Z69"/>
    <mergeCell ref="A6:V6"/>
    <mergeCell ref="A7:V7"/>
    <mergeCell ref="A8:V8"/>
    <mergeCell ref="B12:C12"/>
    <mergeCell ref="E12:F12"/>
    <mergeCell ref="H12:I12"/>
    <mergeCell ref="K12:L12"/>
    <mergeCell ref="A67:Y67"/>
    <mergeCell ref="A68:Y68"/>
    <mergeCell ref="O12:P12"/>
    <mergeCell ref="R12:S12"/>
    <mergeCell ref="U12:V12"/>
    <mergeCell ref="X12:Y12"/>
    <mergeCell ref="R72:S72"/>
    <mergeCell ref="U72:V72"/>
    <mergeCell ref="X72:Y72"/>
    <mergeCell ref="B72:C72"/>
    <mergeCell ref="E72:F72"/>
    <mergeCell ref="H72:I72"/>
    <mergeCell ref="K72:L72"/>
    <mergeCell ref="O72:P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25A5-B46D-4BB6-8176-F09DB33F8D08}">
  <sheetPr>
    <tabColor theme="4"/>
  </sheetPr>
  <dimension ref="A1:L22"/>
  <sheetViews>
    <sheetView topLeftCell="B1" workbookViewId="0">
      <selection activeCell="D13" sqref="D13"/>
    </sheetView>
  </sheetViews>
  <sheetFormatPr defaultRowHeight="15" x14ac:dyDescent="0.25"/>
  <cols>
    <col min="1" max="1" width="20.7109375" customWidth="1"/>
    <col min="2" max="2" width="45.28515625" customWidth="1"/>
    <col min="3" max="3" width="69.7109375" customWidth="1"/>
    <col min="4" max="4" width="36.42578125" customWidth="1"/>
    <col min="5" max="5" width="37.85546875" customWidth="1"/>
    <col min="6" max="6" width="37.28515625" customWidth="1"/>
    <col min="10" max="10" width="10.85546875" customWidth="1"/>
  </cols>
  <sheetData>
    <row r="1" spans="1:10" ht="15.75" thickBot="1" x14ac:dyDescent="0.3">
      <c r="A1" s="66" t="s">
        <v>86</v>
      </c>
      <c r="B1" s="67" t="s">
        <v>87</v>
      </c>
      <c r="C1" s="67" t="s">
        <v>88</v>
      </c>
      <c r="D1" s="68">
        <v>2023</v>
      </c>
      <c r="E1" s="68">
        <v>2022</v>
      </c>
      <c r="F1" s="68">
        <v>2021</v>
      </c>
    </row>
    <row r="2" spans="1:10" x14ac:dyDescent="0.25">
      <c r="A2" s="69" t="s">
        <v>89</v>
      </c>
      <c r="B2" s="70" t="s">
        <v>90</v>
      </c>
      <c r="C2" s="71" t="s">
        <v>91</v>
      </c>
      <c r="D2" s="77">
        <f>'Trend Analysis'!B28 / 'Trend Analysis'!B51</f>
        <v>1.1341054685842773</v>
      </c>
      <c r="E2" s="77">
        <f>'Trend Analysis'!C28 / 'Trend Analysis'!C51</f>
        <v>1.1453559115798013</v>
      </c>
      <c r="F2" s="77">
        <f>'Trend Analysis'!H28 / 'Trend Analysis'!H51</f>
        <v>1.1300751879699249</v>
      </c>
    </row>
    <row r="3" spans="1:10" x14ac:dyDescent="0.25">
      <c r="A3" s="69" t="s">
        <v>89</v>
      </c>
      <c r="B3" s="72" t="s">
        <v>92</v>
      </c>
      <c r="C3" s="72" t="s">
        <v>93</v>
      </c>
      <c r="D3" s="78">
        <f xml:space="preserve"> ('Trend Analysis'!B28 - 'Trend Analysis'!B24 - 'Trend Analysis'!B25) / 'Trend Analysis'!B51</f>
        <v>0.72432226040473469</v>
      </c>
      <c r="E3" s="78">
        <f xml:space="preserve"> ('Trend Analysis'!C28 - 'Trend Analysis'!C24 - 'Trend Analysis'!C25) / 'Trend Analysis'!C51</f>
        <v>0.76647738795376197</v>
      </c>
      <c r="F3" s="78">
        <f xml:space="preserve"> ('Trend Analysis'!H28 - 'Trend Analysis'!H24 - 'Trend Analysis'!H25) / 'Trend Analysis'!H51</f>
        <v>0.80887218045112785</v>
      </c>
    </row>
    <row r="4" spans="1:10" x14ac:dyDescent="0.25">
      <c r="A4" s="69" t="s">
        <v>94</v>
      </c>
      <c r="B4" s="72" t="s">
        <v>95</v>
      </c>
      <c r="C4" s="72" t="s">
        <v>96</v>
      </c>
      <c r="D4" s="72" t="s">
        <v>130</v>
      </c>
      <c r="E4" s="72" t="s">
        <v>130</v>
      </c>
      <c r="F4" s="72" t="s">
        <v>130</v>
      </c>
    </row>
    <row r="5" spans="1:10" ht="30" x14ac:dyDescent="0.25">
      <c r="A5" s="69" t="s">
        <v>94</v>
      </c>
      <c r="B5" s="72" t="s">
        <v>97</v>
      </c>
      <c r="C5" s="72" t="s">
        <v>98</v>
      </c>
      <c r="D5" s="73" t="s">
        <v>131</v>
      </c>
      <c r="E5" s="73" t="s">
        <v>131</v>
      </c>
      <c r="F5" s="73" t="s">
        <v>131</v>
      </c>
    </row>
    <row r="6" spans="1:10" x14ac:dyDescent="0.25">
      <c r="A6" s="69" t="s">
        <v>94</v>
      </c>
      <c r="B6" s="72" t="s">
        <v>99</v>
      </c>
      <c r="C6" s="72" t="s">
        <v>100</v>
      </c>
      <c r="D6" s="78">
        <f xml:space="preserve"> 'Trend Analysis'!B81 / (('Trend Analysis'!B24 + 'Trend Analysis'!C24) / 2)</f>
        <v>4.2786184590504792</v>
      </c>
      <c r="E6" s="78">
        <f xml:space="preserve"> 'Trend Analysis'!C81 / (('Trend Analysis'!H24 + 'Trend Analysis'!C24) / 2)</f>
        <v>4.7077285209886233</v>
      </c>
      <c r="F6" s="78">
        <f xml:space="preserve"> 'Trend Analysis'!H81 / (('Trend Analysis'!H24 + 3266) / 2)</f>
        <v>4.5979041916167667</v>
      </c>
    </row>
    <row r="7" spans="1:10" x14ac:dyDescent="0.25">
      <c r="A7" s="69" t="s">
        <v>94</v>
      </c>
      <c r="B7" s="72" t="s">
        <v>101</v>
      </c>
      <c r="C7" s="72" t="s">
        <v>102</v>
      </c>
      <c r="D7" s="78">
        <f>365/D6</f>
        <v>85.307910367170635</v>
      </c>
      <c r="E7" s="78">
        <f>365/E6</f>
        <v>77.532083333333333</v>
      </c>
      <c r="F7" s="78">
        <f>365/F6</f>
        <v>79.383994269714137</v>
      </c>
    </row>
    <row r="8" spans="1:10" x14ac:dyDescent="0.25">
      <c r="A8" s="69" t="s">
        <v>94</v>
      </c>
      <c r="B8" s="72" t="s">
        <v>103</v>
      </c>
      <c r="C8" s="72" t="s">
        <v>104</v>
      </c>
      <c r="D8" s="72" t="s">
        <v>132</v>
      </c>
      <c r="E8" s="72" t="s">
        <v>132</v>
      </c>
      <c r="F8" s="72" t="s">
        <v>132</v>
      </c>
    </row>
    <row r="9" spans="1:10" ht="17.25" customHeight="1" x14ac:dyDescent="0.25">
      <c r="A9" s="69" t="s">
        <v>94</v>
      </c>
      <c r="B9" s="72" t="s">
        <v>105</v>
      </c>
      <c r="C9" s="72" t="s">
        <v>106</v>
      </c>
      <c r="D9" s="73" t="s">
        <v>133</v>
      </c>
      <c r="E9" s="73" t="s">
        <v>133</v>
      </c>
      <c r="F9" s="73" t="s">
        <v>133</v>
      </c>
    </row>
    <row r="10" spans="1:10" x14ac:dyDescent="0.25">
      <c r="A10" s="69" t="s">
        <v>107</v>
      </c>
      <c r="B10" s="72" t="s">
        <v>108</v>
      </c>
      <c r="C10" s="72" t="s">
        <v>109</v>
      </c>
      <c r="D10" s="79">
        <f xml:space="preserve"> 'Trend Analysis'!B53 / 'Trend Analysis'!B67</f>
        <v>1.2935589519650654</v>
      </c>
      <c r="E10" s="78">
        <f xml:space="preserve"> 'Trend Analysis'!C53 / 'Trend Analysis'!C67</f>
        <v>1.4085417796019515</v>
      </c>
      <c r="F10" s="78">
        <f xml:space="preserve"> 'Trend Analysis'!H53 / 'Trend Analysis'!H67</f>
        <v>1.5332260659694288</v>
      </c>
    </row>
    <row r="11" spans="1:10" x14ac:dyDescent="0.25">
      <c r="A11" s="69" t="s">
        <v>107</v>
      </c>
      <c r="B11" s="72" t="s">
        <v>110</v>
      </c>
      <c r="C11" s="72" t="s">
        <v>111</v>
      </c>
      <c r="D11" s="78">
        <f xml:space="preserve"> 'Trend Analysis'!B53 / ('Trend Analysis'!B67 + 'Trend Analysis'!B53)</f>
        <v>0.56399638250273687</v>
      </c>
      <c r="E11" s="78">
        <f xml:space="preserve"> 'Trend Analysis'!C53 / ('Trend Analysis'!C67 + 'Trend Analysis'!C53)</f>
        <v>0.58481102197643198</v>
      </c>
      <c r="F11" s="78">
        <f xml:space="preserve"> 'Trend Analysis'!H53 / ('Trend Analysis'!H67 + 'Trend Analysis'!H53)</f>
        <v>0.60524644308943087</v>
      </c>
    </row>
    <row r="12" spans="1:10" x14ac:dyDescent="0.25">
      <c r="A12" s="69" t="s">
        <v>107</v>
      </c>
      <c r="B12" s="72" t="s">
        <v>112</v>
      </c>
      <c r="C12" s="72" t="s">
        <v>154</v>
      </c>
      <c r="D12" s="78">
        <f xml:space="preserve"> 'Trend Analysis'!B85 / 'Trend Analysis'!B87</f>
        <v>7.4073346430910281</v>
      </c>
      <c r="E12" s="78">
        <f xml:space="preserve"> 'Trend Analysis'!C85 / 'Trend Analysis'!C87</f>
        <v>12.368480725623582</v>
      </c>
      <c r="F12" s="78">
        <f xml:space="preserve"> 'Trend Analysis'!H85 / 'Trend Analysis'!H87</f>
        <v>6.4546023794614902</v>
      </c>
    </row>
    <row r="13" spans="1:10" ht="30" customHeight="1" x14ac:dyDescent="0.25">
      <c r="A13" s="69" t="s">
        <v>107</v>
      </c>
      <c r="B13" s="72" t="s">
        <v>113</v>
      </c>
      <c r="C13" s="72" t="s">
        <v>114</v>
      </c>
      <c r="D13" s="78" t="s">
        <v>151</v>
      </c>
      <c r="E13" s="78" t="s">
        <v>152</v>
      </c>
      <c r="F13" s="78" t="s">
        <v>153</v>
      </c>
      <c r="G13" s="92" t="s">
        <v>146</v>
      </c>
      <c r="H13" s="92"/>
      <c r="I13" s="92"/>
      <c r="J13" s="92"/>
    </row>
    <row r="14" spans="1:10" x14ac:dyDescent="0.25">
      <c r="A14" s="69" t="s">
        <v>115</v>
      </c>
      <c r="B14" s="72" t="s">
        <v>116</v>
      </c>
      <c r="C14" s="72" t="s">
        <v>155</v>
      </c>
      <c r="D14" s="78">
        <f xml:space="preserve"> 'Trend Analysis'!B82 / 'Trend Analysis'!B80</f>
        <v>0.5952266468505486</v>
      </c>
      <c r="E14" s="78">
        <f xml:space="preserve"> 'Trend Analysis'!C82 / 'Trend Analysis'!C80</f>
        <v>0.29950702260254858</v>
      </c>
      <c r="F14" s="78">
        <f xml:space="preserve"> 'Trend Analysis'!H82 / 'Trend Analysis'!H80</f>
        <v>0.60271633682576642</v>
      </c>
    </row>
    <row r="15" spans="1:10" x14ac:dyDescent="0.25">
      <c r="A15" s="69" t="s">
        <v>115</v>
      </c>
      <c r="B15" s="72" t="s">
        <v>117</v>
      </c>
      <c r="C15" s="72" t="s">
        <v>118</v>
      </c>
      <c r="D15" s="78">
        <f xml:space="preserve"> 'Trend Analysis'!B94/ 'Trend Analysis'!B80</f>
        <v>0.23416531887922368</v>
      </c>
      <c r="E15" s="78">
        <f xml:space="preserve"> 'Trend Analysis'!C94 / 'Trend Analysis'!C80</f>
        <v>0.22188633615477629</v>
      </c>
      <c r="F15" s="78">
        <f xml:space="preserve"> 'Trend Analysis'!H94 / 'Trend Analysis'!H80</f>
        <v>0.25277454404346139</v>
      </c>
    </row>
    <row r="16" spans="1:10" x14ac:dyDescent="0.25">
      <c r="A16" s="69" t="s">
        <v>115</v>
      </c>
      <c r="B16" s="72" t="s">
        <v>119</v>
      </c>
      <c r="C16" s="72" t="s">
        <v>134</v>
      </c>
      <c r="D16" s="78">
        <f xml:space="preserve"> 'Trend Analysis'!B94/ 'Trend Analysis'!B67</f>
        <v>0.38988355167394467</v>
      </c>
      <c r="E16" s="78">
        <f xml:space="preserve"> 'Trend Analysis'!C94/ 'Trend Analysis'!C67</f>
        <v>0.36947262448695112</v>
      </c>
      <c r="F16" s="78">
        <f xml:space="preserve"> 'Trend Analysis'!H94/ 'Trend Analysis'!H67</f>
        <v>0.39304102976669347</v>
      </c>
    </row>
    <row r="17" spans="1:12" x14ac:dyDescent="0.25">
      <c r="A17" s="69" t="s">
        <v>115</v>
      </c>
      <c r="B17" s="72" t="s">
        <v>120</v>
      </c>
      <c r="C17" s="72" t="s">
        <v>135</v>
      </c>
      <c r="D17" s="78">
        <f xml:space="preserve"> 'Trend Analysis'!B94/ 'Trend Analysis'!B39</f>
        <v>0.10965886410857395</v>
      </c>
      <c r="E17" s="78">
        <f xml:space="preserve"> 'Trend Analysis'!C94/ 'Trend Analysis'!C39</f>
        <v>0.10286428856332805</v>
      </c>
      <c r="F17" s="78">
        <f xml:space="preserve"> 'Trend Analysis'!H94/ 'Trend Analysis'!H39</f>
        <v>0.1035568179409458</v>
      </c>
      <c r="I17" s="93"/>
      <c r="J17" s="93"/>
      <c r="K17" s="93"/>
      <c r="L17" s="93"/>
    </row>
    <row r="18" spans="1:12" ht="32.25" customHeight="1" x14ac:dyDescent="0.25">
      <c r="A18" s="69" t="s">
        <v>121</v>
      </c>
      <c r="B18" s="72" t="s">
        <v>137</v>
      </c>
      <c r="C18" s="73" t="s">
        <v>156</v>
      </c>
      <c r="D18" s="78">
        <f xml:space="preserve"> 'Trend Analysis'!B94/ 'Trend Analysis'!B97</f>
        <v>2.4783715012722647</v>
      </c>
      <c r="E18" s="78">
        <f xml:space="preserve"> 'Trend Analysis'!C94/ 'Trend Analysis'!C97</f>
        <v>2.2047134935304991</v>
      </c>
      <c r="F18" s="78">
        <f xml:space="preserve"> 'Trend Analysis'!H94/ 'Trend Analysis'!H97</f>
        <v>2.2644264194669756</v>
      </c>
    </row>
    <row r="19" spans="1:12" ht="42.75" customHeight="1" x14ac:dyDescent="0.25">
      <c r="A19" s="69" t="s">
        <v>121</v>
      </c>
      <c r="B19" s="72" t="s">
        <v>122</v>
      </c>
      <c r="C19" s="72" t="s">
        <v>123</v>
      </c>
      <c r="D19" s="79" t="s">
        <v>141</v>
      </c>
      <c r="E19" s="79" t="s">
        <v>143</v>
      </c>
      <c r="F19" s="79" t="s">
        <v>144</v>
      </c>
      <c r="G19" s="93"/>
      <c r="H19" s="93"/>
      <c r="I19" s="93"/>
      <c r="J19" s="93"/>
    </row>
    <row r="20" spans="1:12" x14ac:dyDescent="0.25">
      <c r="A20" s="69" t="s">
        <v>121</v>
      </c>
      <c r="B20" s="72" t="s">
        <v>124</v>
      </c>
      <c r="C20" s="72" t="s">
        <v>125</v>
      </c>
      <c r="D20" s="78" t="s">
        <v>138</v>
      </c>
      <c r="E20" s="78" t="s">
        <v>139</v>
      </c>
      <c r="F20" s="78" t="s">
        <v>140</v>
      </c>
      <c r="G20" s="93" t="s">
        <v>136</v>
      </c>
      <c r="H20" s="93"/>
      <c r="I20" s="93"/>
      <c r="J20" s="93"/>
    </row>
    <row r="21" spans="1:12" ht="15" customHeight="1" x14ac:dyDescent="0.25">
      <c r="A21" s="69" t="s">
        <v>121</v>
      </c>
      <c r="B21" s="72" t="s">
        <v>126</v>
      </c>
      <c r="C21" s="72" t="s">
        <v>127</v>
      </c>
      <c r="D21" s="78" t="s">
        <v>138</v>
      </c>
      <c r="E21" s="78" t="s">
        <v>142</v>
      </c>
      <c r="F21" s="78" t="s">
        <v>145</v>
      </c>
      <c r="G21" s="93" t="s">
        <v>136</v>
      </c>
      <c r="H21" s="93"/>
      <c r="I21" s="93"/>
      <c r="J21" s="93"/>
    </row>
    <row r="22" spans="1:12" ht="33" customHeight="1" thickBot="1" x14ac:dyDescent="0.3">
      <c r="A22" s="74" t="s">
        <v>121</v>
      </c>
      <c r="B22" s="75" t="s">
        <v>128</v>
      </c>
      <c r="C22" s="76" t="s">
        <v>129</v>
      </c>
      <c r="D22" s="80" t="s">
        <v>148</v>
      </c>
      <c r="E22" s="80" t="s">
        <v>149</v>
      </c>
      <c r="F22" s="80" t="s">
        <v>150</v>
      </c>
      <c r="G22" s="92" t="s">
        <v>147</v>
      </c>
      <c r="H22" s="92"/>
      <c r="I22" s="92"/>
      <c r="J22" s="92"/>
    </row>
  </sheetData>
  <mergeCells count="6">
    <mergeCell ref="G22:J22"/>
    <mergeCell ref="I17:L17"/>
    <mergeCell ref="G13:J13"/>
    <mergeCell ref="G19:J19"/>
    <mergeCell ref="G20:J20"/>
    <mergeCell ref="G21:J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Trend Analysis</vt:lpstr>
      <vt:lpstr>Common-Size Analysis</vt:lpstr>
      <vt:lpstr>Financial Ratios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2024-07-23T04:07:45Z</dcterms:modified>
</cp:coreProperties>
</file>