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hnsonchen/Downloads/"/>
    </mc:Choice>
  </mc:AlternateContent>
  <xr:revisionPtr revIDLastSave="0" documentId="13_ncr:1_{3D9AD40A-9298-2848-BF96-0BC3B7C3E96C}" xr6:coauthVersionLast="43" xr6:coauthVersionMax="43" xr10:uidLastSave="{00000000-0000-0000-0000-000000000000}"/>
  <bookViews>
    <workbookView xWindow="4560" yWindow="2060" windowWidth="27240" windowHeight="16440" xr2:uid="{4EA2E82C-618C-BC42-B33B-C4F0C80FDDAF}"/>
  </bookViews>
  <sheets>
    <sheet name="Dashboard" sheetId="2" r:id="rId1"/>
    <sheet name="Fund Data" sheetId="1" r:id="rId2"/>
    <sheet name="Index Data" sheetId="4" r:id="rId3"/>
    <sheet name="Return calculation" sheetId="3" r:id="rId4"/>
    <sheet name="Sheet1" sheetId="5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3" l="1"/>
  <c r="B1" i="3"/>
  <c r="K27" i="3"/>
  <c r="L9" i="3" l="1"/>
  <c r="M9" i="3" s="1"/>
  <c r="N9" i="3" s="1"/>
  <c r="O9" i="3" s="1"/>
  <c r="P9" i="3" s="1"/>
  <c r="Q9" i="3" s="1"/>
  <c r="R9" i="3" s="1"/>
  <c r="S9" i="3" s="1"/>
  <c r="T9" i="3" s="1"/>
  <c r="A39" i="2"/>
  <c r="A27" i="2"/>
  <c r="A23" i="2"/>
  <c r="B11" i="2"/>
  <c r="C11" i="2" s="1"/>
  <c r="D11" i="2" s="1"/>
  <c r="E11" i="2" s="1"/>
  <c r="F11" i="2" s="1"/>
  <c r="G11" i="2" s="1"/>
  <c r="H11" i="2" s="1"/>
  <c r="I11" i="2" s="1"/>
  <c r="A6" i="3"/>
  <c r="E36" i="2" l="1"/>
  <c r="I36" i="2"/>
  <c r="F36" i="2"/>
  <c r="G36" i="2"/>
  <c r="H36" i="2"/>
  <c r="J36" i="2"/>
  <c r="K36" i="2"/>
  <c r="K12" i="2" l="1"/>
  <c r="K13" i="2" s="1"/>
  <c r="J12" i="2"/>
  <c r="J13" i="2" s="1"/>
  <c r="I12" i="2"/>
  <c r="H12" i="2"/>
  <c r="G12" i="2"/>
  <c r="G13" i="2" s="1"/>
  <c r="F12" i="2"/>
  <c r="F13" i="2" s="1"/>
  <c r="E12" i="2"/>
  <c r="D12" i="2"/>
  <c r="A6" i="2"/>
  <c r="A15" i="2" s="1"/>
  <c r="K7" i="2" l="1"/>
  <c r="A28" i="2"/>
  <c r="D13" i="2"/>
  <c r="H13" i="2"/>
  <c r="E13" i="2"/>
  <c r="I13" i="2"/>
  <c r="B3" i="3" l="1"/>
  <c r="E6" i="3" l="1"/>
  <c r="D6" i="3"/>
  <c r="C6" i="3"/>
  <c r="B6" i="3"/>
  <c r="A7" i="3"/>
  <c r="D7" i="3" l="1"/>
  <c r="B7" i="3"/>
  <c r="C7" i="3"/>
  <c r="E7" i="3"/>
  <c r="A8" i="3"/>
  <c r="E8" i="3" l="1"/>
  <c r="C8" i="3"/>
  <c r="D8" i="3"/>
  <c r="B8" i="3"/>
  <c r="A9" i="3"/>
  <c r="J6" i="3" s="1"/>
  <c r="L10" i="3" l="1"/>
  <c r="Q27" i="3"/>
  <c r="G23" i="2" s="1"/>
  <c r="M27" i="3"/>
  <c r="C23" i="2" s="1"/>
  <c r="Q23" i="3"/>
  <c r="G22" i="2" s="1"/>
  <c r="N22" i="3"/>
  <c r="D21" i="2" s="1"/>
  <c r="R22" i="3"/>
  <c r="H21" i="2" s="1"/>
  <c r="O21" i="3"/>
  <c r="E20" i="2" s="1"/>
  <c r="S21" i="3"/>
  <c r="I20" i="2" s="1"/>
  <c r="T21" i="3"/>
  <c r="J20" i="2" s="1"/>
  <c r="O27" i="3"/>
  <c r="E23" i="2" s="1"/>
  <c r="S27" i="3"/>
  <c r="I23" i="2" s="1"/>
  <c r="S23" i="3"/>
  <c r="I22" i="2" s="1"/>
  <c r="T22" i="3"/>
  <c r="J21" i="2" s="1"/>
  <c r="M23" i="3"/>
  <c r="C22" i="2" s="1"/>
  <c r="P27" i="3"/>
  <c r="F23" i="2" s="1"/>
  <c r="T27" i="3"/>
  <c r="J23" i="2" s="1"/>
  <c r="P23" i="3"/>
  <c r="F22" i="2" s="1"/>
  <c r="T23" i="3"/>
  <c r="J22" i="2" s="1"/>
  <c r="Q22" i="3"/>
  <c r="G21" i="2" s="1"/>
  <c r="N21" i="3"/>
  <c r="D20" i="2" s="1"/>
  <c r="R21" i="3"/>
  <c r="H20" i="2" s="1"/>
  <c r="M22" i="3"/>
  <c r="C21" i="2" s="1"/>
  <c r="N27" i="3"/>
  <c r="D23" i="2" s="1"/>
  <c r="R27" i="3"/>
  <c r="H23" i="2" s="1"/>
  <c r="N23" i="3"/>
  <c r="D22" i="2" s="1"/>
  <c r="R23" i="3"/>
  <c r="H22" i="2" s="1"/>
  <c r="O22" i="3"/>
  <c r="E21" i="2" s="1"/>
  <c r="S22" i="3"/>
  <c r="I21" i="2" s="1"/>
  <c r="P21" i="3"/>
  <c r="F20" i="2" s="1"/>
  <c r="O23" i="3"/>
  <c r="E22" i="2" s="1"/>
  <c r="P22" i="3"/>
  <c r="F21" i="2" s="1"/>
  <c r="Q21" i="3"/>
  <c r="G20" i="2" s="1"/>
  <c r="E9" i="3"/>
  <c r="L27" i="3" s="1"/>
  <c r="B23" i="2" s="1"/>
  <c r="D9" i="3"/>
  <c r="C9" i="3"/>
  <c r="L22" i="3" s="1"/>
  <c r="B21" i="2" s="1"/>
  <c r="B9" i="3"/>
  <c r="K15" i="3" s="1"/>
  <c r="A10" i="3"/>
  <c r="L21" i="3" l="1"/>
  <c r="B20" i="2" s="1"/>
  <c r="M21" i="3"/>
  <c r="C20" i="2" s="1"/>
  <c r="E10" i="3"/>
  <c r="D10" i="3"/>
  <c r="B10" i="3"/>
  <c r="C10" i="3"/>
  <c r="A11" i="3"/>
  <c r="D11" i="3" l="1"/>
  <c r="B11" i="3"/>
  <c r="C11" i="3"/>
  <c r="E11" i="3"/>
  <c r="A12" i="3"/>
  <c r="E12" i="3" l="1"/>
  <c r="C12" i="3"/>
  <c r="D12" i="3"/>
  <c r="B12" i="3"/>
  <c r="A13" i="3"/>
  <c r="E13" i="3" l="1"/>
  <c r="C13" i="3"/>
  <c r="D13" i="3"/>
  <c r="B13" i="3"/>
  <c r="K12" i="3" s="1"/>
  <c r="A14" i="3"/>
  <c r="E14" i="3" l="1"/>
  <c r="C14" i="3"/>
  <c r="B14" i="3"/>
  <c r="D14" i="3"/>
  <c r="A15" i="3"/>
  <c r="E15" i="3" l="1"/>
  <c r="D15" i="3"/>
  <c r="B15" i="3"/>
  <c r="C15" i="3"/>
  <c r="A16" i="3"/>
  <c r="C16" i="3" l="1"/>
  <c r="E16" i="3"/>
  <c r="D16" i="3"/>
  <c r="B16" i="3"/>
  <c r="A17" i="3"/>
  <c r="E17" i="3" l="1"/>
  <c r="C17" i="3"/>
  <c r="D17" i="3"/>
  <c r="B17" i="3"/>
  <c r="A18" i="3"/>
  <c r="E18" i="3" l="1"/>
  <c r="C18" i="3"/>
  <c r="D18" i="3"/>
  <c r="B18" i="3"/>
  <c r="A19" i="3"/>
  <c r="E19" i="3" l="1"/>
  <c r="D19" i="3"/>
  <c r="B19" i="3"/>
  <c r="C19" i="3"/>
  <c r="A20" i="3"/>
  <c r="E20" i="3" l="1"/>
  <c r="C20" i="3"/>
  <c r="D20" i="3"/>
  <c r="B20" i="3"/>
  <c r="A21" i="3"/>
  <c r="E21" i="3" l="1"/>
  <c r="D21" i="3"/>
  <c r="B21" i="3"/>
  <c r="C21" i="3"/>
  <c r="A22" i="3"/>
  <c r="B22" i="3" l="1"/>
  <c r="C22" i="3"/>
  <c r="D22" i="3"/>
  <c r="E22" i="3"/>
  <c r="A23" i="3"/>
  <c r="B23" i="3" l="1"/>
  <c r="D23" i="3"/>
  <c r="E23" i="3"/>
  <c r="C23" i="3"/>
  <c r="A24" i="3"/>
  <c r="B24" i="3" l="1"/>
  <c r="D24" i="3"/>
  <c r="E24" i="3"/>
  <c r="C24" i="3"/>
  <c r="A25" i="3"/>
  <c r="B25" i="3" l="1"/>
  <c r="E25" i="3"/>
  <c r="D25" i="3"/>
  <c r="C25" i="3"/>
  <c r="A26" i="3"/>
  <c r="B26" i="3" l="1"/>
  <c r="E26" i="3"/>
  <c r="C26" i="3"/>
  <c r="D26" i="3"/>
  <c r="A27" i="3"/>
  <c r="B27" i="3" l="1"/>
  <c r="D27" i="3"/>
  <c r="E27" i="3"/>
  <c r="C27" i="3"/>
  <c r="A28" i="3"/>
  <c r="B28" i="3" l="1"/>
  <c r="D28" i="3"/>
  <c r="C28" i="3"/>
  <c r="E28" i="3"/>
  <c r="A29" i="3"/>
  <c r="B29" i="3" l="1"/>
  <c r="E29" i="3"/>
  <c r="D29" i="3"/>
  <c r="C29" i="3"/>
  <c r="A30" i="3"/>
  <c r="B30" i="3" l="1"/>
  <c r="D30" i="3"/>
  <c r="E30" i="3"/>
  <c r="C30" i="3"/>
  <c r="A31" i="3"/>
  <c r="B31" i="3" l="1"/>
  <c r="E31" i="3"/>
  <c r="D31" i="3"/>
  <c r="C31" i="3"/>
  <c r="A32" i="3"/>
  <c r="B32" i="3" l="1"/>
  <c r="D32" i="3"/>
  <c r="C32" i="3"/>
  <c r="E32" i="3"/>
  <c r="A33" i="3"/>
  <c r="B33" i="3" l="1"/>
  <c r="E33" i="3"/>
  <c r="C33" i="3"/>
  <c r="D33" i="3"/>
  <c r="A34" i="3"/>
  <c r="B34" i="3" l="1"/>
  <c r="D34" i="3"/>
  <c r="E34" i="3"/>
  <c r="C34" i="3"/>
  <c r="A35" i="3"/>
  <c r="B35" i="3" l="1"/>
  <c r="D35" i="3"/>
  <c r="E35" i="3"/>
  <c r="C35" i="3"/>
  <c r="A36" i="3"/>
  <c r="B36" i="3" l="1"/>
  <c r="D36" i="3"/>
  <c r="E36" i="3"/>
  <c r="C36" i="3"/>
  <c r="A37" i="3"/>
  <c r="B37" i="3" l="1"/>
  <c r="E37" i="3"/>
  <c r="C37" i="3"/>
  <c r="D37" i="3"/>
  <c r="A38" i="3"/>
  <c r="B38" i="3" l="1"/>
  <c r="D38" i="3"/>
  <c r="E38" i="3"/>
  <c r="C38" i="3"/>
  <c r="A39" i="3"/>
  <c r="B39" i="3" l="1"/>
  <c r="D39" i="3"/>
  <c r="E39" i="3"/>
  <c r="C39" i="3"/>
  <c r="A40" i="3"/>
  <c r="B40" i="3" l="1"/>
  <c r="D40" i="3"/>
  <c r="E40" i="3"/>
  <c r="C40" i="3"/>
  <c r="A41" i="3"/>
  <c r="B41" i="3" l="1"/>
  <c r="E41" i="3"/>
  <c r="D41" i="3"/>
  <c r="C41" i="3"/>
  <c r="A42" i="3"/>
  <c r="B42" i="3" l="1"/>
  <c r="E42" i="3"/>
  <c r="D42" i="3"/>
  <c r="C42" i="3"/>
  <c r="A43" i="3"/>
  <c r="B43" i="3" l="1"/>
  <c r="D43" i="3"/>
  <c r="C43" i="3"/>
  <c r="E43" i="3"/>
  <c r="A44" i="3"/>
  <c r="B44" i="3" l="1"/>
  <c r="D44" i="3"/>
  <c r="E44" i="3"/>
  <c r="C44" i="3"/>
  <c r="A45" i="3"/>
  <c r="B45" i="3" l="1"/>
  <c r="E45" i="3"/>
  <c r="D45" i="3"/>
  <c r="C45" i="3"/>
  <c r="A46" i="3"/>
  <c r="B46" i="3" l="1"/>
  <c r="D46" i="3"/>
  <c r="E46" i="3"/>
  <c r="C46" i="3"/>
  <c r="A47" i="3"/>
  <c r="B47" i="3" l="1"/>
  <c r="E47" i="3"/>
  <c r="D47" i="3"/>
  <c r="C47" i="3"/>
  <c r="A48" i="3"/>
  <c r="B48" i="3" l="1"/>
  <c r="D48" i="3"/>
  <c r="E48" i="3"/>
  <c r="C48" i="3"/>
  <c r="A49" i="3"/>
  <c r="B49" i="3" l="1"/>
  <c r="E49" i="3"/>
  <c r="D49" i="3"/>
  <c r="C49" i="3"/>
  <c r="A50" i="3"/>
  <c r="B50" i="3" l="1"/>
  <c r="D50" i="3"/>
  <c r="C50" i="3"/>
  <c r="E50" i="3"/>
  <c r="A51" i="3"/>
  <c r="B51" i="3" l="1"/>
  <c r="D51" i="3"/>
  <c r="E51" i="3"/>
  <c r="C51" i="3"/>
  <c r="A52" i="3"/>
  <c r="B52" i="3" l="1"/>
  <c r="D52" i="3"/>
  <c r="E52" i="3"/>
  <c r="C52" i="3"/>
  <c r="A53" i="3"/>
  <c r="B53" i="3" l="1"/>
  <c r="E53" i="3"/>
  <c r="C53" i="3"/>
  <c r="D53" i="3"/>
  <c r="A54" i="3"/>
  <c r="B54" i="3" l="1"/>
  <c r="C54" i="3"/>
  <c r="D54" i="3"/>
  <c r="E54" i="3"/>
  <c r="A55" i="3"/>
  <c r="B55" i="3" l="1"/>
  <c r="D55" i="3"/>
  <c r="E55" i="3"/>
  <c r="C55" i="3"/>
  <c r="A56" i="3"/>
  <c r="B56" i="3" l="1"/>
  <c r="D56" i="3"/>
  <c r="E56" i="3"/>
  <c r="C56" i="3"/>
  <c r="A57" i="3"/>
  <c r="B57" i="3" l="1"/>
  <c r="E57" i="3"/>
  <c r="D57" i="3"/>
  <c r="C57" i="3"/>
  <c r="A58" i="3"/>
  <c r="B58" i="3" l="1"/>
  <c r="E58" i="3"/>
  <c r="C58" i="3"/>
  <c r="D58" i="3"/>
  <c r="A59" i="3"/>
  <c r="B59" i="3" l="1"/>
  <c r="D59" i="3"/>
  <c r="E59" i="3"/>
  <c r="C59" i="3"/>
  <c r="A60" i="3"/>
  <c r="B60" i="3" l="1"/>
  <c r="D60" i="3"/>
  <c r="E60" i="3"/>
  <c r="C60" i="3"/>
  <c r="A61" i="3"/>
  <c r="B61" i="3" l="1"/>
  <c r="E61" i="3"/>
  <c r="D61" i="3"/>
  <c r="C61" i="3"/>
  <c r="A62" i="3"/>
  <c r="B62" i="3" l="1"/>
  <c r="D62" i="3"/>
  <c r="E62" i="3"/>
  <c r="C62" i="3"/>
  <c r="A63" i="3"/>
  <c r="B63" i="3" l="1"/>
  <c r="E63" i="3"/>
  <c r="D63" i="3"/>
  <c r="C63" i="3"/>
  <c r="A64" i="3"/>
  <c r="B64" i="3" l="1"/>
  <c r="D64" i="3"/>
  <c r="E64" i="3"/>
  <c r="C64" i="3"/>
  <c r="A65" i="3"/>
  <c r="B65" i="3" l="1"/>
  <c r="E65" i="3"/>
  <c r="C65" i="3"/>
  <c r="D65" i="3"/>
  <c r="A66" i="3"/>
  <c r="B66" i="3" l="1"/>
  <c r="D66" i="3"/>
  <c r="E66" i="3"/>
  <c r="C66" i="3"/>
  <c r="A67" i="3"/>
  <c r="B67" i="3" l="1"/>
  <c r="D67" i="3"/>
  <c r="E67" i="3"/>
  <c r="C67" i="3"/>
  <c r="A68" i="3"/>
  <c r="B68" i="3" l="1"/>
  <c r="D68" i="3"/>
  <c r="E68" i="3"/>
  <c r="C68" i="3"/>
  <c r="A69" i="3"/>
  <c r="B69" i="3" l="1"/>
  <c r="E69" i="3"/>
  <c r="C69" i="3"/>
  <c r="D69" i="3"/>
  <c r="A70" i="3"/>
  <c r="B70" i="3" l="1"/>
  <c r="D70" i="3"/>
  <c r="E70" i="3"/>
  <c r="C70" i="3"/>
  <c r="A71" i="3"/>
  <c r="B71" i="3" l="1"/>
  <c r="D71" i="3"/>
  <c r="E71" i="3"/>
  <c r="C71" i="3"/>
  <c r="A72" i="3"/>
  <c r="B72" i="3" l="1"/>
  <c r="D72" i="3"/>
  <c r="E72" i="3"/>
  <c r="C72" i="3"/>
  <c r="A73" i="3"/>
  <c r="B73" i="3" l="1"/>
  <c r="E73" i="3"/>
  <c r="D73" i="3"/>
  <c r="C73" i="3"/>
  <c r="A74" i="3"/>
  <c r="B74" i="3" l="1"/>
  <c r="E74" i="3"/>
  <c r="D74" i="3"/>
  <c r="C74" i="3"/>
  <c r="A75" i="3"/>
  <c r="B75" i="3" l="1"/>
  <c r="C75" i="3"/>
  <c r="D75" i="3"/>
  <c r="E75" i="3"/>
  <c r="A76" i="3"/>
  <c r="B76" i="3" l="1"/>
  <c r="D76" i="3"/>
  <c r="E76" i="3"/>
  <c r="C76" i="3"/>
  <c r="A77" i="3"/>
  <c r="B77" i="3" l="1"/>
  <c r="E77" i="3"/>
  <c r="D77" i="3"/>
  <c r="C77" i="3"/>
  <c r="A78" i="3"/>
  <c r="B78" i="3" l="1"/>
  <c r="D78" i="3"/>
  <c r="E78" i="3"/>
  <c r="C78" i="3"/>
  <c r="A79" i="3"/>
  <c r="B79" i="3" l="1"/>
  <c r="E79" i="3"/>
  <c r="C79" i="3"/>
  <c r="D79" i="3"/>
  <c r="A80" i="3"/>
  <c r="B80" i="3" l="1"/>
  <c r="D80" i="3"/>
  <c r="E80" i="3"/>
  <c r="C80" i="3"/>
  <c r="A81" i="3"/>
  <c r="B81" i="3" l="1"/>
  <c r="E81" i="3"/>
  <c r="D81" i="3"/>
  <c r="C81" i="3"/>
  <c r="A82" i="3"/>
  <c r="B82" i="3" l="1"/>
  <c r="D82" i="3"/>
  <c r="C82" i="3"/>
  <c r="E82" i="3"/>
  <c r="A83" i="3"/>
  <c r="B83" i="3" l="1"/>
  <c r="D83" i="3"/>
  <c r="E83" i="3"/>
  <c r="C83" i="3"/>
  <c r="A84" i="3"/>
  <c r="B84" i="3" l="1"/>
  <c r="D84" i="3"/>
  <c r="E84" i="3"/>
  <c r="C84" i="3"/>
  <c r="A85" i="3"/>
  <c r="B85" i="3" l="1"/>
  <c r="E85" i="3"/>
  <c r="C85" i="3"/>
  <c r="D85" i="3"/>
  <c r="A86" i="3"/>
  <c r="B86" i="3" l="1"/>
  <c r="C86" i="3"/>
  <c r="D86" i="3"/>
  <c r="E86" i="3"/>
  <c r="A87" i="3"/>
  <c r="B87" i="3" l="1"/>
  <c r="D87" i="3"/>
  <c r="E87" i="3"/>
  <c r="C87" i="3"/>
  <c r="A88" i="3"/>
  <c r="B88" i="3" l="1"/>
  <c r="D88" i="3"/>
  <c r="E88" i="3"/>
  <c r="C88" i="3"/>
  <c r="A89" i="3"/>
  <c r="B89" i="3" l="1"/>
  <c r="E89" i="3"/>
  <c r="D89" i="3"/>
  <c r="C89" i="3"/>
  <c r="A90" i="3"/>
  <c r="B90" i="3" l="1"/>
  <c r="E90" i="3"/>
  <c r="C90" i="3"/>
  <c r="D90" i="3"/>
  <c r="A91" i="3"/>
  <c r="B91" i="3" l="1"/>
  <c r="D91" i="3"/>
  <c r="E91" i="3"/>
  <c r="C91" i="3"/>
  <c r="A92" i="3"/>
  <c r="B92" i="3" l="1"/>
  <c r="D92" i="3"/>
  <c r="C92" i="3"/>
  <c r="E92" i="3"/>
  <c r="A93" i="3"/>
  <c r="B93" i="3" l="1"/>
  <c r="E93" i="3"/>
  <c r="D93" i="3"/>
  <c r="C93" i="3"/>
  <c r="A94" i="3"/>
  <c r="B94" i="3" l="1"/>
  <c r="D94" i="3"/>
  <c r="E94" i="3"/>
  <c r="C94" i="3"/>
  <c r="A95" i="3"/>
  <c r="B95" i="3" l="1"/>
  <c r="E95" i="3"/>
  <c r="D95" i="3"/>
  <c r="C95" i="3"/>
  <c r="A96" i="3"/>
  <c r="B96" i="3" l="1"/>
  <c r="D96" i="3"/>
  <c r="E96" i="3"/>
  <c r="C96" i="3"/>
  <c r="A97" i="3"/>
  <c r="B97" i="3" l="1"/>
  <c r="E97" i="3"/>
  <c r="C97" i="3"/>
  <c r="D97" i="3"/>
  <c r="A98" i="3"/>
  <c r="B98" i="3" l="1"/>
  <c r="D98" i="3"/>
  <c r="E98" i="3"/>
  <c r="C98" i="3"/>
  <c r="A99" i="3"/>
  <c r="B99" i="3" l="1"/>
  <c r="D99" i="3"/>
  <c r="E99" i="3"/>
  <c r="C99" i="3"/>
  <c r="A100" i="3"/>
  <c r="B100" i="3" l="1"/>
  <c r="D100" i="3"/>
  <c r="E100" i="3"/>
  <c r="C100" i="3"/>
  <c r="A101" i="3"/>
  <c r="B101" i="3" l="1"/>
  <c r="E101" i="3"/>
  <c r="C101" i="3"/>
  <c r="D101" i="3"/>
  <c r="A102" i="3"/>
  <c r="B102" i="3" l="1"/>
  <c r="D102" i="3"/>
  <c r="E102" i="3"/>
  <c r="C102" i="3"/>
  <c r="A103" i="3"/>
  <c r="B103" i="3" l="1"/>
  <c r="D103" i="3"/>
  <c r="E103" i="3"/>
  <c r="C103" i="3"/>
  <c r="A104" i="3"/>
  <c r="B104" i="3" l="1"/>
  <c r="D104" i="3"/>
  <c r="E104" i="3"/>
  <c r="C104" i="3"/>
  <c r="A105" i="3"/>
  <c r="B105" i="3" l="1"/>
  <c r="E105" i="3"/>
  <c r="D105" i="3"/>
  <c r="C105" i="3"/>
  <c r="A106" i="3"/>
  <c r="B106" i="3" l="1"/>
  <c r="E106" i="3"/>
  <c r="D106" i="3"/>
  <c r="C106" i="3"/>
  <c r="A107" i="3"/>
  <c r="B107" i="3" l="1"/>
  <c r="D107" i="3"/>
  <c r="E107" i="3"/>
  <c r="C107" i="3"/>
  <c r="A108" i="3"/>
  <c r="B108" i="3" l="1"/>
  <c r="D108" i="3"/>
  <c r="E108" i="3"/>
  <c r="C108" i="3"/>
  <c r="A109" i="3"/>
  <c r="B109" i="3" l="1"/>
  <c r="E109" i="3"/>
  <c r="D109" i="3"/>
  <c r="C109" i="3"/>
  <c r="A110" i="3"/>
  <c r="B110" i="3" l="1"/>
  <c r="D110" i="3"/>
  <c r="E110" i="3"/>
  <c r="C110" i="3"/>
  <c r="A111" i="3"/>
  <c r="B111" i="3" l="1"/>
  <c r="E111" i="3"/>
  <c r="D111" i="3"/>
  <c r="C111" i="3"/>
  <c r="A112" i="3"/>
  <c r="B112" i="3" l="1"/>
  <c r="D112" i="3"/>
  <c r="E112" i="3"/>
  <c r="C112" i="3"/>
  <c r="A113" i="3"/>
  <c r="B113" i="3" l="1"/>
  <c r="E113" i="3"/>
  <c r="D113" i="3"/>
  <c r="C113" i="3"/>
  <c r="A114" i="3"/>
  <c r="B114" i="3" l="1"/>
  <c r="D114" i="3"/>
  <c r="E114" i="3"/>
  <c r="C114" i="3"/>
  <c r="A115" i="3"/>
  <c r="B115" i="3" l="1"/>
  <c r="D115" i="3"/>
  <c r="E115" i="3"/>
  <c r="C115" i="3"/>
  <c r="A116" i="3"/>
  <c r="B116" i="3" l="1"/>
  <c r="D116" i="3"/>
  <c r="E116" i="3"/>
  <c r="C116" i="3"/>
  <c r="A117" i="3"/>
  <c r="B117" i="3" l="1"/>
  <c r="E117" i="3"/>
  <c r="C117" i="3"/>
  <c r="D117" i="3"/>
  <c r="A118" i="3"/>
  <c r="B118" i="3" l="1"/>
  <c r="D118" i="3"/>
  <c r="C118" i="3"/>
  <c r="E118" i="3"/>
  <c r="A119" i="3"/>
  <c r="B119" i="3" l="1"/>
  <c r="D119" i="3"/>
  <c r="E119" i="3"/>
  <c r="C119" i="3"/>
  <c r="A120" i="3"/>
  <c r="B120" i="3" l="1"/>
  <c r="D120" i="3"/>
  <c r="E120" i="3"/>
  <c r="C120" i="3"/>
  <c r="A121" i="3"/>
  <c r="B121" i="3" l="1"/>
  <c r="E121" i="3"/>
  <c r="D121" i="3"/>
  <c r="C121" i="3"/>
  <c r="A122" i="3"/>
  <c r="B122" i="3" l="1"/>
  <c r="E122" i="3"/>
  <c r="C122" i="3"/>
  <c r="D122" i="3"/>
  <c r="A123" i="3"/>
  <c r="B123" i="3" l="1"/>
  <c r="D123" i="3"/>
  <c r="E123" i="3"/>
  <c r="C123" i="3"/>
  <c r="A124" i="3"/>
  <c r="B124" i="3" l="1"/>
  <c r="D124" i="3"/>
  <c r="E124" i="3"/>
  <c r="C124" i="3"/>
  <c r="A125" i="3"/>
  <c r="B125" i="3" l="1"/>
  <c r="E125" i="3"/>
  <c r="D125" i="3"/>
  <c r="C125" i="3"/>
  <c r="A126" i="3"/>
  <c r="B126" i="3" l="1"/>
  <c r="D126" i="3"/>
  <c r="E126" i="3"/>
  <c r="C126" i="3"/>
  <c r="A127" i="3"/>
  <c r="B127" i="3" l="1"/>
  <c r="E127" i="3"/>
  <c r="D127" i="3"/>
  <c r="C127" i="3"/>
  <c r="A128" i="3"/>
  <c r="B128" i="3" l="1"/>
  <c r="D128" i="3"/>
  <c r="E128" i="3"/>
  <c r="C128" i="3"/>
  <c r="A129" i="3"/>
  <c r="B129" i="3" l="1"/>
  <c r="E129" i="3"/>
  <c r="C129" i="3"/>
  <c r="D129" i="3"/>
  <c r="A130" i="3"/>
  <c r="B130" i="3" l="1"/>
  <c r="D130" i="3"/>
  <c r="E130" i="3"/>
  <c r="C130" i="3"/>
  <c r="A131" i="3"/>
  <c r="B131" i="3" l="1"/>
  <c r="D131" i="3"/>
  <c r="E131" i="3"/>
  <c r="C131" i="3"/>
  <c r="A132" i="3"/>
  <c r="B132" i="3" l="1"/>
  <c r="D132" i="3"/>
  <c r="E132" i="3"/>
  <c r="C132" i="3"/>
  <c r="A133" i="3"/>
  <c r="B133" i="3" l="1"/>
  <c r="E133" i="3"/>
  <c r="C133" i="3"/>
  <c r="D133" i="3"/>
  <c r="A134" i="3"/>
  <c r="B134" i="3" l="1"/>
  <c r="D134" i="3"/>
  <c r="E134" i="3"/>
  <c r="C134" i="3"/>
  <c r="A135" i="3"/>
  <c r="B135" i="3" l="1"/>
  <c r="D135" i="3"/>
  <c r="E135" i="3"/>
  <c r="C135" i="3"/>
  <c r="A136" i="3"/>
  <c r="B136" i="3" l="1"/>
  <c r="D136" i="3"/>
  <c r="E136" i="3"/>
  <c r="C136" i="3"/>
  <c r="A137" i="3"/>
  <c r="B137" i="3" l="1"/>
  <c r="E137" i="3"/>
  <c r="D137" i="3"/>
  <c r="C137" i="3"/>
  <c r="A138" i="3"/>
  <c r="B138" i="3" l="1"/>
  <c r="E138" i="3"/>
  <c r="D138" i="3"/>
  <c r="C138" i="3"/>
  <c r="A139" i="3"/>
  <c r="B139" i="3" l="1"/>
  <c r="D139" i="3"/>
  <c r="C139" i="3"/>
  <c r="E139" i="3"/>
  <c r="A140" i="3"/>
  <c r="B140" i="3" l="1"/>
  <c r="D140" i="3"/>
  <c r="E140" i="3"/>
  <c r="C140" i="3"/>
  <c r="A141" i="3"/>
  <c r="B141" i="3" l="1"/>
  <c r="E141" i="3"/>
  <c r="D141" i="3"/>
  <c r="C141" i="3"/>
  <c r="A142" i="3"/>
  <c r="B142" i="3" l="1"/>
  <c r="E142" i="3"/>
  <c r="C142" i="3"/>
  <c r="D142" i="3"/>
  <c r="A143" i="3"/>
  <c r="B143" i="3" l="1"/>
  <c r="E143" i="3"/>
  <c r="D143" i="3"/>
  <c r="C143" i="3"/>
  <c r="A144" i="3"/>
  <c r="B144" i="3" l="1"/>
  <c r="D144" i="3"/>
  <c r="E144" i="3"/>
  <c r="C144" i="3"/>
  <c r="A145" i="3"/>
  <c r="B145" i="3" l="1"/>
  <c r="E145" i="3"/>
  <c r="D145" i="3"/>
  <c r="C145" i="3"/>
  <c r="A146" i="3"/>
  <c r="B146" i="3" l="1"/>
  <c r="D146" i="3"/>
  <c r="E146" i="3"/>
  <c r="C146" i="3"/>
  <c r="A147" i="3"/>
  <c r="B147" i="3" l="1"/>
  <c r="E147" i="3"/>
  <c r="D147" i="3"/>
  <c r="C147" i="3"/>
  <c r="A148" i="3"/>
  <c r="B148" i="3" l="1"/>
  <c r="E148" i="3"/>
  <c r="D148" i="3"/>
  <c r="C148" i="3"/>
  <c r="A149" i="3"/>
  <c r="B149" i="3" l="1"/>
  <c r="E149" i="3"/>
  <c r="D149" i="3"/>
  <c r="C149" i="3"/>
  <c r="A150" i="3"/>
  <c r="B150" i="3" l="1"/>
  <c r="E150" i="3"/>
  <c r="D150" i="3"/>
  <c r="C150" i="3"/>
  <c r="A151" i="3"/>
  <c r="B151" i="3" l="1"/>
  <c r="E151" i="3"/>
  <c r="D151" i="3"/>
  <c r="C151" i="3"/>
  <c r="A152" i="3"/>
  <c r="B152" i="3" l="1"/>
  <c r="E152" i="3"/>
  <c r="D152" i="3"/>
  <c r="C152" i="3"/>
  <c r="A153" i="3"/>
  <c r="B153" i="3" l="1"/>
  <c r="E153" i="3"/>
  <c r="D153" i="3"/>
  <c r="C153" i="3"/>
  <c r="A154" i="3"/>
  <c r="B154" i="3" l="1"/>
  <c r="E154" i="3"/>
  <c r="D154" i="3"/>
  <c r="C154" i="3"/>
  <c r="A155" i="3"/>
  <c r="B155" i="3" l="1"/>
  <c r="E155" i="3"/>
  <c r="D155" i="3"/>
  <c r="C155" i="3"/>
  <c r="A156" i="3"/>
  <c r="B156" i="3" l="1"/>
  <c r="D156" i="3"/>
  <c r="E156" i="3"/>
  <c r="C156" i="3"/>
  <c r="A157" i="3"/>
  <c r="B157" i="3" l="1"/>
  <c r="E157" i="3"/>
  <c r="D157" i="3"/>
  <c r="C157" i="3"/>
  <c r="A158" i="3"/>
  <c r="B158" i="3" l="1"/>
  <c r="E158" i="3"/>
  <c r="C158" i="3"/>
  <c r="D158" i="3"/>
  <c r="A159" i="3"/>
  <c r="B159" i="3" l="1"/>
  <c r="E159" i="3"/>
  <c r="D159" i="3"/>
  <c r="C159" i="3"/>
  <c r="A160" i="3"/>
  <c r="B160" i="3" l="1"/>
  <c r="D160" i="3"/>
  <c r="C160" i="3"/>
  <c r="E160" i="3"/>
  <c r="A161" i="3"/>
  <c r="B161" i="3" l="1"/>
  <c r="E161" i="3"/>
  <c r="D161" i="3"/>
  <c r="C161" i="3"/>
  <c r="A162" i="3"/>
  <c r="B162" i="3" l="1"/>
  <c r="E162" i="3"/>
  <c r="D162" i="3"/>
  <c r="C162" i="3"/>
  <c r="A163" i="3"/>
  <c r="B163" i="3" l="1"/>
  <c r="E163" i="3"/>
  <c r="D163" i="3"/>
  <c r="C163" i="3"/>
  <c r="A164" i="3"/>
  <c r="B164" i="3" l="1"/>
  <c r="E164" i="3"/>
  <c r="D164" i="3"/>
  <c r="C164" i="3"/>
  <c r="A165" i="3"/>
  <c r="B165" i="3" l="1"/>
  <c r="E165" i="3"/>
  <c r="D165" i="3"/>
  <c r="C165" i="3"/>
  <c r="A166" i="3"/>
  <c r="B166" i="3" l="1"/>
  <c r="E166" i="3"/>
  <c r="D166" i="3"/>
  <c r="C166" i="3"/>
  <c r="A167" i="3"/>
  <c r="B167" i="3" l="1"/>
  <c r="D167" i="3"/>
  <c r="E167" i="3"/>
  <c r="C167" i="3"/>
  <c r="A168" i="3"/>
  <c r="B168" i="3" l="1"/>
  <c r="E168" i="3"/>
  <c r="D168" i="3"/>
  <c r="C168" i="3"/>
  <c r="A169" i="3"/>
  <c r="B169" i="3" l="1"/>
  <c r="E169" i="3"/>
  <c r="D169" i="3"/>
  <c r="C169" i="3"/>
  <c r="A170" i="3"/>
  <c r="B170" i="3" l="1"/>
  <c r="E170" i="3"/>
  <c r="D170" i="3"/>
  <c r="C170" i="3"/>
  <c r="A171" i="3"/>
  <c r="B171" i="3" l="1"/>
  <c r="E171" i="3"/>
  <c r="D171" i="3"/>
  <c r="C171" i="3"/>
  <c r="A172" i="3"/>
  <c r="B172" i="3" l="1"/>
  <c r="D172" i="3"/>
  <c r="E172" i="3"/>
  <c r="C172" i="3"/>
  <c r="A173" i="3"/>
  <c r="B173" i="3" l="1"/>
  <c r="E173" i="3"/>
  <c r="D173" i="3"/>
  <c r="C173" i="3"/>
  <c r="A174" i="3"/>
  <c r="B174" i="3" l="1"/>
  <c r="E174" i="3"/>
  <c r="C174" i="3"/>
  <c r="D174" i="3"/>
  <c r="A175" i="3"/>
  <c r="B175" i="3" l="1"/>
  <c r="E175" i="3"/>
  <c r="D175" i="3"/>
  <c r="C175" i="3"/>
  <c r="A176" i="3"/>
  <c r="B176" i="3" l="1"/>
  <c r="D176" i="3"/>
  <c r="E176" i="3"/>
  <c r="C176" i="3"/>
  <c r="A177" i="3"/>
  <c r="B177" i="3" l="1"/>
  <c r="E177" i="3"/>
  <c r="D177" i="3"/>
  <c r="C177" i="3"/>
  <c r="A178" i="3"/>
  <c r="B178" i="3" l="1"/>
  <c r="D178" i="3"/>
  <c r="E178" i="3"/>
  <c r="C178" i="3"/>
  <c r="A179" i="3"/>
  <c r="B179" i="3" l="1"/>
  <c r="E179" i="3"/>
  <c r="D179" i="3"/>
  <c r="C179" i="3"/>
  <c r="A180" i="3"/>
  <c r="B180" i="3" l="1"/>
  <c r="E180" i="3"/>
  <c r="D180" i="3"/>
  <c r="C180" i="3"/>
  <c r="A181" i="3"/>
  <c r="B181" i="3" l="1"/>
  <c r="E181" i="3"/>
  <c r="D181" i="3"/>
  <c r="C181" i="3"/>
  <c r="A182" i="3"/>
  <c r="B182" i="3" l="1"/>
  <c r="D182" i="3"/>
  <c r="E182" i="3"/>
  <c r="C182" i="3"/>
  <c r="A183" i="3"/>
  <c r="B183" i="3" l="1"/>
  <c r="E183" i="3"/>
  <c r="D183" i="3"/>
  <c r="C183" i="3"/>
  <c r="A184" i="3"/>
  <c r="B184" i="3" l="1"/>
  <c r="E184" i="3"/>
  <c r="D184" i="3"/>
  <c r="C184" i="3"/>
  <c r="A185" i="3"/>
  <c r="B185" i="3" l="1"/>
  <c r="E185" i="3"/>
  <c r="D185" i="3"/>
  <c r="C185" i="3"/>
  <c r="A186" i="3"/>
  <c r="B186" i="3" l="1"/>
  <c r="E186" i="3"/>
  <c r="D186" i="3"/>
  <c r="C186" i="3"/>
  <c r="A187" i="3"/>
  <c r="B187" i="3" l="1"/>
  <c r="E187" i="3"/>
  <c r="D187" i="3"/>
  <c r="C187" i="3"/>
  <c r="A188" i="3"/>
  <c r="B188" i="3" l="1"/>
  <c r="D188" i="3"/>
  <c r="E188" i="3"/>
  <c r="C188" i="3"/>
  <c r="A189" i="3"/>
  <c r="B189" i="3" l="1"/>
  <c r="E189" i="3"/>
  <c r="D189" i="3"/>
  <c r="C189" i="3"/>
  <c r="A190" i="3"/>
  <c r="B190" i="3" l="1"/>
  <c r="E190" i="3"/>
  <c r="C190" i="3"/>
  <c r="D190" i="3"/>
  <c r="A191" i="3"/>
  <c r="B191" i="3" l="1"/>
  <c r="E191" i="3"/>
  <c r="D191" i="3"/>
  <c r="C191" i="3"/>
  <c r="A192" i="3"/>
  <c r="B192" i="3" l="1"/>
  <c r="D192" i="3"/>
  <c r="E192" i="3"/>
  <c r="C192" i="3"/>
  <c r="A193" i="3"/>
  <c r="B193" i="3" l="1"/>
  <c r="E193" i="3"/>
  <c r="D193" i="3"/>
  <c r="C193" i="3"/>
  <c r="A194" i="3"/>
  <c r="B194" i="3" l="1"/>
  <c r="E194" i="3"/>
  <c r="D194" i="3"/>
  <c r="C194" i="3"/>
  <c r="A195" i="3"/>
  <c r="B195" i="3" l="1"/>
  <c r="E195" i="3"/>
  <c r="D195" i="3"/>
  <c r="C195" i="3"/>
  <c r="A196" i="3"/>
  <c r="B196" i="3" l="1"/>
  <c r="E196" i="3"/>
  <c r="D196" i="3"/>
  <c r="C196" i="3"/>
  <c r="A197" i="3"/>
  <c r="B197" i="3" l="1"/>
  <c r="E197" i="3"/>
  <c r="D197" i="3"/>
  <c r="C197" i="3"/>
  <c r="A198" i="3"/>
  <c r="B198" i="3" l="1"/>
  <c r="E198" i="3"/>
  <c r="D198" i="3"/>
  <c r="C198" i="3"/>
  <c r="A199" i="3"/>
  <c r="B199" i="3" l="1"/>
  <c r="D199" i="3"/>
  <c r="E199" i="3"/>
  <c r="C199" i="3"/>
  <c r="A200" i="3"/>
  <c r="B200" i="3" l="1"/>
  <c r="E200" i="3"/>
  <c r="D200" i="3"/>
  <c r="C200" i="3"/>
  <c r="A201" i="3"/>
  <c r="B201" i="3" l="1"/>
  <c r="E201" i="3"/>
  <c r="D201" i="3"/>
  <c r="C201" i="3"/>
  <c r="A202" i="3"/>
  <c r="B202" i="3" l="1"/>
  <c r="E202" i="3"/>
  <c r="D202" i="3"/>
  <c r="C202" i="3"/>
  <c r="A203" i="3"/>
  <c r="B203" i="3" l="1"/>
  <c r="D203" i="3"/>
  <c r="C203" i="3"/>
  <c r="E203" i="3"/>
  <c r="A204" i="3"/>
  <c r="B204" i="3" l="1"/>
  <c r="D204" i="3"/>
  <c r="E204" i="3"/>
  <c r="C204" i="3"/>
  <c r="A205" i="3"/>
  <c r="B205" i="3" l="1"/>
  <c r="E205" i="3"/>
  <c r="D205" i="3"/>
  <c r="C205" i="3"/>
  <c r="A206" i="3"/>
  <c r="B206" i="3" l="1"/>
  <c r="E206" i="3"/>
  <c r="C206" i="3"/>
  <c r="D206" i="3"/>
  <c r="A207" i="3"/>
  <c r="B207" i="3" l="1"/>
  <c r="E207" i="3"/>
  <c r="D207" i="3"/>
  <c r="C207" i="3"/>
  <c r="A208" i="3"/>
  <c r="B208" i="3" l="1"/>
  <c r="D208" i="3"/>
  <c r="E208" i="3"/>
  <c r="C208" i="3"/>
  <c r="A209" i="3"/>
  <c r="B209" i="3" l="1"/>
  <c r="E209" i="3"/>
  <c r="D209" i="3"/>
  <c r="C209" i="3"/>
  <c r="A210" i="3"/>
  <c r="B210" i="3" l="1"/>
  <c r="D210" i="3"/>
  <c r="E210" i="3"/>
  <c r="C210" i="3"/>
  <c r="A211" i="3"/>
  <c r="B211" i="3" l="1"/>
  <c r="E211" i="3"/>
  <c r="D211" i="3"/>
  <c r="C211" i="3"/>
  <c r="A212" i="3"/>
  <c r="B212" i="3" l="1"/>
  <c r="E212" i="3"/>
  <c r="D212" i="3"/>
  <c r="C212" i="3"/>
  <c r="A213" i="3"/>
  <c r="B213" i="3" l="1"/>
  <c r="E213" i="3"/>
  <c r="D213" i="3"/>
  <c r="C213" i="3"/>
  <c r="A214" i="3"/>
  <c r="B214" i="3" l="1"/>
  <c r="E214" i="3"/>
  <c r="D214" i="3"/>
  <c r="C214" i="3"/>
  <c r="A215" i="3"/>
  <c r="B215" i="3" l="1"/>
  <c r="E215" i="3"/>
  <c r="D215" i="3"/>
  <c r="C215" i="3"/>
  <c r="A216" i="3"/>
  <c r="B216" i="3" l="1"/>
  <c r="E216" i="3"/>
  <c r="D216" i="3"/>
  <c r="C216" i="3"/>
  <c r="A217" i="3"/>
  <c r="B217" i="3" l="1"/>
  <c r="E217" i="3"/>
  <c r="D217" i="3"/>
  <c r="C217" i="3"/>
  <c r="A218" i="3"/>
  <c r="B218" i="3" l="1"/>
  <c r="E218" i="3"/>
  <c r="D218" i="3"/>
  <c r="C218" i="3"/>
  <c r="A219" i="3"/>
  <c r="B219" i="3" l="1"/>
  <c r="E219" i="3"/>
  <c r="D219" i="3"/>
  <c r="C219" i="3"/>
  <c r="A220" i="3"/>
  <c r="B220" i="3" l="1"/>
  <c r="D220" i="3"/>
  <c r="E220" i="3"/>
  <c r="C220" i="3"/>
  <c r="A221" i="3"/>
  <c r="B221" i="3" l="1"/>
  <c r="E221" i="3"/>
  <c r="D221" i="3"/>
  <c r="C221" i="3"/>
  <c r="A222" i="3"/>
  <c r="B222" i="3" l="1"/>
  <c r="E222" i="3"/>
  <c r="C222" i="3"/>
  <c r="D222" i="3"/>
  <c r="A223" i="3"/>
  <c r="B223" i="3" l="1"/>
  <c r="E223" i="3"/>
  <c r="D223" i="3"/>
  <c r="C223" i="3"/>
  <c r="A224" i="3"/>
  <c r="B224" i="3" l="1"/>
  <c r="D224" i="3"/>
  <c r="E224" i="3"/>
  <c r="C224" i="3"/>
  <c r="A225" i="3"/>
  <c r="B225" i="3" l="1"/>
  <c r="E225" i="3"/>
  <c r="D225" i="3"/>
  <c r="C225" i="3"/>
  <c r="A226" i="3"/>
  <c r="B226" i="3" l="1"/>
  <c r="E226" i="3"/>
  <c r="D226" i="3"/>
  <c r="C226" i="3"/>
  <c r="A227" i="3"/>
  <c r="B227" i="3" l="1"/>
  <c r="E227" i="3"/>
  <c r="C227" i="3"/>
  <c r="D227" i="3"/>
  <c r="A228" i="3"/>
  <c r="E228" i="3" l="1"/>
  <c r="D228" i="3"/>
  <c r="C228" i="3"/>
  <c r="B228" i="3"/>
  <c r="L23" i="3" l="1"/>
  <c r="B22" i="2" l="1"/>
</calcChain>
</file>

<file path=xl/sharedStrings.xml><?xml version="1.0" encoding="utf-8"?>
<sst xmlns="http://schemas.openxmlformats.org/spreadsheetml/2006/main" count="145" uniqueCount="79">
  <si>
    <t>Manager Returns Input</t>
  </si>
  <si>
    <t>Fund Name</t>
  </si>
  <si>
    <t>Allocation %</t>
  </si>
  <si>
    <t>Fund J</t>
  </si>
  <si>
    <t>Folkestone Maxim Property Fund</t>
  </si>
  <si>
    <t>INCOME</t>
  </si>
  <si>
    <t>GROWTH</t>
  </si>
  <si>
    <t>TOTAL</t>
  </si>
  <si>
    <t>AIM Analytics</t>
  </si>
  <si>
    <t>Benchmark</t>
  </si>
  <si>
    <t>Currency</t>
  </si>
  <si>
    <t>Data start:</t>
  </si>
  <si>
    <t>Data end:</t>
  </si>
  <si>
    <t>Data length:</t>
  </si>
  <si>
    <t xml:space="preserve">CALENDAR YEAR RETURNS </t>
  </si>
  <si>
    <t xml:space="preserve">Returns                                   </t>
  </si>
  <si>
    <t>Income</t>
  </si>
  <si>
    <t>Growth</t>
  </si>
  <si>
    <t>Total Return</t>
  </si>
  <si>
    <t>Value Added</t>
  </si>
  <si>
    <t>ANNUALISED RETURNS</t>
  </si>
  <si>
    <t>Returns</t>
  </si>
  <si>
    <t>1 month</t>
  </si>
  <si>
    <t>3 month</t>
  </si>
  <si>
    <t>6 month</t>
  </si>
  <si>
    <t>1 year</t>
  </si>
  <si>
    <t>2 year</t>
  </si>
  <si>
    <t>3 year</t>
  </si>
  <si>
    <t>5 year</t>
  </si>
  <si>
    <t>7 year</t>
  </si>
  <si>
    <t>10 year</t>
  </si>
  <si>
    <t>Inception</t>
  </si>
  <si>
    <t>Volatility (% Std Dev)</t>
  </si>
  <si>
    <t>Excess Volatility</t>
  </si>
  <si>
    <t>Value at Risk ($100,000 investment)</t>
  </si>
  <si>
    <t>Statistics &amp; Ratios</t>
  </si>
  <si>
    <t>Beta (slope)</t>
  </si>
  <si>
    <t>Tracking Error</t>
  </si>
  <si>
    <t>Sharpe Ratio</t>
  </si>
  <si>
    <t>Sortino Ratio  (excess return/downside deviation)</t>
  </si>
  <si>
    <t>Information Ratio (excess return / tracking error)</t>
  </si>
  <si>
    <t>CONSISTENCY OF MONTHLY RETURNS</t>
  </si>
  <si>
    <t>#</t>
  </si>
  <si>
    <t>%</t>
  </si>
  <si>
    <t xml:space="preserve">Number of Months </t>
  </si>
  <si>
    <t>Fund positive months</t>
  </si>
  <si>
    <t>Fund negative months</t>
  </si>
  <si>
    <t>Fund outperformed the benchmark</t>
  </si>
  <si>
    <t>Number of Upmarket Months</t>
  </si>
  <si>
    <t>Fund positive in upmarket months</t>
  </si>
  <si>
    <t>Fund negative in upmarket months</t>
  </si>
  <si>
    <t>Outperformed benchmark in upmarkets</t>
  </si>
  <si>
    <t>Number of Downmarket Months</t>
  </si>
  <si>
    <t>Fund positive in downmarket months</t>
  </si>
  <si>
    <t>Fund negative in downmarket months</t>
  </si>
  <si>
    <t>Outperformed benchmark in downmarkets</t>
  </si>
  <si>
    <t>Date Start</t>
  </si>
  <si>
    <t>Date End</t>
  </si>
  <si>
    <t>Months</t>
  </si>
  <si>
    <t>Calculate Data range</t>
  </si>
  <si>
    <t>data range change accordingly</t>
  </si>
  <si>
    <t>(Fixed)</t>
  </si>
  <si>
    <t>PPM Aust Equity SMA (Fund Name)</t>
  </si>
  <si>
    <t>Correlation to Index</t>
  </si>
  <si>
    <t>Calculate since the earliest available data</t>
  </si>
  <si>
    <t xml:space="preserve">Neutral Benchmark % </t>
  </si>
  <si>
    <t xml:space="preserve">Benchmark </t>
  </si>
  <si>
    <t xml:space="preserve">INDEX RETURNS </t>
  </si>
  <si>
    <t>S&amp;P Global Infrastructure TR USD</t>
  </si>
  <si>
    <t>AUD</t>
  </si>
  <si>
    <t>match count</t>
  </si>
  <si>
    <t>step 1: find the end date, and count rows from the reference by MATCH</t>
  </si>
  <si>
    <t>step 2: find use OFFSET and AVERAGE function, find the average return</t>
  </si>
  <si>
    <t>Fund</t>
  </si>
  <si>
    <t>Total</t>
  </si>
  <si>
    <t>Index</t>
  </si>
  <si>
    <t>Index return</t>
  </si>
  <si>
    <t>Fund return</t>
  </si>
  <si>
    <t>Calender year 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</si>
</sst>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4" formatCode="_(&quot;$&quot;* #,##0.00_);_(&quot;$&quot;* \(#,##0.00\);_(&quot;$&quot;* &quot;-&quot;??_);_(@_)"/>
    <numFmt numFmtId="164" formatCode="[$-C09]dd\-mmm\-yy;@"/>
    <numFmt numFmtId="165" formatCode="0.0"/>
    <numFmt numFmtId="166" formatCode="0.0%"/>
    <numFmt numFmtId="167" formatCode="#,##0.00_ "/>
    <numFmt numFmtId="168" formatCode="mmm\ yyyy"/>
    <numFmt numFmtId="169" formatCode="yyyy"/>
    <numFmt numFmtId="170" formatCode="_-&quot;$&quot;* #,##0_-;\-&quot;$&quot;* #,##0_-;_-&quot;$&quot;* &quot;-&quot;??_-;_-@_-"/>
    <numFmt numFmtId="171" formatCode="[$-409]d\-mmm\-yy;@"/>
    <numFmt numFmtId="172" formatCode="0.00%;[Red]\-0.00%;0.00%"/>
    <numFmt numFmtId="173" formatCode="0.0%;[Red]\-0.0%"/>
  </numFmts>
  <fonts count="1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Times New Roman"/>
      <family val="1"/>
    </font>
    <font>
      <b/>
      <sz val="8"/>
      <name val="Arial"/>
      <family val="2"/>
    </font>
    <font>
      <sz val="8"/>
      <name val="Arial"/>
      <family val="2"/>
    </font>
    <font>
      <sz val="26"/>
      <color rgb="FF000000"/>
      <name val="Arial Narrow"/>
      <family val="2"/>
    </font>
    <font>
      <b/>
      <sz val="20"/>
      <name val="Arial"/>
      <family val="2"/>
    </font>
    <font>
      <sz val="14"/>
      <name val="Arial"/>
      <family val="2"/>
    </font>
    <font>
      <b/>
      <sz val="22"/>
      <name val="Arial"/>
      <family val="2"/>
    </font>
    <font>
      <b/>
      <sz val="16"/>
      <name val="Arial"/>
      <family val="2"/>
    </font>
    <font>
      <b/>
      <sz val="9"/>
      <name val="Arial"/>
      <family val="2"/>
    </font>
    <font>
      <b/>
      <sz val="8"/>
      <color indexed="21"/>
      <name val="Arial"/>
      <family val="2"/>
    </font>
    <font>
      <sz val="9"/>
      <name val="Arial"/>
      <family val="2"/>
    </font>
    <font>
      <b/>
      <sz val="9"/>
      <color indexed="18"/>
      <name val="Arial"/>
      <family val="2"/>
    </font>
    <font>
      <sz val="9"/>
      <color theme="0"/>
      <name val="Arial"/>
      <family val="2"/>
    </font>
    <font>
      <b/>
      <sz val="12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ck">
        <color indexed="54"/>
      </bottom>
      <diagonal/>
    </border>
    <border>
      <left/>
      <right/>
      <top style="thick">
        <color indexed="54"/>
      </top>
      <bottom style="thin">
        <color indexed="22"/>
      </bottom>
      <diagonal/>
    </border>
    <border>
      <left style="thin">
        <color indexed="22"/>
      </left>
      <right/>
      <top style="thin">
        <color indexed="22"/>
      </top>
      <bottom/>
      <diagonal/>
    </border>
    <border>
      <left/>
      <right/>
      <top style="thin">
        <color indexed="22"/>
      </top>
      <bottom/>
      <diagonal/>
    </border>
    <border>
      <left/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/>
      <top/>
      <bottom/>
      <diagonal/>
    </border>
    <border>
      <left/>
      <right style="thin">
        <color indexed="22"/>
      </right>
      <top/>
      <bottom/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/>
      <bottom style="thin">
        <color indexed="22"/>
      </bottom>
      <diagonal/>
    </border>
    <border>
      <left/>
      <right/>
      <top/>
      <bottom style="thin">
        <color indexed="22"/>
      </bottom>
      <diagonal/>
    </border>
    <border>
      <left/>
      <right style="thin">
        <color indexed="22"/>
      </right>
      <top/>
      <bottom style="thin">
        <color indexed="22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</cellStyleXfs>
  <cellXfs count="187">
    <xf numFmtId="0" fontId="0" fillId="0" borderId="0" xfId="0"/>
    <xf numFmtId="164" fontId="3" fillId="0" borderId="0" xfId="3" applyNumberFormat="1" applyFont="1" applyAlignment="1">
      <alignment horizontal="left"/>
    </xf>
    <xf numFmtId="164" fontId="3" fillId="2" borderId="0" xfId="3" applyNumberFormat="1" applyFont="1" applyFill="1" applyAlignment="1">
      <alignment horizontal="left" vertical="top" wrapText="1"/>
    </xf>
    <xf numFmtId="164" fontId="4" fillId="0" borderId="0" xfId="3" applyNumberFormat="1" applyFont="1" applyAlignment="1">
      <alignment horizontal="left"/>
    </xf>
    <xf numFmtId="164" fontId="4" fillId="0" borderId="0" xfId="3" applyNumberFormat="1" applyFont="1" applyFill="1" applyAlignment="1">
      <alignment horizontal="left"/>
    </xf>
    <xf numFmtId="0" fontId="3" fillId="0" borderId="0" xfId="3" applyFont="1" applyFill="1" applyAlignment="1">
      <alignment horizontal="center" vertical="center"/>
    </xf>
    <xf numFmtId="166" fontId="3" fillId="0" borderId="1" xfId="3" applyNumberFormat="1" applyFont="1" applyBorder="1" applyAlignment="1">
      <alignment horizontal="center"/>
    </xf>
    <xf numFmtId="166" fontId="3" fillId="0" borderId="0" xfId="3" applyNumberFormat="1" applyFont="1" applyBorder="1" applyAlignment="1">
      <alignment horizontal="center"/>
    </xf>
    <xf numFmtId="166" fontId="3" fillId="0" borderId="2" xfId="3" applyNumberFormat="1" applyFont="1" applyBorder="1" applyAlignment="1">
      <alignment horizontal="center"/>
    </xf>
    <xf numFmtId="2" fontId="4" fillId="0" borderId="1" xfId="3" applyNumberFormat="1" applyFont="1" applyBorder="1" applyAlignment="1">
      <alignment horizontal="center"/>
    </xf>
    <xf numFmtId="2" fontId="4" fillId="0" borderId="0" xfId="3" applyNumberFormat="1" applyFont="1" applyBorder="1" applyAlignment="1">
      <alignment horizontal="center"/>
    </xf>
    <xf numFmtId="2" fontId="4" fillId="0" borderId="2" xfId="3" applyNumberFormat="1" applyFont="1" applyBorder="1" applyAlignment="1">
      <alignment horizontal="center"/>
    </xf>
    <xf numFmtId="2" fontId="4" fillId="0" borderId="1" xfId="3" applyNumberFormat="1" applyFont="1" applyFill="1" applyBorder="1" applyAlignment="1">
      <alignment horizontal="center"/>
    </xf>
    <xf numFmtId="2" fontId="4" fillId="0" borderId="0" xfId="3" applyNumberFormat="1" applyFont="1" applyFill="1" applyBorder="1" applyAlignment="1">
      <alignment horizontal="center"/>
    </xf>
    <xf numFmtId="2" fontId="4" fillId="0" borderId="2" xfId="3" applyNumberFormat="1" applyFont="1" applyFill="1" applyBorder="1" applyAlignment="1">
      <alignment horizontal="center"/>
    </xf>
    <xf numFmtId="2" fontId="4" fillId="0" borderId="1" xfId="4" applyNumberFormat="1" applyFont="1" applyFill="1" applyBorder="1" applyAlignment="1">
      <alignment horizontal="center"/>
    </xf>
    <xf numFmtId="2" fontId="4" fillId="0" borderId="0" xfId="4" applyNumberFormat="1" applyFont="1" applyFill="1" applyBorder="1" applyAlignment="1">
      <alignment horizontal="center"/>
    </xf>
    <xf numFmtId="2" fontId="4" fillId="0" borderId="2" xfId="4" applyNumberFormat="1" applyFont="1" applyFill="1" applyBorder="1" applyAlignment="1">
      <alignment horizontal="center"/>
    </xf>
    <xf numFmtId="2" fontId="4" fillId="0" borderId="1" xfId="3" applyNumberFormat="1" applyFont="1" applyFill="1" applyBorder="1" applyAlignment="1"/>
    <xf numFmtId="2" fontId="4" fillId="0" borderId="0" xfId="3" applyNumberFormat="1" applyFont="1" applyFill="1" applyBorder="1" applyAlignment="1"/>
    <xf numFmtId="2" fontId="4" fillId="0" borderId="2" xfId="4" applyNumberFormat="1" applyFont="1" applyFill="1" applyBorder="1" applyAlignment="1"/>
    <xf numFmtId="2" fontId="4" fillId="0" borderId="0" xfId="4" applyNumberFormat="1" applyFont="1" applyFill="1" applyBorder="1" applyAlignment="1"/>
    <xf numFmtId="167" fontId="4" fillId="0" borderId="0" xfId="0" applyNumberFormat="1" applyFont="1" applyFill="1" applyAlignment="1">
      <alignment vertical="center" wrapText="1"/>
    </xf>
    <xf numFmtId="167" fontId="4" fillId="0" borderId="0" xfId="0" applyNumberFormat="1" applyFont="1" applyAlignment="1">
      <alignment vertical="center" wrapText="1"/>
    </xf>
    <xf numFmtId="2" fontId="4" fillId="0" borderId="0" xfId="3" applyNumberFormat="1" applyFont="1" applyBorder="1" applyAlignment="1"/>
    <xf numFmtId="2" fontId="4" fillId="0" borderId="0" xfId="3" applyNumberFormat="1" applyFont="1" applyBorder="1" applyAlignment="1">
      <alignment horizontal="right"/>
    </xf>
    <xf numFmtId="2" fontId="4" fillId="0" borderId="2" xfId="3" applyNumberFormat="1" applyFont="1" applyBorder="1" applyAlignment="1">
      <alignment horizontal="right"/>
    </xf>
    <xf numFmtId="0" fontId="4" fillId="0" borderId="0" xfId="3" applyFont="1" applyBorder="1" applyAlignment="1">
      <alignment horizontal="center"/>
    </xf>
    <xf numFmtId="0" fontId="4" fillId="0" borderId="2" xfId="3" applyFont="1" applyBorder="1" applyAlignment="1">
      <alignment horizontal="center"/>
    </xf>
    <xf numFmtId="0" fontId="4" fillId="0" borderId="1" xfId="3" applyFont="1" applyBorder="1" applyAlignment="1">
      <alignment horizontal="center"/>
    </xf>
    <xf numFmtId="0" fontId="4" fillId="0" borderId="0" xfId="3" applyFont="1" applyAlignment="1">
      <alignment horizontal="center"/>
    </xf>
    <xf numFmtId="0" fontId="5" fillId="0" borderId="0" xfId="0" applyFont="1" applyAlignment="1">
      <alignment horizontal="left" vertical="center" readingOrder="1"/>
    </xf>
    <xf numFmtId="0" fontId="6" fillId="0" borderId="0" xfId="0" applyFont="1" applyAlignment="1">
      <alignment horizontal="right" vertical="center"/>
    </xf>
    <xf numFmtId="0" fontId="6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/>
    </xf>
    <xf numFmtId="0" fontId="7" fillId="0" borderId="0" xfId="0" applyFont="1" applyAlignment="1">
      <alignment vertical="center" shrinkToFit="1"/>
    </xf>
    <xf numFmtId="0" fontId="0" fillId="0" borderId="0" xfId="0" applyAlignment="1">
      <alignment vertical="center" shrinkToFit="1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justify" vertical="center" shrinkToFit="1"/>
    </xf>
    <xf numFmtId="0" fontId="0" fillId="0" borderId="0" xfId="0" applyAlignment="1">
      <alignment horizontal="right" vertical="center" shrinkToFit="1"/>
    </xf>
    <xf numFmtId="0" fontId="10" fillId="0" borderId="0" xfId="0" applyFont="1" applyAlignment="1">
      <alignment vertical="center"/>
    </xf>
    <xf numFmtId="0" fontId="11" fillId="0" borderId="0" xfId="0" applyFont="1" applyAlignment="1">
      <alignment horizontal="right" vertical="center"/>
    </xf>
    <xf numFmtId="0" fontId="11" fillId="0" borderId="0" xfId="0" applyFont="1" applyAlignment="1">
      <alignment vertical="center"/>
    </xf>
    <xf numFmtId="0" fontId="4" fillId="0" borderId="0" xfId="0" applyFont="1" applyAlignment="1">
      <alignment horizontal="fill" vertical="center"/>
    </xf>
    <xf numFmtId="168" fontId="4" fillId="0" borderId="0" xfId="0" applyNumberFormat="1" applyFont="1" applyAlignment="1">
      <alignment horizontal="right" vertical="center"/>
    </xf>
    <xf numFmtId="0" fontId="1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49" fontId="4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right" vertical="center"/>
    </xf>
    <xf numFmtId="17" fontId="4" fillId="0" borderId="0" xfId="0" applyNumberFormat="1" applyFont="1" applyAlignment="1">
      <alignment horizontal="right" vertical="center"/>
    </xf>
    <xf numFmtId="0" fontId="4" fillId="0" borderId="3" xfId="0" applyFont="1" applyBorder="1" applyAlignment="1">
      <alignment horizontal="left" vertical="center"/>
    </xf>
    <xf numFmtId="0" fontId="4" fillId="0" borderId="3" xfId="0" applyFont="1" applyBorder="1" applyAlignment="1">
      <alignment horizontal="right" vertical="center"/>
    </xf>
    <xf numFmtId="0" fontId="4" fillId="0" borderId="3" xfId="0" applyFont="1" applyBorder="1" applyAlignment="1">
      <alignment vertical="center"/>
    </xf>
    <xf numFmtId="166" fontId="0" fillId="0" borderId="0" xfId="0" applyNumberFormat="1" applyBorder="1" applyAlignment="1">
      <alignment horizontal="right" indent="1"/>
    </xf>
    <xf numFmtId="0" fontId="10" fillId="0" borderId="5" xfId="0" applyFont="1" applyFill="1" applyBorder="1" applyAlignment="1"/>
    <xf numFmtId="0" fontId="12" fillId="0" borderId="6" xfId="0" applyFont="1" applyBorder="1" applyAlignment="1"/>
    <xf numFmtId="0" fontId="13" fillId="0" borderId="6" xfId="0" applyFont="1" applyFill="1" applyBorder="1" applyAlignment="1"/>
    <xf numFmtId="166" fontId="12" fillId="0" borderId="7" xfId="0" applyNumberFormat="1" applyFont="1" applyFill="1" applyBorder="1" applyAlignment="1">
      <alignment horizontal="right" indent="1"/>
    </xf>
    <xf numFmtId="0" fontId="10" fillId="0" borderId="8" xfId="0" applyFont="1" applyBorder="1" applyAlignment="1"/>
    <xf numFmtId="169" fontId="10" fillId="0" borderId="9" xfId="0" applyNumberFormat="1" applyFont="1" applyFill="1" applyBorder="1" applyAlignment="1">
      <alignment horizontal="right" wrapText="1"/>
    </xf>
    <xf numFmtId="0" fontId="12" fillId="0" borderId="10" xfId="0" applyFont="1" applyBorder="1" applyAlignment="1"/>
    <xf numFmtId="166" fontId="12" fillId="0" borderId="11" xfId="0" applyNumberFormat="1" applyFont="1" applyBorder="1" applyAlignment="1">
      <alignment horizontal="right"/>
    </xf>
    <xf numFmtId="166" fontId="12" fillId="0" borderId="12" xfId="0" applyNumberFormat="1" applyFont="1" applyBorder="1" applyAlignment="1">
      <alignment horizontal="right"/>
    </xf>
    <xf numFmtId="0" fontId="10" fillId="0" borderId="10" xfId="0" applyFont="1" applyBorder="1" applyAlignment="1"/>
    <xf numFmtId="166" fontId="10" fillId="0" borderId="11" xfId="0" applyNumberFormat="1" applyFont="1" applyFill="1" applyBorder="1" applyAlignment="1">
      <alignment horizontal="right"/>
    </xf>
    <xf numFmtId="166" fontId="10" fillId="0" borderId="12" xfId="0" applyNumberFormat="1" applyFont="1" applyFill="1" applyBorder="1" applyAlignment="1">
      <alignment horizontal="right"/>
    </xf>
    <xf numFmtId="166" fontId="12" fillId="0" borderId="11" xfId="0" applyNumberFormat="1" applyFont="1" applyFill="1" applyBorder="1" applyAlignment="1">
      <alignment horizontal="right"/>
    </xf>
    <xf numFmtId="166" fontId="12" fillId="0" borderId="12" xfId="0" applyNumberFormat="1" applyFont="1" applyFill="1" applyBorder="1" applyAlignment="1">
      <alignment horizontal="right"/>
    </xf>
    <xf numFmtId="0" fontId="12" fillId="0" borderId="0" xfId="0" applyFont="1"/>
    <xf numFmtId="0" fontId="12" fillId="0" borderId="0" xfId="0" applyFont="1" applyAlignment="1">
      <alignment horizontal="right"/>
    </xf>
    <xf numFmtId="0" fontId="13" fillId="0" borderId="6" xfId="0" applyFont="1" applyFill="1" applyBorder="1" applyAlignment="1">
      <alignment horizontal="right"/>
    </xf>
    <xf numFmtId="0" fontId="12" fillId="0" borderId="6" xfId="0" applyFont="1" applyFill="1" applyBorder="1" applyAlignment="1">
      <alignment horizontal="right"/>
    </xf>
    <xf numFmtId="0" fontId="12" fillId="0" borderId="7" xfId="0" applyFont="1" applyFill="1" applyBorder="1" applyAlignment="1">
      <alignment horizontal="right"/>
    </xf>
    <xf numFmtId="0" fontId="10" fillId="0" borderId="13" xfId="0" applyFont="1" applyBorder="1" applyAlignment="1"/>
    <xf numFmtId="0" fontId="10" fillId="0" borderId="14" xfId="0" applyFont="1" applyBorder="1" applyAlignment="1">
      <alignment horizontal="right" wrapText="1"/>
    </xf>
    <xf numFmtId="0" fontId="10" fillId="0" borderId="14" xfId="0" applyFont="1" applyFill="1" applyBorder="1" applyAlignment="1">
      <alignment horizontal="right" wrapText="1"/>
    </xf>
    <xf numFmtId="0" fontId="10" fillId="0" borderId="0" xfId="0" applyFont="1" applyFill="1" applyBorder="1" applyAlignment="1">
      <alignment horizontal="right" wrapText="1"/>
    </xf>
    <xf numFmtId="0" fontId="10" fillId="0" borderId="15" xfId="0" applyFont="1" applyFill="1" applyBorder="1" applyAlignment="1">
      <alignment horizontal="right" wrapText="1"/>
    </xf>
    <xf numFmtId="0" fontId="10" fillId="0" borderId="11" xfId="0" applyFont="1" applyBorder="1" applyAlignment="1">
      <alignment horizontal="right"/>
    </xf>
    <xf numFmtId="0" fontId="10" fillId="0" borderId="11" xfId="0" applyFont="1" applyBorder="1" applyAlignment="1">
      <alignment horizontal="right" wrapText="1"/>
    </xf>
    <xf numFmtId="0" fontId="10" fillId="0" borderId="11" xfId="0" applyFont="1" applyFill="1" applyBorder="1" applyAlignment="1">
      <alignment horizontal="right" wrapText="1"/>
    </xf>
    <xf numFmtId="0" fontId="12" fillId="0" borderId="11" xfId="0" applyFont="1" applyFill="1" applyBorder="1" applyAlignment="1">
      <alignment horizontal="right"/>
    </xf>
    <xf numFmtId="0" fontId="10" fillId="0" borderId="12" xfId="0" applyFont="1" applyFill="1" applyBorder="1" applyAlignment="1">
      <alignment horizontal="right" wrapText="1"/>
    </xf>
    <xf numFmtId="0" fontId="12" fillId="0" borderId="11" xfId="0" applyFont="1" applyBorder="1" applyAlignment="1">
      <alignment horizontal="right"/>
    </xf>
    <xf numFmtId="0" fontId="14" fillId="0" borderId="10" xfId="0" applyFont="1" applyBorder="1" applyAlignment="1"/>
    <xf numFmtId="0" fontId="14" fillId="0" borderId="11" xfId="0" applyFont="1" applyBorder="1" applyAlignment="1">
      <alignment horizontal="right"/>
    </xf>
    <xf numFmtId="166" fontId="14" fillId="0" borderId="11" xfId="0" applyNumberFormat="1" applyFont="1" applyBorder="1" applyAlignment="1">
      <alignment horizontal="right"/>
    </xf>
    <xf numFmtId="170" fontId="14" fillId="0" borderId="11" xfId="1" applyNumberFormat="1" applyFont="1" applyBorder="1" applyAlignment="1">
      <alignment horizontal="right"/>
    </xf>
    <xf numFmtId="170" fontId="14" fillId="0" borderId="11" xfId="1" applyNumberFormat="1" applyFont="1" applyFill="1" applyBorder="1" applyAlignment="1">
      <alignment horizontal="right"/>
    </xf>
    <xf numFmtId="0" fontId="14" fillId="0" borderId="11" xfId="0" applyFont="1" applyFill="1" applyBorder="1" applyAlignment="1">
      <alignment horizontal="right"/>
    </xf>
    <xf numFmtId="170" fontId="14" fillId="0" borderId="12" xfId="1" applyNumberFormat="1" applyFont="1" applyFill="1" applyBorder="1" applyAlignment="1">
      <alignment horizontal="right"/>
    </xf>
    <xf numFmtId="2" fontId="12" fillId="0" borderId="11" xfId="0" applyNumberFormat="1" applyFont="1" applyBorder="1" applyAlignment="1">
      <alignment horizontal="right"/>
    </xf>
    <xf numFmtId="2" fontId="12" fillId="0" borderId="11" xfId="0" applyNumberFormat="1" applyFont="1" applyFill="1" applyBorder="1" applyAlignment="1">
      <alignment horizontal="right"/>
    </xf>
    <xf numFmtId="2" fontId="12" fillId="0" borderId="12" xfId="0" applyNumberFormat="1" applyFont="1" applyFill="1" applyBorder="1" applyAlignment="1">
      <alignment horizontal="right"/>
    </xf>
    <xf numFmtId="2" fontId="12" fillId="0" borderId="11" xfId="2" applyNumberFormat="1" applyFont="1" applyBorder="1" applyAlignment="1">
      <alignment horizontal="right"/>
    </xf>
    <xf numFmtId="2" fontId="12" fillId="0" borderId="11" xfId="2" applyNumberFormat="1" applyFont="1" applyFill="1" applyBorder="1" applyAlignment="1">
      <alignment horizontal="right"/>
    </xf>
    <xf numFmtId="2" fontId="12" fillId="0" borderId="12" xfId="2" applyNumberFormat="1" applyFont="1" applyFill="1" applyBorder="1" applyAlignment="1">
      <alignment horizontal="right"/>
    </xf>
    <xf numFmtId="0" fontId="12" fillId="0" borderId="0" xfId="0" applyFont="1" applyBorder="1" applyAlignment="1"/>
    <xf numFmtId="2" fontId="12" fillId="0" borderId="0" xfId="2" applyNumberFormat="1" applyFont="1" applyBorder="1" applyAlignment="1">
      <alignment horizontal="right" indent="1"/>
    </xf>
    <xf numFmtId="0" fontId="10" fillId="0" borderId="10" xfId="0" applyFont="1" applyBorder="1" applyAlignment="1">
      <alignment vertical="top" wrapText="1"/>
    </xf>
    <xf numFmtId="0" fontId="10" fillId="0" borderId="7" xfId="0" applyFont="1" applyBorder="1" applyAlignment="1">
      <alignment horizontal="right" wrapText="1"/>
    </xf>
    <xf numFmtId="0" fontId="12" fillId="0" borderId="6" xfId="0" applyFont="1" applyBorder="1" applyAlignment="1">
      <alignment horizontal="right"/>
    </xf>
    <xf numFmtId="166" fontId="12" fillId="0" borderId="6" xfId="0" applyNumberFormat="1" applyFont="1" applyBorder="1" applyAlignment="1">
      <alignment horizontal="center"/>
    </xf>
    <xf numFmtId="0" fontId="10" fillId="0" borderId="5" xfId="0" applyFont="1" applyFill="1" applyBorder="1" applyAlignment="1">
      <alignment vertical="center"/>
    </xf>
    <xf numFmtId="0" fontId="10" fillId="0" borderId="6" xfId="0" applyFont="1" applyFill="1" applyBorder="1" applyAlignment="1">
      <alignment vertical="center"/>
    </xf>
    <xf numFmtId="0" fontId="10" fillId="0" borderId="11" xfId="0" applyFont="1" applyFill="1" applyBorder="1" applyAlignment="1">
      <alignment horizontal="right" vertical="center"/>
    </xf>
    <xf numFmtId="0" fontId="10" fillId="0" borderId="12" xfId="0" applyFont="1" applyFill="1" applyBorder="1" applyAlignment="1">
      <alignment horizontal="right" vertical="center"/>
    </xf>
    <xf numFmtId="0" fontId="10" fillId="0" borderId="10" xfId="0" applyFont="1" applyBorder="1" applyAlignment="1">
      <alignment vertical="center"/>
    </xf>
    <xf numFmtId="0" fontId="12" fillId="0" borderId="11" xfId="0" applyFont="1" applyBorder="1" applyAlignment="1">
      <alignment horizontal="right" vertical="center"/>
    </xf>
    <xf numFmtId="0" fontId="12" fillId="0" borderId="10" xfId="0" applyFont="1" applyBorder="1" applyAlignment="1">
      <alignment vertical="center"/>
    </xf>
    <xf numFmtId="14" fontId="0" fillId="0" borderId="0" xfId="0" applyNumberFormat="1"/>
    <xf numFmtId="0" fontId="0" fillId="0" borderId="0" xfId="0" applyNumberFormat="1"/>
    <xf numFmtId="1" fontId="10" fillId="0" borderId="0" xfId="0" applyNumberFormat="1" applyFont="1" applyBorder="1" applyAlignment="1">
      <alignment horizontal="right" wrapText="1"/>
    </xf>
    <xf numFmtId="1" fontId="10" fillId="0" borderId="0" xfId="0" quotePrefix="1" applyNumberFormat="1" applyFont="1" applyFill="1" applyBorder="1" applyAlignment="1">
      <alignment horizontal="right" wrapText="1"/>
    </xf>
    <xf numFmtId="0" fontId="4" fillId="0" borderId="0" xfId="3" applyFont="1" applyAlignment="1">
      <alignment horizontal="left"/>
    </xf>
    <xf numFmtId="0" fontId="4" fillId="0" borderId="0" xfId="3" applyFont="1" applyBorder="1" applyAlignment="1">
      <alignment horizontal="left"/>
    </xf>
    <xf numFmtId="0" fontId="4" fillId="0" borderId="0" xfId="3" applyFont="1" applyFill="1" applyBorder="1" applyAlignment="1">
      <alignment horizontal="left"/>
    </xf>
    <xf numFmtId="164" fontId="3" fillId="0" borderId="0" xfId="3" applyNumberFormat="1" applyFont="1" applyFill="1" applyAlignment="1">
      <alignment horizontal="left" vertical="top" wrapText="1"/>
    </xf>
    <xf numFmtId="0" fontId="4" fillId="0" borderId="0" xfId="3" applyFont="1" applyFill="1"/>
    <xf numFmtId="0" fontId="4" fillId="0" borderId="0" xfId="3" applyFont="1" applyFill="1" applyAlignment="1">
      <alignment vertical="top" wrapText="1"/>
    </xf>
    <xf numFmtId="9" fontId="4" fillId="0" borderId="0" xfId="3" applyNumberFormat="1" applyFont="1" applyFill="1"/>
    <xf numFmtId="0" fontId="3" fillId="0" borderId="0" xfId="3" applyFont="1" applyFill="1" applyBorder="1" applyAlignment="1">
      <alignment horizontal="left"/>
    </xf>
    <xf numFmtId="9" fontId="4" fillId="0" borderId="0" xfId="3" applyNumberFormat="1" applyFont="1"/>
    <xf numFmtId="0" fontId="4" fillId="0" borderId="0" xfId="3" applyFont="1"/>
    <xf numFmtId="0" fontId="3" fillId="0" borderId="0" xfId="3" applyFont="1"/>
    <xf numFmtId="15" fontId="4" fillId="0" borderId="0" xfId="3" applyNumberFormat="1" applyFont="1" applyBorder="1" applyAlignment="1">
      <alignment horizontal="left"/>
    </xf>
    <xf numFmtId="15" fontId="4" fillId="0" borderId="0" xfId="3" applyNumberFormat="1" applyFont="1" applyFill="1" applyBorder="1" applyAlignment="1">
      <alignment horizontal="left"/>
    </xf>
    <xf numFmtId="10" fontId="4" fillId="0" borderId="0" xfId="3" applyNumberFormat="1" applyFont="1" applyFill="1" applyBorder="1" applyAlignment="1">
      <alignment horizontal="left"/>
    </xf>
    <xf numFmtId="15" fontId="4" fillId="5" borderId="0" xfId="3" applyNumberFormat="1" applyFont="1" applyFill="1" applyBorder="1" applyAlignment="1">
      <alignment horizontal="left"/>
    </xf>
    <xf numFmtId="15" fontId="4" fillId="0" borderId="0" xfId="3" applyNumberFormat="1" applyFont="1" applyAlignment="1">
      <alignment horizontal="left"/>
    </xf>
    <xf numFmtId="15" fontId="4" fillId="0" borderId="0" xfId="3" applyNumberFormat="1" applyFont="1" applyFill="1" applyAlignment="1">
      <alignment horizontal="left"/>
    </xf>
    <xf numFmtId="171" fontId="4" fillId="0" borderId="0" xfId="3" applyNumberFormat="1" applyFont="1" applyAlignment="1">
      <alignment horizontal="left"/>
    </xf>
    <xf numFmtId="0" fontId="3" fillId="0" borderId="0" xfId="3" applyFont="1" applyAlignment="1">
      <alignment horizontal="left" vertical="center"/>
    </xf>
    <xf numFmtId="0" fontId="4" fillId="0" borderId="0" xfId="3" applyFont="1" applyAlignment="1">
      <alignment horizontal="center" vertical="top" wrapText="1"/>
    </xf>
    <xf numFmtId="0" fontId="3" fillId="0" borderId="0" xfId="3" applyFont="1" applyAlignment="1"/>
    <xf numFmtId="0" fontId="15" fillId="0" borderId="0" xfId="3" applyFont="1" applyFill="1" applyAlignment="1">
      <alignment horizontal="left" vertical="center"/>
    </xf>
    <xf numFmtId="17" fontId="15" fillId="4" borderId="0" xfId="3" applyNumberFormat="1" applyFont="1" applyFill="1" applyAlignment="1">
      <alignment horizontal="center" vertical="center"/>
    </xf>
    <xf numFmtId="1" fontId="4" fillId="4" borderId="0" xfId="3" applyNumberFormat="1" applyFont="1" applyFill="1" applyAlignment="1">
      <alignment horizontal="center" vertical="center"/>
    </xf>
    <xf numFmtId="0" fontId="4" fillId="0" borderId="0" xfId="0" applyNumberFormat="1" applyFont="1" applyFill="1" applyBorder="1" applyAlignment="1" applyProtection="1">
      <alignment horizontal="center" vertical="top" wrapText="1"/>
    </xf>
    <xf numFmtId="0" fontId="4" fillId="4" borderId="0" xfId="0" applyNumberFormat="1" applyFont="1" applyFill="1" applyBorder="1" applyAlignment="1" applyProtection="1">
      <alignment horizontal="center" vertical="top" wrapText="1"/>
    </xf>
    <xf numFmtId="2" fontId="4" fillId="4" borderId="0" xfId="0" applyNumberFormat="1" applyFont="1" applyFill="1" applyBorder="1" applyAlignment="1" applyProtection="1">
      <alignment horizontal="center" vertical="top" wrapText="1"/>
    </xf>
    <xf numFmtId="2" fontId="4" fillId="4" borderId="0" xfId="4" applyNumberFormat="1" applyFont="1" applyFill="1" applyAlignment="1">
      <alignment horizontal="center"/>
    </xf>
    <xf numFmtId="172" fontId="4" fillId="4" borderId="0" xfId="4" applyNumberFormat="1" applyFont="1" applyFill="1" applyAlignment="1">
      <alignment horizontal="center"/>
    </xf>
    <xf numFmtId="0" fontId="4" fillId="4" borderId="0" xfId="3" applyFont="1" applyFill="1" applyAlignment="1">
      <alignment horizontal="center"/>
    </xf>
    <xf numFmtId="173" fontId="4" fillId="4" borderId="0" xfId="3" applyNumberFormat="1" applyFont="1" applyFill="1" applyAlignment="1">
      <alignment horizontal="center"/>
    </xf>
    <xf numFmtId="165" fontId="4" fillId="4" borderId="0" xfId="3" applyNumberFormat="1" applyFont="1" applyFill="1" applyAlignment="1">
      <alignment horizontal="center"/>
    </xf>
    <xf numFmtId="9" fontId="4" fillId="4" borderId="0" xfId="3" applyNumberFormat="1" applyFont="1" applyFill="1" applyAlignment="1">
      <alignment horizontal="center"/>
    </xf>
    <xf numFmtId="166" fontId="4" fillId="4" borderId="0" xfId="2" applyNumberFormat="1" applyFont="1" applyFill="1" applyAlignment="1">
      <alignment horizontal="center"/>
    </xf>
    <xf numFmtId="166" fontId="4" fillId="4" borderId="0" xfId="3" applyNumberFormat="1" applyFont="1" applyFill="1" applyAlignment="1">
      <alignment horizontal="center"/>
    </xf>
    <xf numFmtId="166" fontId="4" fillId="4" borderId="0" xfId="4" applyNumberFormat="1" applyFont="1" applyFill="1" applyAlignment="1">
      <alignment horizontal="center"/>
    </xf>
    <xf numFmtId="9" fontId="4" fillId="4" borderId="0" xfId="4" applyNumberFormat="1" applyFont="1" applyFill="1" applyAlignment="1">
      <alignment horizontal="center"/>
    </xf>
    <xf numFmtId="10" fontId="4" fillId="4" borderId="0" xfId="4" applyNumberFormat="1" applyFont="1" applyFill="1" applyAlignment="1">
      <alignment horizontal="center" vertical="top" wrapText="1"/>
    </xf>
    <xf numFmtId="9" fontId="4" fillId="4" borderId="0" xfId="3" applyNumberFormat="1" applyFont="1" applyFill="1" applyAlignment="1">
      <alignment horizontal="center" vertical="top" wrapText="1"/>
    </xf>
    <xf numFmtId="2" fontId="4" fillId="4" borderId="0" xfId="3" applyNumberFormat="1" applyFont="1" applyFill="1" applyAlignment="1">
      <alignment horizontal="center"/>
    </xf>
    <xf numFmtId="0" fontId="16" fillId="4" borderId="0" xfId="3" applyFont="1" applyFill="1" applyAlignment="1">
      <alignment horizontal="center"/>
    </xf>
    <xf numFmtId="0" fontId="3" fillId="0" borderId="1" xfId="3" applyFont="1" applyFill="1" applyBorder="1" applyAlignment="1">
      <alignment horizontal="center"/>
    </xf>
    <xf numFmtId="0" fontId="3" fillId="0" borderId="0" xfId="3" applyFont="1" applyFill="1" applyBorder="1" applyAlignment="1">
      <alignment horizontal="center"/>
    </xf>
    <xf numFmtId="0" fontId="3" fillId="0" borderId="2" xfId="3" applyFont="1" applyFill="1" applyBorder="1" applyAlignment="1">
      <alignment horizontal="center"/>
    </xf>
    <xf numFmtId="0" fontId="4" fillId="2" borderId="1" xfId="3" applyFont="1" applyFill="1" applyBorder="1" applyAlignment="1">
      <alignment horizontal="center" vertical="center" wrapText="1"/>
    </xf>
    <xf numFmtId="0" fontId="4" fillId="2" borderId="0" xfId="3" applyFont="1" applyFill="1" applyBorder="1" applyAlignment="1">
      <alignment horizontal="center" vertical="center" wrapText="1"/>
    </xf>
    <xf numFmtId="0" fontId="4" fillId="2" borderId="2" xfId="3" applyFont="1" applyFill="1" applyBorder="1" applyAlignment="1">
      <alignment horizontal="center" vertical="center" wrapText="1"/>
    </xf>
    <xf numFmtId="165" fontId="3" fillId="3" borderId="1" xfId="3" applyNumberFormat="1" applyFont="1" applyFill="1" applyBorder="1" applyAlignment="1">
      <alignment horizontal="center" vertical="center"/>
    </xf>
    <xf numFmtId="165" fontId="3" fillId="3" borderId="0" xfId="3" applyNumberFormat="1" applyFont="1" applyFill="1" applyBorder="1" applyAlignment="1">
      <alignment horizontal="center" vertical="center"/>
    </xf>
    <xf numFmtId="165" fontId="3" fillId="3" borderId="2" xfId="3" applyNumberFormat="1" applyFont="1" applyFill="1" applyBorder="1" applyAlignment="1">
      <alignment horizontal="center" vertical="center"/>
    </xf>
    <xf numFmtId="166" fontId="0" fillId="0" borderId="0" xfId="0" applyNumberFormat="1" applyBorder="1" applyAlignment="1">
      <alignment horizontal="right" indent="1"/>
    </xf>
    <xf numFmtId="166" fontId="12" fillId="0" borderId="7" xfId="0" applyNumberFormat="1" applyFont="1" applyBorder="1" applyAlignment="1">
      <alignment horizontal="center" wrapText="1"/>
    </xf>
    <xf numFmtId="166" fontId="12" fillId="0" borderId="9" xfId="0" applyNumberFormat="1" applyFont="1" applyBorder="1" applyAlignment="1">
      <alignment horizontal="center" wrapText="1"/>
    </xf>
    <xf numFmtId="166" fontId="12" fillId="0" borderId="15" xfId="0" applyNumberFormat="1" applyFont="1" applyBorder="1" applyAlignment="1">
      <alignment horizontal="center" wrapText="1"/>
    </xf>
    <xf numFmtId="0" fontId="7" fillId="0" borderId="0" xfId="0" applyFont="1" applyAlignment="1">
      <alignment horizontal="left" vertical="center" shrinkToFit="1"/>
    </xf>
    <xf numFmtId="0" fontId="12" fillId="0" borderId="0" xfId="0" applyFont="1" applyAlignment="1">
      <alignment horizontal="justify" vertical="center" shrinkToFit="1"/>
    </xf>
    <xf numFmtId="0" fontId="12" fillId="0" borderId="0" xfId="0" applyFont="1" applyAlignment="1">
      <alignment vertical="center" shrinkToFit="1"/>
    </xf>
    <xf numFmtId="0" fontId="0" fillId="0" borderId="0" xfId="0" applyBorder="1" applyAlignment="1"/>
    <xf numFmtId="166" fontId="0" fillId="0" borderId="4" xfId="0" applyNumberFormat="1" applyBorder="1" applyAlignment="1">
      <alignment horizontal="right" indent="1"/>
    </xf>
    <xf numFmtId="0" fontId="12" fillId="0" borderId="10" xfId="0" applyFont="1" applyBorder="1" applyAlignment="1">
      <alignment vertical="center"/>
    </xf>
    <xf numFmtId="0" fontId="0" fillId="0" borderId="11" xfId="0" applyBorder="1" applyAlignment="1">
      <alignment vertical="center"/>
    </xf>
    <xf numFmtId="166" fontId="12" fillId="0" borderId="6" xfId="0" applyNumberFormat="1" applyFont="1" applyFill="1" applyBorder="1" applyAlignment="1">
      <alignment horizontal="right" indent="1"/>
    </xf>
    <xf numFmtId="0" fontId="12" fillId="0" borderId="10" xfId="0" applyFont="1" applyBorder="1" applyAlignment="1"/>
    <xf numFmtId="0" fontId="0" fillId="0" borderId="11" xfId="0" applyBorder="1" applyAlignment="1"/>
    <xf numFmtId="0" fontId="12" fillId="0" borderId="11" xfId="0" applyFont="1" applyBorder="1" applyAlignment="1">
      <alignment vertical="center"/>
    </xf>
    <xf numFmtId="0" fontId="10" fillId="0" borderId="10" xfId="0" applyFont="1" applyBorder="1" applyAlignment="1">
      <alignment vertical="center"/>
    </xf>
    <xf numFmtId="0" fontId="0" fillId="6" borderId="0" xfId="0" applyFill="1"/>
    <xf numFmtId="0" fontId="0" fillId="0" borderId="0" xfId="0" applyAlignment="1">
      <alignment horizontal="center"/>
    </xf>
    <xf numFmtId="2" fontId="0" fillId="0" borderId="0" xfId="0" applyNumberFormat="1"/>
    <xf numFmtId="10" fontId="12" fillId="0" borderId="11" xfId="0" applyNumberFormat="1" applyFont="1" applyBorder="1" applyAlignment="1">
      <alignment horizontal="right"/>
    </xf>
    <xf numFmtId="0" fontId="0" fillId="6" borderId="0" xfId="0" applyFill="1" applyAlignment="1"/>
    <xf numFmtId="1" fontId="0" fillId="6" borderId="0" xfId="0" applyNumberFormat="1" applyFill="1"/>
  </cellXfs>
  <cellStyles count="5">
    <cellStyle name="Currency" xfId="1" builtinId="4"/>
    <cellStyle name="Normal" xfId="0" builtinId="0"/>
    <cellStyle name="Normal 3" xfId="3" xr:uid="{861056EB-3A24-8C40-8057-70601FF20DBF}"/>
    <cellStyle name="Percent" xfId="2" builtinId="5"/>
    <cellStyle name="Percent 2" xfId="4" xr:uid="{AA29289C-56B8-E24D-91D0-7E08A158761E}"/>
  </cellStyles>
  <dxfs count="14">
    <dxf>
      <fill>
        <patternFill>
          <bgColor rgb="FF92D050"/>
        </patternFill>
      </fill>
    </dxf>
    <dxf>
      <font>
        <color rgb="FFFF0000"/>
      </font>
    </dxf>
    <dxf>
      <font>
        <condense val="0"/>
        <extend val="0"/>
        <color indexed="10"/>
      </font>
    </dxf>
    <dxf>
      <fill>
        <patternFill>
          <bgColor theme="9" tint="0.39994506668294322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ill>
        <patternFill>
          <bgColor theme="9" tint="0.39994506668294322"/>
        </patternFill>
      </fill>
    </dxf>
    <dxf>
      <font>
        <color rgb="FFFF0000"/>
      </font>
    </dxf>
    <dxf>
      <font>
        <color rgb="FFFF0000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180975</xdr:colOff>
      <xdr:row>0</xdr:row>
      <xdr:rowOff>38100</xdr:rowOff>
    </xdr:from>
    <xdr:to>
      <xdr:col>9</xdr:col>
      <xdr:colOff>755650</xdr:colOff>
      <xdr:row>4</xdr:row>
      <xdr:rowOff>60325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7C2EAB8-3FC8-8348-A1B4-59A19398C9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48275" y="38100"/>
          <a:ext cx="1400175" cy="835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IMAnalytics%20(1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istency"/>
      <sheetName val="Research"/>
      <sheetName val="Client"/>
      <sheetName val="Fund Data"/>
      <sheetName val="Index Data"/>
      <sheetName val="Main"/>
      <sheetName val="Database"/>
      <sheetName val="Correlations"/>
      <sheetName val="Rebalancing"/>
      <sheetName val="Contribution to Return"/>
      <sheetName val="RatioCalculations"/>
      <sheetName val="Contribution to Income Return"/>
      <sheetName val="Volatility"/>
      <sheetName val="Benchmarks"/>
      <sheetName val="Underwater"/>
      <sheetName val="DiffReturns"/>
      <sheetName val="CashRollRetsAllMkts"/>
      <sheetName val="CashRollstdevAllMkts"/>
      <sheetName val="IdxRollRetsALLMkts"/>
      <sheetName val="IdxRollRetsNegOnly"/>
      <sheetName val="IdxRollRetsPosOnly"/>
      <sheetName val="IdxRollStdevALLMkts"/>
      <sheetName val="FundRollRetsALLMkts"/>
      <sheetName val="FundRollIncRetsALLMkts"/>
      <sheetName val="FundRollGthRetsALLMkts"/>
      <sheetName val="FundRollStdevALLMkts"/>
      <sheetName val="FundRollRetsUPMkts"/>
      <sheetName val="FundRollRetsDOWNMkts"/>
      <sheetName val="XSRollRetsALLMkts"/>
      <sheetName val="XSRollstdevALLMkts"/>
      <sheetName val="XSRollRetsUPMkts"/>
      <sheetName val="XSRollRetsDOWNMkts"/>
      <sheetName val="FundRollRetsNegOnly"/>
      <sheetName val="XSRollRetsNegOnly"/>
      <sheetName val="LossRecovery"/>
      <sheetName val="ChartDates"/>
      <sheetName val="Chart Parameters"/>
      <sheetName val="x1ChartNumbers"/>
      <sheetName val="x2ChartNumbers"/>
      <sheetName val="y1ChartNumbers"/>
      <sheetName val="y2ChartNumbers"/>
      <sheetName val="AttDataDolr"/>
      <sheetName val="ChartWork"/>
    </sheetNames>
    <sheetDataSet>
      <sheetData sheetId="0" refreshError="1"/>
      <sheetData sheetId="1" refreshError="1"/>
      <sheetData sheetId="2" refreshError="1"/>
      <sheetData sheetId="3" refreshError="1"/>
      <sheetData sheetId="4">
        <row r="3">
          <cell r="B3" t="str">
            <v>Barclays Global Treasury Bills TR USD</v>
          </cell>
        </row>
      </sheetData>
      <sheetData sheetId="5">
        <row r="2">
          <cell r="E2" t="str">
            <v>PPM Aust Equity SMA</v>
          </cell>
          <cell r="F2" t="str">
            <v>S&amp;P 500 Composite TR USD</v>
          </cell>
        </row>
      </sheetData>
      <sheetData sheetId="6" refreshError="1"/>
      <sheetData sheetId="7">
        <row r="3">
          <cell r="T3">
            <v>0.19249874616548271</v>
          </cell>
        </row>
      </sheetData>
      <sheetData sheetId="8" refreshError="1"/>
      <sheetData sheetId="9" refreshError="1"/>
      <sheetData sheetId="10">
        <row r="2">
          <cell r="EB2" t="e">
            <v>#N/A</v>
          </cell>
        </row>
        <row r="91">
          <cell r="HN91" t="e">
            <v>#N/A</v>
          </cell>
          <cell r="HO91" t="e">
            <v>#N/A</v>
          </cell>
          <cell r="HP91" t="e">
            <v>#N/A</v>
          </cell>
          <cell r="HQ91" t="e">
            <v>#N/A</v>
          </cell>
          <cell r="HR91" t="e">
            <v>#N/A</v>
          </cell>
          <cell r="HS91" t="e">
            <v>#N/A</v>
          </cell>
          <cell r="HT91" t="e">
            <v>#N/A</v>
          </cell>
          <cell r="HU91" t="e">
            <v>#N/A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>
        <row r="2">
          <cell r="P2" t="e">
            <v>#N/A</v>
          </cell>
        </row>
      </sheetData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089DBC-13A5-5E48-A20D-EC065A7817E1}">
  <dimension ref="A1:L54"/>
  <sheetViews>
    <sheetView tabSelected="1" workbookViewId="0">
      <selection activeCell="B27" sqref="B27"/>
    </sheetView>
  </sheetViews>
  <sheetFormatPr baseColWidth="10" defaultRowHeight="16" x14ac:dyDescent="0.2"/>
  <cols>
    <col min="1" max="1" width="34.83203125" customWidth="1"/>
    <col min="2" max="2" width="24" customWidth="1"/>
    <col min="3" max="3" width="24.83203125" customWidth="1"/>
    <col min="4" max="4" width="19" customWidth="1"/>
    <col min="5" max="5" width="14.6640625" customWidth="1"/>
    <col min="6" max="6" width="12.33203125" customWidth="1"/>
    <col min="11" max="11" width="10.83203125" customWidth="1"/>
  </cols>
  <sheetData>
    <row r="1" spans="1:11" ht="33" x14ac:dyDescent="0.2">
      <c r="A1" s="31" t="s">
        <v>8</v>
      </c>
      <c r="B1" s="32"/>
      <c r="C1" s="32"/>
      <c r="D1" s="33"/>
      <c r="E1" s="33"/>
      <c r="F1" s="33"/>
      <c r="G1" s="34"/>
      <c r="H1" s="34"/>
      <c r="I1" s="34"/>
      <c r="J1" s="34"/>
      <c r="K1" s="34"/>
    </row>
    <row r="2" spans="1:11" x14ac:dyDescent="0.2">
      <c r="B2" s="35"/>
      <c r="C2" s="35"/>
    </row>
    <row r="3" spans="1:11" ht="28" x14ac:dyDescent="0.2">
      <c r="A3" s="169" t="s">
        <v>62</v>
      </c>
      <c r="B3" s="169"/>
      <c r="C3" s="169"/>
      <c r="D3" s="169"/>
      <c r="E3" s="36"/>
      <c r="F3" s="36"/>
      <c r="G3" s="36"/>
      <c r="H3" s="36"/>
      <c r="I3" s="37"/>
      <c r="J3" s="38"/>
      <c r="K3" s="38"/>
    </row>
    <row r="4" spans="1:11" ht="28" x14ac:dyDescent="0.2">
      <c r="A4" s="39"/>
      <c r="B4" s="40"/>
      <c r="C4" s="40"/>
      <c r="D4" s="37"/>
      <c r="E4" s="37"/>
      <c r="F4" s="37"/>
      <c r="G4" s="34"/>
      <c r="H4" s="37"/>
      <c r="I4" s="37"/>
      <c r="J4" s="38"/>
      <c r="K4" s="38"/>
    </row>
    <row r="5" spans="1:11" x14ac:dyDescent="0.2">
      <c r="A5" s="41" t="s">
        <v>9</v>
      </c>
      <c r="B5" s="42"/>
      <c r="C5" s="41" t="s">
        <v>10</v>
      </c>
      <c r="D5" s="43"/>
      <c r="E5" s="43"/>
      <c r="F5" s="43"/>
      <c r="G5" s="43"/>
      <c r="H5" s="43"/>
      <c r="I5" s="43"/>
      <c r="J5" s="44" t="s">
        <v>11</v>
      </c>
      <c r="K5" s="45">
        <v>38718</v>
      </c>
    </row>
    <row r="6" spans="1:11" x14ac:dyDescent="0.2">
      <c r="A6" s="170" t="str">
        <f>[1]Main!F2</f>
        <v>S&amp;P 500 Composite TR USD</v>
      </c>
      <c r="B6" s="171"/>
      <c r="C6" s="46" t="s">
        <v>69</v>
      </c>
      <c r="D6" s="34"/>
      <c r="E6" s="47"/>
      <c r="F6" s="47"/>
      <c r="G6" s="47"/>
      <c r="H6" s="47"/>
      <c r="I6" s="47"/>
      <c r="J6" s="47" t="s">
        <v>12</v>
      </c>
      <c r="K6" s="45">
        <v>38808</v>
      </c>
    </row>
    <row r="7" spans="1:11" x14ac:dyDescent="0.2">
      <c r="A7" s="48"/>
      <c r="B7" s="49"/>
      <c r="C7" s="49"/>
      <c r="D7" s="47"/>
      <c r="E7" s="47"/>
      <c r="F7" s="47"/>
      <c r="G7" s="47"/>
      <c r="H7" s="47"/>
      <c r="I7" s="47"/>
      <c r="J7" s="44" t="s">
        <v>13</v>
      </c>
      <c r="K7" s="50" t="str">
        <f>(YEAR(K6)-YEAR(K5))*12+MONTH(K6)-MONTH(K5)&amp; " month"</f>
        <v>3 month</v>
      </c>
    </row>
    <row r="8" spans="1:11" ht="17" thickBot="1" x14ac:dyDescent="0.25">
      <c r="A8" s="51"/>
      <c r="B8" s="52"/>
      <c r="C8" s="52"/>
      <c r="D8" s="53"/>
      <c r="E8" s="53"/>
      <c r="F8" s="53"/>
      <c r="G8" s="53"/>
      <c r="H8" s="53"/>
      <c r="I8" s="53"/>
      <c r="J8" s="53"/>
      <c r="K8" s="53"/>
    </row>
    <row r="9" spans="1:11" ht="17" thickTop="1" x14ac:dyDescent="0.2">
      <c r="A9" s="172"/>
      <c r="B9" s="172"/>
      <c r="C9" s="173"/>
      <c r="D9" s="173"/>
      <c r="E9" s="165"/>
      <c r="F9" s="165"/>
      <c r="G9" s="165"/>
      <c r="H9" s="165"/>
      <c r="I9" s="165"/>
      <c r="J9" s="165"/>
      <c r="K9" s="54"/>
    </row>
    <row r="10" spans="1:11" x14ac:dyDescent="0.2">
      <c r="A10" s="55" t="s">
        <v>14</v>
      </c>
      <c r="B10" s="56"/>
      <c r="C10" s="56"/>
      <c r="D10" s="57"/>
      <c r="E10" s="56"/>
      <c r="F10" s="56"/>
      <c r="G10" s="56"/>
      <c r="H10" s="176"/>
      <c r="I10" s="176"/>
      <c r="J10" s="176"/>
      <c r="K10" s="58"/>
    </row>
    <row r="11" spans="1:11" x14ac:dyDescent="0.2">
      <c r="A11" s="59" t="s">
        <v>15</v>
      </c>
      <c r="B11" s="113">
        <f>YEAR(K6)</f>
        <v>2006</v>
      </c>
      <c r="C11" s="114">
        <f>B11-1</f>
        <v>2005</v>
      </c>
      <c r="D11" s="114">
        <f t="shared" ref="D11:I11" si="0">C11-1</f>
        <v>2004</v>
      </c>
      <c r="E11" s="114">
        <f t="shared" si="0"/>
        <v>2003</v>
      </c>
      <c r="F11" s="114">
        <f t="shared" si="0"/>
        <v>2002</v>
      </c>
      <c r="G11" s="114">
        <f t="shared" si="0"/>
        <v>2001</v>
      </c>
      <c r="H11" s="114">
        <f t="shared" si="0"/>
        <v>2000</v>
      </c>
      <c r="I11" s="114">
        <f t="shared" si="0"/>
        <v>1999</v>
      </c>
      <c r="J11" s="114"/>
      <c r="K11" s="60"/>
    </row>
    <row r="12" spans="1:11" x14ac:dyDescent="0.2">
      <c r="A12" s="61" t="s">
        <v>16</v>
      </c>
      <c r="B12" s="62" t="s">
        <v>59</v>
      </c>
      <c r="C12" s="62" t="s">
        <v>60</v>
      </c>
      <c r="D12" s="62" t="str">
        <f>IF(ISERROR([1]RatioCalculations!HN91)=TRUE,"",IF([1]RatioCalculations!HN91="","",[1]RatioCalculations!HN91))</f>
        <v/>
      </c>
      <c r="E12" s="62" t="str">
        <f>IF(ISERROR([1]RatioCalculations!HO91)=TRUE,"",IF([1]RatioCalculations!HO91="","",[1]RatioCalculations!HO91))</f>
        <v/>
      </c>
      <c r="F12" s="62" t="str">
        <f>IF(ISERROR([1]RatioCalculations!HP91)=TRUE,"",IF([1]RatioCalculations!HP91="","",[1]RatioCalculations!HP91))</f>
        <v/>
      </c>
      <c r="G12" s="62" t="str">
        <f>IF(ISERROR([1]RatioCalculations!HQ91)=TRUE,"",IF([1]RatioCalculations!HQ91="","",[1]RatioCalculations!HQ91))</f>
        <v/>
      </c>
      <c r="H12" s="62" t="str">
        <f>IF(ISERROR([1]RatioCalculations!HR91)=TRUE,"",IF([1]RatioCalculations!HR91="","",[1]RatioCalculations!HR91))</f>
        <v/>
      </c>
      <c r="I12" s="62" t="str">
        <f>IF(ISERROR([1]RatioCalculations!HS91)=TRUE,"",IF([1]RatioCalculations!HS91="","",[1]RatioCalculations!HS91))</f>
        <v/>
      </c>
      <c r="J12" s="62" t="str">
        <f>IF(ISERROR([1]RatioCalculations!HT91)=TRUE,"",IF([1]RatioCalculations!HT91="","",[1]RatioCalculations!HT91))</f>
        <v/>
      </c>
      <c r="K12" s="63" t="str">
        <f>IF(ISERROR([1]RatioCalculations!HU91)=TRUE,"",IF([1]RatioCalculations!HU91="","",[1]RatioCalculations!HU91))</f>
        <v/>
      </c>
    </row>
    <row r="13" spans="1:11" x14ac:dyDescent="0.2">
      <c r="A13" s="61" t="s">
        <v>17</v>
      </c>
      <c r="B13" s="62" t="s">
        <v>59</v>
      </c>
      <c r="C13" s="62" t="s">
        <v>60</v>
      </c>
      <c r="D13" s="62" t="str">
        <f t="shared" ref="D13:K13" si="1">IF(ISERROR(D14-D12)=TRUE, "",D14-D12)</f>
        <v/>
      </c>
      <c r="E13" s="62" t="str">
        <f t="shared" si="1"/>
        <v/>
      </c>
      <c r="F13" s="62" t="str">
        <f t="shared" si="1"/>
        <v/>
      </c>
      <c r="G13" s="62" t="str">
        <f t="shared" si="1"/>
        <v/>
      </c>
      <c r="H13" s="62" t="str">
        <f>IF(ISERROR(H14-H12)=TRUE, "",H14-H12)</f>
        <v/>
      </c>
      <c r="I13" s="62" t="str">
        <f t="shared" si="1"/>
        <v/>
      </c>
      <c r="J13" s="62" t="str">
        <f t="shared" si="1"/>
        <v/>
      </c>
      <c r="K13" s="63" t="str">
        <f t="shared" si="1"/>
        <v/>
      </c>
    </row>
    <row r="14" spans="1:11" x14ac:dyDescent="0.2">
      <c r="A14" s="64" t="s">
        <v>18</v>
      </c>
      <c r="B14" s="62" t="s">
        <v>59</v>
      </c>
      <c r="C14" s="62" t="s">
        <v>60</v>
      </c>
      <c r="D14" s="65"/>
      <c r="E14" s="65"/>
      <c r="F14" s="65"/>
      <c r="G14" s="65"/>
      <c r="H14" s="65"/>
      <c r="I14" s="65"/>
      <c r="J14" s="65"/>
      <c r="K14" s="66"/>
    </row>
    <row r="15" spans="1:11" x14ac:dyDescent="0.2">
      <c r="A15" s="61" t="str">
        <f>A6</f>
        <v>S&amp;P 500 Composite TR USD</v>
      </c>
      <c r="B15" s="62" t="s">
        <v>59</v>
      </c>
      <c r="C15" s="62" t="s">
        <v>60</v>
      </c>
      <c r="D15" s="67"/>
      <c r="E15" s="67"/>
      <c r="F15" s="67"/>
      <c r="G15" s="67"/>
      <c r="H15" s="67"/>
      <c r="I15" s="67"/>
      <c r="J15" s="67"/>
      <c r="K15" s="68"/>
    </row>
    <row r="16" spans="1:11" x14ac:dyDescent="0.2">
      <c r="A16" s="61" t="s">
        <v>19</v>
      </c>
      <c r="B16" s="62" t="s">
        <v>59</v>
      </c>
      <c r="C16" s="62" t="s">
        <v>60</v>
      </c>
      <c r="D16" s="67"/>
      <c r="E16" s="67"/>
      <c r="F16" s="67"/>
      <c r="G16" s="67"/>
      <c r="H16" s="67"/>
      <c r="I16" s="67"/>
      <c r="J16" s="67"/>
      <c r="K16" s="68"/>
    </row>
    <row r="17" spans="1:12" x14ac:dyDescent="0.2">
      <c r="A17" s="69"/>
      <c r="B17" s="70"/>
      <c r="C17" s="70"/>
      <c r="D17" s="70"/>
      <c r="E17" s="70"/>
      <c r="F17" s="70"/>
      <c r="G17" s="70"/>
      <c r="H17" s="70"/>
      <c r="I17" s="70"/>
      <c r="J17" s="70"/>
      <c r="K17" s="70"/>
    </row>
    <row r="18" spans="1:12" x14ac:dyDescent="0.2">
      <c r="A18" s="55" t="s">
        <v>20</v>
      </c>
      <c r="B18" s="71"/>
      <c r="C18" s="71"/>
      <c r="D18" s="71"/>
      <c r="E18" s="71"/>
      <c r="F18" s="71"/>
      <c r="G18" s="71"/>
      <c r="H18" s="72"/>
      <c r="I18" s="72"/>
      <c r="J18" s="72"/>
      <c r="K18" s="73"/>
    </row>
    <row r="19" spans="1:12" x14ac:dyDescent="0.2">
      <c r="A19" s="74" t="s">
        <v>21</v>
      </c>
      <c r="B19" s="75" t="s">
        <v>22</v>
      </c>
      <c r="C19" s="75" t="s">
        <v>23</v>
      </c>
      <c r="D19" s="75" t="s">
        <v>24</v>
      </c>
      <c r="E19" s="76" t="s">
        <v>25</v>
      </c>
      <c r="F19" s="76" t="s">
        <v>26</v>
      </c>
      <c r="G19" s="76" t="s">
        <v>27</v>
      </c>
      <c r="H19" s="76" t="s">
        <v>28</v>
      </c>
      <c r="I19" s="76" t="s">
        <v>29</v>
      </c>
      <c r="J19" s="77" t="s">
        <v>30</v>
      </c>
      <c r="K19" s="78" t="s">
        <v>31</v>
      </c>
      <c r="L19" s="77" t="s">
        <v>61</v>
      </c>
    </row>
    <row r="20" spans="1:12" x14ac:dyDescent="0.2">
      <c r="A20" s="61" t="s">
        <v>16</v>
      </c>
      <c r="B20" s="184">
        <f ca="1">IFERROR('Return calculation'!L21/100,"")</f>
        <v>0</v>
      </c>
      <c r="C20" s="184">
        <f ca="1">IFERROR('Return calculation'!M21/100,"")</f>
        <v>0</v>
      </c>
      <c r="D20" s="184" t="str">
        <f ca="1">IFERROR('Return calculation'!N21/100,"")</f>
        <v/>
      </c>
      <c r="E20" s="184" t="str">
        <f ca="1">IFERROR('Return calculation'!O21/100,"")</f>
        <v/>
      </c>
      <c r="F20" s="184" t="str">
        <f ca="1">IFERROR('Return calculation'!P21/100,"")</f>
        <v/>
      </c>
      <c r="G20" s="184" t="str">
        <f ca="1">IFERROR('Return calculation'!Q21/100,"")</f>
        <v/>
      </c>
      <c r="H20" s="184" t="str">
        <f ca="1">IFERROR('Return calculation'!R21/100,"")</f>
        <v/>
      </c>
      <c r="I20" s="184" t="str">
        <f ca="1">IFERROR('Return calculation'!S21/100,"")</f>
        <v/>
      </c>
      <c r="J20" s="184" t="str">
        <f ca="1">IFERROR('Return calculation'!T21/100,"")</f>
        <v/>
      </c>
      <c r="K20" s="166" t="s">
        <v>64</v>
      </c>
    </row>
    <row r="21" spans="1:12" x14ac:dyDescent="0.2">
      <c r="A21" s="61" t="s">
        <v>17</v>
      </c>
      <c r="B21" s="184">
        <f ca="1">IFERROR('Return calculation'!L22/100,"")</f>
        <v>-4.1186E-3</v>
      </c>
      <c r="C21" s="184">
        <f ca="1">IFERROR('Return calculation'!M22/100,"")</f>
        <v>7.5509999999999996E-3</v>
      </c>
      <c r="D21" s="184" t="str">
        <f ca="1">IFERROR('Return calculation'!N22/100,"")</f>
        <v/>
      </c>
      <c r="E21" s="184" t="str">
        <f ca="1">IFERROR('Return calculation'!O22/100,"")</f>
        <v/>
      </c>
      <c r="F21" s="184" t="str">
        <f ca="1">IFERROR('Return calculation'!P22/100,"")</f>
        <v/>
      </c>
      <c r="G21" s="184" t="str">
        <f ca="1">IFERROR('Return calculation'!Q22/100,"")</f>
        <v/>
      </c>
      <c r="H21" s="184" t="str">
        <f ca="1">IFERROR('Return calculation'!R22/100,"")</f>
        <v/>
      </c>
      <c r="I21" s="184" t="str">
        <f ca="1">IFERROR('Return calculation'!S22/100,"")</f>
        <v/>
      </c>
      <c r="J21" s="184" t="str">
        <f ca="1">IFERROR('Return calculation'!T22/100,"")</f>
        <v/>
      </c>
      <c r="K21" s="167"/>
    </row>
    <row r="22" spans="1:12" x14ac:dyDescent="0.2">
      <c r="A22" s="64" t="s">
        <v>18</v>
      </c>
      <c r="B22" s="184">
        <f ca="1">IFERROR('Return calculation'!L23/100,"")</f>
        <v>-4.1186E-3</v>
      </c>
      <c r="C22" s="184">
        <f ca="1">IFERROR('Return calculation'!M23/100,"")</f>
        <v>7.5509999999999996E-3</v>
      </c>
      <c r="D22" s="184" t="str">
        <f ca="1">IFERROR('Return calculation'!N23/100,"")</f>
        <v/>
      </c>
      <c r="E22" s="184" t="str">
        <f ca="1">IFERROR('Return calculation'!O23/100,"")</f>
        <v/>
      </c>
      <c r="F22" s="184" t="str">
        <f ca="1">IFERROR('Return calculation'!P23/100,"")</f>
        <v/>
      </c>
      <c r="G22" s="184" t="str">
        <f ca="1">IFERROR('Return calculation'!Q23/100,"")</f>
        <v/>
      </c>
      <c r="H22" s="184" t="str">
        <f ca="1">IFERROR('Return calculation'!R23/100,"")</f>
        <v/>
      </c>
      <c r="I22" s="184" t="str">
        <f ca="1">IFERROR('Return calculation'!S23/100,"")</f>
        <v/>
      </c>
      <c r="J22" s="184" t="str">
        <f ca="1">IFERROR('Return calculation'!T23/100,"")</f>
        <v/>
      </c>
      <c r="K22" s="167"/>
    </row>
    <row r="23" spans="1:12" x14ac:dyDescent="0.2">
      <c r="A23" s="61" t="str">
        <f>A6</f>
        <v>S&amp;P 500 Composite TR USD</v>
      </c>
      <c r="B23" s="184">
        <f ca="1">IFERROR('Return calculation'!L27/100,"")</f>
        <v>4.6801795379797506E-2</v>
      </c>
      <c r="C23" s="184">
        <f ca="1">IFERROR('Return calculation'!M27/100,"")</f>
        <v>1.8739863187318375E-2</v>
      </c>
      <c r="D23" s="184" t="str">
        <f ca="1">IFERROR('Return calculation'!N27/100,"")</f>
        <v/>
      </c>
      <c r="E23" s="184" t="str">
        <f ca="1">IFERROR('Return calculation'!O27/100,"")</f>
        <v/>
      </c>
      <c r="F23" s="184" t="str">
        <f ca="1">IFERROR('Return calculation'!P27/100,"")</f>
        <v/>
      </c>
      <c r="G23" s="184" t="str">
        <f ca="1">IFERROR('Return calculation'!Q27/100,"")</f>
        <v/>
      </c>
      <c r="H23" s="184" t="str">
        <f ca="1">IFERROR('Return calculation'!R27/100,"")</f>
        <v/>
      </c>
      <c r="I23" s="184" t="str">
        <f ca="1">IFERROR('Return calculation'!S27/100,"")</f>
        <v/>
      </c>
      <c r="J23" s="184" t="str">
        <f ca="1">IFERROR('Return calculation'!T27/100,"")</f>
        <v/>
      </c>
      <c r="K23" s="167"/>
    </row>
    <row r="24" spans="1:12" x14ac:dyDescent="0.2">
      <c r="A24" s="61" t="s">
        <v>19</v>
      </c>
      <c r="B24" s="184"/>
      <c r="C24" s="184"/>
      <c r="D24" s="184"/>
      <c r="E24" s="184"/>
      <c r="F24" s="184"/>
      <c r="G24" s="184"/>
      <c r="H24" s="184"/>
      <c r="I24" s="184"/>
      <c r="J24" s="184"/>
      <c r="K24" s="168"/>
    </row>
    <row r="25" spans="1:12" x14ac:dyDescent="0.2">
      <c r="A25" s="64"/>
      <c r="B25" s="79"/>
      <c r="C25" s="80"/>
      <c r="D25" s="80"/>
      <c r="E25" s="80"/>
      <c r="F25" s="81"/>
      <c r="G25" s="81"/>
      <c r="H25" s="81"/>
      <c r="I25" s="82"/>
      <c r="K25" s="83"/>
    </row>
    <row r="26" spans="1:12" x14ac:dyDescent="0.2">
      <c r="A26" s="64" t="s">
        <v>32</v>
      </c>
      <c r="B26" s="75" t="s">
        <v>22</v>
      </c>
      <c r="C26" s="75" t="s">
        <v>23</v>
      </c>
      <c r="D26" s="75" t="s">
        <v>24</v>
      </c>
      <c r="E26" s="76" t="s">
        <v>25</v>
      </c>
      <c r="F26" s="76" t="s">
        <v>26</v>
      </c>
      <c r="G26" s="76" t="s">
        <v>27</v>
      </c>
      <c r="H26" s="76" t="s">
        <v>28</v>
      </c>
      <c r="I26" s="76" t="s">
        <v>29</v>
      </c>
      <c r="J26" s="77" t="s">
        <v>30</v>
      </c>
      <c r="K26" s="78" t="s">
        <v>31</v>
      </c>
      <c r="L26" s="77" t="s">
        <v>61</v>
      </c>
    </row>
    <row r="27" spans="1:12" x14ac:dyDescent="0.2">
      <c r="A27" s="61" t="str">
        <f>A3</f>
        <v>PPM Aust Equity SMA (Fund Name)</v>
      </c>
      <c r="B27" s="84"/>
      <c r="C27" s="62"/>
      <c r="D27" s="62"/>
      <c r="E27" s="62"/>
      <c r="F27" s="67"/>
      <c r="G27" s="67"/>
      <c r="H27" s="67"/>
      <c r="I27" s="67"/>
      <c r="J27" s="67"/>
      <c r="K27" s="68"/>
    </row>
    <row r="28" spans="1:12" x14ac:dyDescent="0.2">
      <c r="A28" s="61" t="str">
        <f>A6</f>
        <v>S&amp;P 500 Composite TR USD</v>
      </c>
      <c r="B28" s="84"/>
      <c r="C28" s="62"/>
      <c r="D28" s="62"/>
      <c r="E28" s="62"/>
      <c r="F28" s="67"/>
      <c r="G28" s="67"/>
      <c r="H28" s="67"/>
      <c r="I28" s="67"/>
      <c r="J28" s="67"/>
      <c r="K28" s="68"/>
    </row>
    <row r="29" spans="1:12" x14ac:dyDescent="0.2">
      <c r="A29" s="61" t="s">
        <v>33</v>
      </c>
      <c r="B29" s="84"/>
      <c r="C29" s="62"/>
      <c r="D29" s="62"/>
      <c r="E29" s="62"/>
      <c r="F29" s="67"/>
      <c r="G29" s="67"/>
      <c r="H29" s="67"/>
      <c r="I29" s="67"/>
      <c r="J29" s="67"/>
      <c r="K29" s="68"/>
    </row>
    <row r="30" spans="1:12" x14ac:dyDescent="0.2">
      <c r="A30" s="85" t="s">
        <v>34</v>
      </c>
      <c r="B30" s="86"/>
      <c r="C30" s="87"/>
      <c r="D30" s="87"/>
      <c r="E30" s="88"/>
      <c r="F30" s="89"/>
      <c r="G30" s="89"/>
      <c r="H30" s="89"/>
      <c r="I30" s="90"/>
      <c r="K30" s="91"/>
    </row>
    <row r="31" spans="1:12" x14ac:dyDescent="0.2">
      <c r="A31" s="64" t="s">
        <v>35</v>
      </c>
      <c r="B31" s="75" t="s">
        <v>22</v>
      </c>
      <c r="C31" s="75" t="s">
        <v>23</v>
      </c>
      <c r="D31" s="75" t="s">
        <v>24</v>
      </c>
      <c r="E31" s="76" t="s">
        <v>25</v>
      </c>
      <c r="F31" s="76" t="s">
        <v>26</v>
      </c>
      <c r="G31" s="76" t="s">
        <v>27</v>
      </c>
      <c r="H31" s="76" t="s">
        <v>28</v>
      </c>
      <c r="I31" s="76" t="s">
        <v>29</v>
      </c>
      <c r="J31" s="77" t="s">
        <v>30</v>
      </c>
      <c r="K31" s="78" t="s">
        <v>31</v>
      </c>
      <c r="L31" s="77" t="s">
        <v>61</v>
      </c>
    </row>
    <row r="32" spans="1:12" x14ac:dyDescent="0.2">
      <c r="A32" s="61" t="s">
        <v>36</v>
      </c>
      <c r="B32" s="84"/>
      <c r="C32" s="84"/>
      <c r="D32" s="84"/>
      <c r="E32" s="92"/>
      <c r="F32" s="93"/>
      <c r="G32" s="93"/>
      <c r="H32" s="93"/>
      <c r="I32" s="93"/>
      <c r="J32" s="93"/>
      <c r="K32" s="94"/>
    </row>
    <row r="33" spans="1:11" x14ac:dyDescent="0.2">
      <c r="A33" s="61" t="s">
        <v>37</v>
      </c>
      <c r="B33" s="84"/>
      <c r="C33" s="84"/>
      <c r="D33" s="84"/>
      <c r="E33" s="62"/>
      <c r="F33" s="67"/>
      <c r="G33" s="67"/>
      <c r="H33" s="67"/>
      <c r="I33" s="67"/>
      <c r="J33" s="67"/>
      <c r="K33" s="68"/>
    </row>
    <row r="34" spans="1:11" x14ac:dyDescent="0.2">
      <c r="A34" s="61" t="s">
        <v>38</v>
      </c>
      <c r="B34" s="84"/>
      <c r="C34" s="84"/>
      <c r="D34" s="84"/>
      <c r="E34" s="92"/>
      <c r="F34" s="93"/>
      <c r="G34" s="93"/>
      <c r="H34" s="93"/>
      <c r="I34" s="93"/>
      <c r="J34" s="93"/>
      <c r="K34" s="94"/>
    </row>
    <row r="35" spans="1:11" x14ac:dyDescent="0.2">
      <c r="A35" s="61" t="s">
        <v>39</v>
      </c>
      <c r="B35" s="84"/>
      <c r="C35" s="84"/>
      <c r="D35" s="84"/>
      <c r="E35" s="95"/>
      <c r="F35" s="96"/>
      <c r="G35" s="96"/>
      <c r="H35" s="96"/>
      <c r="I35" s="96"/>
      <c r="J35" s="96"/>
      <c r="K35" s="94"/>
    </row>
    <row r="36" spans="1:11" x14ac:dyDescent="0.2">
      <c r="A36" s="177" t="s">
        <v>40</v>
      </c>
      <c r="B36" s="178"/>
      <c r="C36" s="178"/>
      <c r="D36" s="84"/>
      <c r="E36" s="95" t="str">
        <f t="shared" ref="E36:K36" si="2">IF(E33="","",IF(E24="","",E24/E33))</f>
        <v/>
      </c>
      <c r="F36" s="96" t="str">
        <f t="shared" si="2"/>
        <v/>
      </c>
      <c r="G36" s="96" t="str">
        <f t="shared" si="2"/>
        <v/>
      </c>
      <c r="H36" s="96" t="str">
        <f t="shared" si="2"/>
        <v/>
      </c>
      <c r="I36" s="96" t="str">
        <f t="shared" si="2"/>
        <v/>
      </c>
      <c r="J36" s="96" t="str">
        <f t="shared" si="2"/>
        <v/>
      </c>
      <c r="K36" s="97" t="str">
        <f t="shared" si="2"/>
        <v/>
      </c>
    </row>
    <row r="37" spans="1:11" x14ac:dyDescent="0.2">
      <c r="A37" s="98"/>
      <c r="B37" s="98"/>
      <c r="C37" s="98"/>
      <c r="D37" s="98"/>
      <c r="E37" s="99"/>
      <c r="F37" s="99"/>
      <c r="G37" s="99"/>
      <c r="H37" s="99"/>
      <c r="I37" s="99"/>
      <c r="K37" s="69"/>
    </row>
    <row r="38" spans="1:11" x14ac:dyDescent="0.2">
      <c r="A38" s="100" t="s">
        <v>63</v>
      </c>
      <c r="B38" s="75" t="s">
        <v>22</v>
      </c>
      <c r="C38" s="75" t="s">
        <v>23</v>
      </c>
      <c r="D38" s="75" t="s">
        <v>24</v>
      </c>
      <c r="E38" s="76" t="s">
        <v>25</v>
      </c>
      <c r="F38" s="76" t="s">
        <v>26</v>
      </c>
      <c r="G38" s="76" t="s">
        <v>27</v>
      </c>
      <c r="H38" s="76" t="s">
        <v>28</v>
      </c>
      <c r="I38" s="76" t="s">
        <v>29</v>
      </c>
      <c r="J38" s="77" t="s">
        <v>30</v>
      </c>
      <c r="K38" s="101"/>
    </row>
    <row r="39" spans="1:11" x14ac:dyDescent="0.2">
      <c r="A39" s="56" t="str">
        <f>A6</f>
        <v>S&amp;P 500 Composite TR USD</v>
      </c>
      <c r="B39" s="102"/>
      <c r="C39" s="102"/>
      <c r="D39" s="103"/>
    </row>
    <row r="40" spans="1:11" x14ac:dyDescent="0.2">
      <c r="A40" s="56"/>
      <c r="B40" s="102"/>
      <c r="C40" s="102"/>
      <c r="D40" s="103"/>
    </row>
    <row r="41" spans="1:11" x14ac:dyDescent="0.2">
      <c r="A41" s="56"/>
      <c r="B41" s="102"/>
      <c r="C41" s="102"/>
      <c r="D41" s="103"/>
    </row>
    <row r="42" spans="1:11" x14ac:dyDescent="0.2">
      <c r="A42" s="104" t="s">
        <v>41</v>
      </c>
      <c r="B42" s="105"/>
      <c r="C42" s="106" t="s">
        <v>42</v>
      </c>
      <c r="D42" s="107" t="s">
        <v>43</v>
      </c>
    </row>
    <row r="43" spans="1:11" x14ac:dyDescent="0.2">
      <c r="A43" s="108" t="s">
        <v>44</v>
      </c>
      <c r="B43" s="109"/>
    </row>
    <row r="44" spans="1:11" x14ac:dyDescent="0.2">
      <c r="A44" s="110" t="s">
        <v>45</v>
      </c>
      <c r="B44" s="109"/>
    </row>
    <row r="45" spans="1:11" x14ac:dyDescent="0.2">
      <c r="A45" s="174" t="s">
        <v>46</v>
      </c>
      <c r="B45" s="179"/>
    </row>
    <row r="46" spans="1:11" x14ac:dyDescent="0.2">
      <c r="A46" s="174" t="s">
        <v>47</v>
      </c>
      <c r="B46" s="175"/>
    </row>
    <row r="47" spans="1:11" x14ac:dyDescent="0.2">
      <c r="A47" s="180" t="s">
        <v>48</v>
      </c>
      <c r="B47" s="179"/>
    </row>
    <row r="48" spans="1:11" x14ac:dyDescent="0.2">
      <c r="A48" s="174" t="s">
        <v>49</v>
      </c>
      <c r="B48" s="175"/>
    </row>
    <row r="49" spans="1:2" x14ac:dyDescent="0.2">
      <c r="A49" s="174" t="s">
        <v>50</v>
      </c>
      <c r="B49" s="175"/>
    </row>
    <row r="50" spans="1:2" x14ac:dyDescent="0.2">
      <c r="A50" s="174" t="s">
        <v>51</v>
      </c>
      <c r="B50" s="175"/>
    </row>
    <row r="51" spans="1:2" x14ac:dyDescent="0.2">
      <c r="A51" s="180" t="s">
        <v>52</v>
      </c>
      <c r="B51" s="175"/>
    </row>
    <row r="52" spans="1:2" x14ac:dyDescent="0.2">
      <c r="A52" s="174" t="s">
        <v>53</v>
      </c>
      <c r="B52" s="175"/>
    </row>
    <row r="53" spans="1:2" x14ac:dyDescent="0.2">
      <c r="A53" s="174" t="s">
        <v>54</v>
      </c>
      <c r="B53" s="175"/>
    </row>
    <row r="54" spans="1:2" x14ac:dyDescent="0.2">
      <c r="A54" s="174" t="s">
        <v>55</v>
      </c>
      <c r="B54" s="175"/>
    </row>
  </sheetData>
  <mergeCells count="19">
    <mergeCell ref="A48:B48"/>
    <mergeCell ref="A49:B49"/>
    <mergeCell ref="A53:B53"/>
    <mergeCell ref="A54:B54"/>
    <mergeCell ref="A50:B50"/>
    <mergeCell ref="A51:B51"/>
    <mergeCell ref="A52:B52"/>
    <mergeCell ref="A46:B46"/>
    <mergeCell ref="H10:J10"/>
    <mergeCell ref="A36:C36"/>
    <mergeCell ref="A45:B45"/>
    <mergeCell ref="A47:B47"/>
    <mergeCell ref="H9:J9"/>
    <mergeCell ref="K20:K24"/>
    <mergeCell ref="A3:D3"/>
    <mergeCell ref="A6:B6"/>
    <mergeCell ref="A9:B9"/>
    <mergeCell ref="C9:D9"/>
    <mergeCell ref="E9:G9"/>
  </mergeCells>
  <conditionalFormatting sqref="J14:K16 E37 D14:I15 E27:K28 E35:J35 E32:K32 B12:K12 D13:K13 B13:C16 K20 B20:J24">
    <cfRule type="cellIs" dxfId="13" priority="10" stopIfTrue="1" operator="lessThan">
      <formula>0</formula>
    </cfRule>
  </conditionalFormatting>
  <conditionalFormatting sqref="F37:I37">
    <cfRule type="cellIs" dxfId="12" priority="11" stopIfTrue="1" operator="lessThan">
      <formula>1</formula>
    </cfRule>
  </conditionalFormatting>
  <conditionalFormatting sqref="E29:K29">
    <cfRule type="cellIs" dxfId="11" priority="12" stopIfTrue="1" operator="greaterThan">
      <formula>0</formula>
    </cfRule>
  </conditionalFormatting>
  <conditionalFormatting sqref="K34:K35 E34:J34">
    <cfRule type="cellIs" dxfId="10" priority="13" stopIfTrue="1" operator="lessThan">
      <formula>0</formula>
    </cfRule>
  </conditionalFormatting>
  <conditionalFormatting sqref="D16:I16">
    <cfRule type="cellIs" dxfId="9" priority="9" stopIfTrue="1" operator="lessThan">
      <formula>0</formula>
    </cfRule>
  </conditionalFormatting>
  <conditionalFormatting sqref="E36:K36">
    <cfRule type="cellIs" dxfId="8" priority="7" operator="less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C1CFC-7A73-4446-B78F-02F385596204}">
  <dimension ref="A1:D330"/>
  <sheetViews>
    <sheetView topLeftCell="A139" zoomScale="130" zoomScaleNormal="130" workbookViewId="0">
      <selection activeCell="C9" sqref="C9"/>
    </sheetView>
  </sheetViews>
  <sheetFormatPr baseColWidth="10" defaultRowHeight="16" x14ac:dyDescent="0.2"/>
  <cols>
    <col min="1" max="1" width="13.6640625" style="3" customWidth="1"/>
    <col min="2" max="2" width="5.83203125" style="30" customWidth="1"/>
    <col min="3" max="3" width="17.6640625" style="30" customWidth="1"/>
    <col min="4" max="4" width="16" style="30" customWidth="1"/>
  </cols>
  <sheetData>
    <row r="1" spans="1:4" x14ac:dyDescent="0.2">
      <c r="A1" s="1" t="s">
        <v>0</v>
      </c>
      <c r="B1" s="5"/>
      <c r="C1" s="5"/>
      <c r="D1"/>
    </row>
    <row r="2" spans="1:4" x14ac:dyDescent="0.2">
      <c r="A2" s="1"/>
      <c r="B2" s="156" t="s">
        <v>3</v>
      </c>
      <c r="C2" s="157"/>
      <c r="D2" s="158"/>
    </row>
    <row r="3" spans="1:4" x14ac:dyDescent="0.2">
      <c r="A3" s="2" t="s">
        <v>1</v>
      </c>
      <c r="B3" s="159" t="s">
        <v>4</v>
      </c>
      <c r="C3" s="160"/>
      <c r="D3" s="161"/>
    </row>
    <row r="4" spans="1:4" x14ac:dyDescent="0.2">
      <c r="A4" s="1" t="s">
        <v>2</v>
      </c>
      <c r="B4" s="162">
        <v>0</v>
      </c>
      <c r="C4" s="163"/>
      <c r="D4" s="164"/>
    </row>
    <row r="5" spans="1:4" x14ac:dyDescent="0.2">
      <c r="B5" s="6" t="s">
        <v>5</v>
      </c>
      <c r="C5" s="7" t="s">
        <v>6</v>
      </c>
      <c r="D5" s="8" t="s">
        <v>7</v>
      </c>
    </row>
    <row r="6" spans="1:4" x14ac:dyDescent="0.2">
      <c r="A6" s="3">
        <v>34454</v>
      </c>
      <c r="B6" s="9"/>
      <c r="C6" s="10"/>
      <c r="D6" s="11"/>
    </row>
    <row r="7" spans="1:4" x14ac:dyDescent="0.2">
      <c r="A7" s="3">
        <v>34485</v>
      </c>
      <c r="B7" s="9"/>
      <c r="C7" s="10"/>
      <c r="D7" s="11"/>
    </row>
    <row r="8" spans="1:4" x14ac:dyDescent="0.2">
      <c r="A8" s="3">
        <v>34515</v>
      </c>
      <c r="B8" s="9"/>
      <c r="C8" s="10"/>
      <c r="D8" s="11"/>
    </row>
    <row r="9" spans="1:4" x14ac:dyDescent="0.2">
      <c r="A9" s="3">
        <v>34546</v>
      </c>
      <c r="B9" s="9"/>
      <c r="C9" s="10"/>
      <c r="D9" s="11"/>
    </row>
    <row r="10" spans="1:4" x14ac:dyDescent="0.2">
      <c r="A10" s="3">
        <v>34577</v>
      </c>
      <c r="B10" s="9"/>
      <c r="C10" s="10"/>
      <c r="D10" s="11"/>
    </row>
    <row r="11" spans="1:4" x14ac:dyDescent="0.2">
      <c r="A11" s="3">
        <v>34607</v>
      </c>
      <c r="B11" s="9"/>
      <c r="C11" s="10"/>
      <c r="D11" s="11"/>
    </row>
    <row r="12" spans="1:4" x14ac:dyDescent="0.2">
      <c r="A12" s="3">
        <v>34638</v>
      </c>
      <c r="B12" s="9"/>
      <c r="C12" s="10"/>
      <c r="D12" s="11"/>
    </row>
    <row r="13" spans="1:4" x14ac:dyDescent="0.2">
      <c r="A13" s="3">
        <v>34668</v>
      </c>
      <c r="B13" s="9"/>
      <c r="C13" s="10"/>
      <c r="D13" s="11"/>
    </row>
    <row r="14" spans="1:4" x14ac:dyDescent="0.2">
      <c r="A14" s="3">
        <v>34699</v>
      </c>
      <c r="B14" s="9"/>
      <c r="C14" s="10"/>
      <c r="D14" s="11"/>
    </row>
    <row r="15" spans="1:4" x14ac:dyDescent="0.2">
      <c r="A15" s="3">
        <v>34730</v>
      </c>
      <c r="B15" s="9"/>
      <c r="C15" s="10"/>
      <c r="D15" s="11"/>
    </row>
    <row r="16" spans="1:4" x14ac:dyDescent="0.2">
      <c r="A16" s="3">
        <v>34758</v>
      </c>
      <c r="B16" s="9"/>
      <c r="C16" s="10"/>
      <c r="D16" s="11"/>
    </row>
    <row r="17" spans="1:4" x14ac:dyDescent="0.2">
      <c r="A17" s="3">
        <v>34789</v>
      </c>
      <c r="B17" s="9"/>
      <c r="C17" s="10"/>
      <c r="D17" s="11"/>
    </row>
    <row r="18" spans="1:4" x14ac:dyDescent="0.2">
      <c r="A18" s="3">
        <v>34819</v>
      </c>
      <c r="B18" s="9"/>
      <c r="C18" s="10"/>
      <c r="D18" s="11"/>
    </row>
    <row r="19" spans="1:4" x14ac:dyDescent="0.2">
      <c r="A19" s="3">
        <v>34850</v>
      </c>
      <c r="B19" s="9"/>
      <c r="C19" s="10"/>
      <c r="D19" s="11"/>
    </row>
    <row r="20" spans="1:4" x14ac:dyDescent="0.2">
      <c r="A20" s="3">
        <v>34880</v>
      </c>
      <c r="B20" s="9"/>
      <c r="C20" s="10"/>
      <c r="D20" s="11"/>
    </row>
    <row r="21" spans="1:4" x14ac:dyDescent="0.2">
      <c r="A21" s="3">
        <v>34911</v>
      </c>
      <c r="B21" s="9"/>
      <c r="C21" s="10"/>
      <c r="D21" s="11"/>
    </row>
    <row r="22" spans="1:4" x14ac:dyDescent="0.2">
      <c r="A22" s="3">
        <v>34942</v>
      </c>
      <c r="B22" s="9"/>
      <c r="C22" s="10"/>
      <c r="D22" s="11"/>
    </row>
    <row r="23" spans="1:4" x14ac:dyDescent="0.2">
      <c r="A23" s="3">
        <v>34972</v>
      </c>
      <c r="B23" s="9"/>
      <c r="C23" s="10"/>
      <c r="D23" s="11"/>
    </row>
    <row r="24" spans="1:4" x14ac:dyDescent="0.2">
      <c r="A24" s="3">
        <v>35003</v>
      </c>
      <c r="B24" s="9"/>
      <c r="C24" s="10"/>
      <c r="D24" s="11"/>
    </row>
    <row r="25" spans="1:4" x14ac:dyDescent="0.2">
      <c r="A25" s="3">
        <v>35033</v>
      </c>
      <c r="B25" s="9"/>
      <c r="C25" s="10"/>
      <c r="D25" s="11"/>
    </row>
    <row r="26" spans="1:4" x14ac:dyDescent="0.2">
      <c r="A26" s="3">
        <v>35064</v>
      </c>
      <c r="B26" s="9"/>
      <c r="C26" s="10"/>
      <c r="D26" s="11"/>
    </row>
    <row r="27" spans="1:4" x14ac:dyDescent="0.2">
      <c r="A27" s="3">
        <v>35095</v>
      </c>
      <c r="B27" s="12"/>
      <c r="C27" s="13"/>
      <c r="D27" s="11"/>
    </row>
    <row r="28" spans="1:4" x14ac:dyDescent="0.2">
      <c r="A28" s="3">
        <v>35124</v>
      </c>
      <c r="B28" s="12"/>
      <c r="C28" s="13"/>
      <c r="D28" s="11"/>
    </row>
    <row r="29" spans="1:4" x14ac:dyDescent="0.2">
      <c r="A29" s="3">
        <v>35155</v>
      </c>
      <c r="B29" s="12"/>
      <c r="C29" s="13"/>
      <c r="D29" s="11"/>
    </row>
    <row r="30" spans="1:4" x14ac:dyDescent="0.2">
      <c r="A30" s="3">
        <v>35185</v>
      </c>
      <c r="B30" s="12"/>
      <c r="C30" s="13"/>
      <c r="D30" s="11"/>
    </row>
    <row r="31" spans="1:4" x14ac:dyDescent="0.2">
      <c r="A31" s="3">
        <v>35216</v>
      </c>
      <c r="B31" s="12"/>
      <c r="C31" s="13"/>
      <c r="D31" s="11"/>
    </row>
    <row r="32" spans="1:4" x14ac:dyDescent="0.2">
      <c r="A32" s="3">
        <v>35246</v>
      </c>
      <c r="B32" s="12"/>
      <c r="C32" s="13"/>
      <c r="D32" s="11"/>
    </row>
    <row r="33" spans="1:4" x14ac:dyDescent="0.2">
      <c r="A33" s="3">
        <v>35277</v>
      </c>
      <c r="B33" s="12"/>
      <c r="C33" s="13"/>
      <c r="D33" s="11"/>
    </row>
    <row r="34" spans="1:4" x14ac:dyDescent="0.2">
      <c r="A34" s="3">
        <v>35308</v>
      </c>
      <c r="B34" s="12"/>
      <c r="C34" s="13"/>
      <c r="D34" s="11"/>
    </row>
    <row r="35" spans="1:4" x14ac:dyDescent="0.2">
      <c r="A35" s="3">
        <v>35338</v>
      </c>
      <c r="B35" s="12"/>
      <c r="C35" s="13"/>
      <c r="D35" s="11"/>
    </row>
    <row r="36" spans="1:4" x14ac:dyDescent="0.2">
      <c r="A36" s="3">
        <v>35369</v>
      </c>
      <c r="B36" s="12"/>
      <c r="C36" s="13"/>
      <c r="D36" s="11"/>
    </row>
    <row r="37" spans="1:4" x14ac:dyDescent="0.2">
      <c r="A37" s="3">
        <v>35399</v>
      </c>
      <c r="B37" s="12"/>
      <c r="C37" s="13"/>
      <c r="D37" s="11"/>
    </row>
    <row r="38" spans="1:4" x14ac:dyDescent="0.2">
      <c r="A38" s="3">
        <v>35430</v>
      </c>
      <c r="B38" s="12"/>
      <c r="C38" s="13"/>
      <c r="D38" s="11"/>
    </row>
    <row r="39" spans="1:4" x14ac:dyDescent="0.2">
      <c r="A39" s="3">
        <v>35461</v>
      </c>
      <c r="B39" s="12"/>
      <c r="C39" s="13"/>
      <c r="D39" s="11"/>
    </row>
    <row r="40" spans="1:4" x14ac:dyDescent="0.2">
      <c r="A40" s="3">
        <v>35489</v>
      </c>
      <c r="B40" s="12"/>
      <c r="C40" s="13"/>
      <c r="D40" s="11"/>
    </row>
    <row r="41" spans="1:4" x14ac:dyDescent="0.2">
      <c r="A41" s="3">
        <v>35520</v>
      </c>
      <c r="B41" s="12"/>
      <c r="C41" s="13"/>
      <c r="D41" s="11"/>
    </row>
    <row r="42" spans="1:4" x14ac:dyDescent="0.2">
      <c r="A42" s="3">
        <v>35550</v>
      </c>
      <c r="B42" s="12"/>
      <c r="C42" s="13"/>
      <c r="D42" s="11"/>
    </row>
    <row r="43" spans="1:4" x14ac:dyDescent="0.2">
      <c r="A43" s="3">
        <v>35581</v>
      </c>
      <c r="B43" s="12"/>
      <c r="C43" s="13"/>
      <c r="D43" s="11"/>
    </row>
    <row r="44" spans="1:4" x14ac:dyDescent="0.2">
      <c r="A44" s="3">
        <v>35611</v>
      </c>
      <c r="B44" s="12"/>
      <c r="C44" s="13"/>
      <c r="D44" s="11"/>
    </row>
    <row r="45" spans="1:4" x14ac:dyDescent="0.2">
      <c r="A45" s="3">
        <v>35642</v>
      </c>
      <c r="B45" s="12"/>
      <c r="C45" s="13"/>
      <c r="D45" s="11"/>
    </row>
    <row r="46" spans="1:4" x14ac:dyDescent="0.2">
      <c r="A46" s="3">
        <v>35673</v>
      </c>
      <c r="B46" s="12"/>
      <c r="C46" s="13"/>
      <c r="D46" s="11"/>
    </row>
    <row r="47" spans="1:4" x14ac:dyDescent="0.2">
      <c r="A47" s="3">
        <v>35703</v>
      </c>
      <c r="B47" s="12"/>
      <c r="C47" s="13"/>
      <c r="D47" s="11"/>
    </row>
    <row r="48" spans="1:4" x14ac:dyDescent="0.2">
      <c r="A48" s="3">
        <v>35734</v>
      </c>
      <c r="B48" s="12"/>
      <c r="C48" s="13"/>
      <c r="D48" s="11"/>
    </row>
    <row r="49" spans="1:4" x14ac:dyDescent="0.2">
      <c r="A49" s="3">
        <v>35764</v>
      </c>
      <c r="B49" s="12"/>
      <c r="C49" s="13"/>
      <c r="D49" s="11"/>
    </row>
    <row r="50" spans="1:4" x14ac:dyDescent="0.2">
      <c r="A50" s="3">
        <v>35795</v>
      </c>
      <c r="B50" s="12"/>
      <c r="C50" s="13"/>
      <c r="D50" s="11"/>
    </row>
    <row r="51" spans="1:4" x14ac:dyDescent="0.2">
      <c r="A51" s="3">
        <v>35826</v>
      </c>
      <c r="B51" s="12"/>
      <c r="C51" s="13"/>
      <c r="D51" s="11"/>
    </row>
    <row r="52" spans="1:4" x14ac:dyDescent="0.2">
      <c r="A52" s="3">
        <v>35854</v>
      </c>
      <c r="B52" s="12"/>
      <c r="C52" s="13"/>
      <c r="D52" s="11"/>
    </row>
    <row r="53" spans="1:4" x14ac:dyDescent="0.2">
      <c r="A53" s="3">
        <v>35885</v>
      </c>
      <c r="B53" s="12"/>
      <c r="C53" s="13"/>
      <c r="D53" s="11"/>
    </row>
    <row r="54" spans="1:4" x14ac:dyDescent="0.2">
      <c r="A54" s="3">
        <v>35915</v>
      </c>
      <c r="B54" s="12"/>
      <c r="C54" s="13"/>
      <c r="D54" s="11"/>
    </row>
    <row r="55" spans="1:4" x14ac:dyDescent="0.2">
      <c r="A55" s="3">
        <v>35946</v>
      </c>
      <c r="B55" s="12"/>
      <c r="C55" s="13"/>
      <c r="D55" s="11"/>
    </row>
    <row r="56" spans="1:4" x14ac:dyDescent="0.2">
      <c r="A56" s="3">
        <v>35976</v>
      </c>
      <c r="B56" s="12"/>
      <c r="C56" s="13"/>
      <c r="D56" s="11"/>
    </row>
    <row r="57" spans="1:4" x14ac:dyDescent="0.2">
      <c r="A57" s="3">
        <v>36007</v>
      </c>
      <c r="B57" s="12"/>
      <c r="C57" s="13"/>
      <c r="D57" s="11"/>
    </row>
    <row r="58" spans="1:4" x14ac:dyDescent="0.2">
      <c r="A58" s="3">
        <v>36038</v>
      </c>
      <c r="B58" s="12"/>
      <c r="C58" s="13"/>
      <c r="D58" s="11"/>
    </row>
    <row r="59" spans="1:4" x14ac:dyDescent="0.2">
      <c r="A59" s="3">
        <v>36068</v>
      </c>
      <c r="B59" s="12"/>
      <c r="C59" s="13"/>
      <c r="D59" s="11"/>
    </row>
    <row r="60" spans="1:4" x14ac:dyDescent="0.2">
      <c r="A60" s="3">
        <v>36099</v>
      </c>
      <c r="B60" s="12"/>
      <c r="C60" s="13"/>
      <c r="D60" s="11"/>
    </row>
    <row r="61" spans="1:4" x14ac:dyDescent="0.2">
      <c r="A61" s="3">
        <v>36129</v>
      </c>
      <c r="B61" s="12"/>
      <c r="C61" s="13"/>
      <c r="D61" s="11"/>
    </row>
    <row r="62" spans="1:4" x14ac:dyDescent="0.2">
      <c r="A62" s="3">
        <v>36160</v>
      </c>
      <c r="B62" s="12"/>
      <c r="C62" s="13"/>
      <c r="D62" s="11"/>
    </row>
    <row r="63" spans="1:4" x14ac:dyDescent="0.2">
      <c r="A63" s="3">
        <v>36191</v>
      </c>
      <c r="B63" s="12"/>
      <c r="C63" s="13"/>
      <c r="D63" s="11"/>
    </row>
    <row r="64" spans="1:4" x14ac:dyDescent="0.2">
      <c r="A64" s="3">
        <v>36219</v>
      </c>
      <c r="B64" s="12"/>
      <c r="C64" s="13"/>
      <c r="D64" s="11"/>
    </row>
    <row r="65" spans="1:4" x14ac:dyDescent="0.2">
      <c r="A65" s="3">
        <v>36250</v>
      </c>
      <c r="B65" s="12"/>
      <c r="C65" s="13"/>
      <c r="D65" s="11"/>
    </row>
    <row r="66" spans="1:4" x14ac:dyDescent="0.2">
      <c r="A66" s="3">
        <v>36280</v>
      </c>
      <c r="B66" s="12"/>
      <c r="C66" s="13"/>
      <c r="D66" s="11"/>
    </row>
    <row r="67" spans="1:4" x14ac:dyDescent="0.2">
      <c r="A67" s="3">
        <v>36311</v>
      </c>
      <c r="B67" s="12"/>
      <c r="C67" s="13"/>
      <c r="D67" s="11"/>
    </row>
    <row r="68" spans="1:4" x14ac:dyDescent="0.2">
      <c r="A68" s="3">
        <v>36341</v>
      </c>
      <c r="B68" s="12"/>
      <c r="C68" s="13"/>
      <c r="D68" s="11"/>
    </row>
    <row r="69" spans="1:4" x14ac:dyDescent="0.2">
      <c r="A69" s="3">
        <v>36372</v>
      </c>
      <c r="B69" s="12"/>
      <c r="C69" s="13"/>
      <c r="D69" s="11"/>
    </row>
    <row r="70" spans="1:4" x14ac:dyDescent="0.2">
      <c r="A70" s="3">
        <v>36403</v>
      </c>
      <c r="B70" s="12"/>
      <c r="C70" s="13"/>
      <c r="D70" s="11"/>
    </row>
    <row r="71" spans="1:4" x14ac:dyDescent="0.2">
      <c r="A71" s="3">
        <v>36433</v>
      </c>
      <c r="B71" s="12"/>
      <c r="C71" s="13"/>
      <c r="D71" s="11"/>
    </row>
    <row r="72" spans="1:4" x14ac:dyDescent="0.2">
      <c r="A72" s="3">
        <v>36464</v>
      </c>
      <c r="B72" s="12"/>
      <c r="C72" s="13"/>
      <c r="D72" s="11"/>
    </row>
    <row r="73" spans="1:4" x14ac:dyDescent="0.2">
      <c r="A73" s="3">
        <v>36494</v>
      </c>
      <c r="B73" s="12"/>
      <c r="C73" s="13"/>
      <c r="D73" s="11"/>
    </row>
    <row r="74" spans="1:4" x14ac:dyDescent="0.2">
      <c r="A74" s="3">
        <v>36525</v>
      </c>
      <c r="B74" s="12"/>
      <c r="C74" s="13"/>
      <c r="D74" s="11"/>
    </row>
    <row r="75" spans="1:4" x14ac:dyDescent="0.2">
      <c r="A75" s="4">
        <v>36556</v>
      </c>
      <c r="B75" s="12"/>
      <c r="C75" s="13"/>
      <c r="D75" s="14"/>
    </row>
    <row r="76" spans="1:4" x14ac:dyDescent="0.2">
      <c r="A76" s="3">
        <v>36585</v>
      </c>
      <c r="B76" s="12"/>
      <c r="C76" s="13"/>
      <c r="D76" s="11"/>
    </row>
    <row r="77" spans="1:4" x14ac:dyDescent="0.2">
      <c r="A77" s="3">
        <v>36616</v>
      </c>
      <c r="B77" s="12"/>
      <c r="C77" s="13"/>
      <c r="D77" s="11"/>
    </row>
    <row r="78" spans="1:4" x14ac:dyDescent="0.2">
      <c r="A78" s="3">
        <v>36646</v>
      </c>
      <c r="B78" s="12"/>
      <c r="C78" s="13"/>
      <c r="D78" s="11"/>
    </row>
    <row r="79" spans="1:4" x14ac:dyDescent="0.2">
      <c r="A79" s="3">
        <v>36677</v>
      </c>
      <c r="B79" s="12"/>
      <c r="C79" s="13"/>
      <c r="D79" s="11"/>
    </row>
    <row r="80" spans="1:4" x14ac:dyDescent="0.2">
      <c r="A80" s="3">
        <v>36707</v>
      </c>
      <c r="B80" s="12"/>
      <c r="C80" s="13"/>
      <c r="D80" s="11"/>
    </row>
    <row r="81" spans="1:4" x14ac:dyDescent="0.2">
      <c r="A81" s="3">
        <v>36738</v>
      </c>
      <c r="B81" s="12"/>
      <c r="C81" s="13"/>
      <c r="D81" s="11"/>
    </row>
    <row r="82" spans="1:4" x14ac:dyDescent="0.2">
      <c r="A82" s="4">
        <v>36769</v>
      </c>
      <c r="B82" s="15"/>
      <c r="C82" s="16"/>
      <c r="D82" s="17"/>
    </row>
    <row r="83" spans="1:4" x14ac:dyDescent="0.2">
      <c r="A83" s="3">
        <v>36799</v>
      </c>
      <c r="B83" s="15"/>
      <c r="C83" s="16"/>
      <c r="D83" s="17"/>
    </row>
    <row r="84" spans="1:4" x14ac:dyDescent="0.2">
      <c r="A84" s="3">
        <v>36830</v>
      </c>
      <c r="B84" s="15"/>
      <c r="C84" s="16"/>
      <c r="D84" s="17"/>
    </row>
    <row r="85" spans="1:4" x14ac:dyDescent="0.2">
      <c r="A85" s="3">
        <v>36860</v>
      </c>
      <c r="B85" s="15"/>
      <c r="C85" s="16"/>
      <c r="D85" s="17"/>
    </row>
    <row r="86" spans="1:4" x14ac:dyDescent="0.2">
      <c r="A86" s="3">
        <v>36891</v>
      </c>
      <c r="B86" s="12"/>
      <c r="C86" s="13"/>
      <c r="D86" s="17"/>
    </row>
    <row r="87" spans="1:4" x14ac:dyDescent="0.2">
      <c r="A87" s="3">
        <v>36922</v>
      </c>
      <c r="B87" s="12"/>
      <c r="C87" s="13"/>
      <c r="D87" s="17"/>
    </row>
    <row r="88" spans="1:4" x14ac:dyDescent="0.2">
      <c r="A88" s="3">
        <v>36950</v>
      </c>
      <c r="B88" s="12"/>
      <c r="C88" s="13"/>
      <c r="D88" s="17"/>
    </row>
    <row r="89" spans="1:4" x14ac:dyDescent="0.2">
      <c r="A89" s="3">
        <v>36981</v>
      </c>
      <c r="B89" s="12"/>
      <c r="C89" s="13"/>
      <c r="D89" s="17"/>
    </row>
    <row r="90" spans="1:4" x14ac:dyDescent="0.2">
      <c r="A90" s="3">
        <v>37011</v>
      </c>
      <c r="B90" s="12"/>
      <c r="C90" s="13"/>
      <c r="D90" s="17"/>
    </row>
    <row r="91" spans="1:4" x14ac:dyDescent="0.2">
      <c r="A91" s="3">
        <v>37042</v>
      </c>
      <c r="B91" s="12"/>
      <c r="C91" s="13"/>
      <c r="D91" s="17"/>
    </row>
    <row r="92" spans="1:4" x14ac:dyDescent="0.2">
      <c r="A92" s="3">
        <v>37072</v>
      </c>
      <c r="B92" s="12"/>
      <c r="C92" s="13"/>
      <c r="D92" s="17"/>
    </row>
    <row r="93" spans="1:4" x14ac:dyDescent="0.2">
      <c r="A93" s="3">
        <v>37103</v>
      </c>
      <c r="B93" s="12"/>
      <c r="C93" s="13"/>
      <c r="D93" s="17"/>
    </row>
    <row r="94" spans="1:4" x14ac:dyDescent="0.2">
      <c r="A94" s="3">
        <v>37134</v>
      </c>
      <c r="B94" s="12"/>
      <c r="C94" s="13"/>
      <c r="D94" s="17"/>
    </row>
    <row r="95" spans="1:4" x14ac:dyDescent="0.2">
      <c r="A95" s="3">
        <v>37164</v>
      </c>
      <c r="B95" s="12"/>
      <c r="C95" s="13"/>
      <c r="D95" s="17"/>
    </row>
    <row r="96" spans="1:4" x14ac:dyDescent="0.2">
      <c r="A96" s="3">
        <v>37195</v>
      </c>
      <c r="B96" s="12"/>
      <c r="C96" s="13"/>
      <c r="D96" s="17"/>
    </row>
    <row r="97" spans="1:4" x14ac:dyDescent="0.2">
      <c r="A97" s="3">
        <v>37225</v>
      </c>
      <c r="B97" s="12"/>
      <c r="C97" s="13"/>
      <c r="D97" s="17"/>
    </row>
    <row r="98" spans="1:4" x14ac:dyDescent="0.2">
      <c r="A98" s="3">
        <v>37256</v>
      </c>
      <c r="B98" s="12"/>
      <c r="C98" s="13"/>
      <c r="D98" s="17"/>
    </row>
    <row r="99" spans="1:4" x14ac:dyDescent="0.2">
      <c r="A99" s="3">
        <v>37287</v>
      </c>
      <c r="B99" s="12"/>
      <c r="C99" s="13"/>
      <c r="D99" s="17"/>
    </row>
    <row r="100" spans="1:4" x14ac:dyDescent="0.2">
      <c r="A100" s="3">
        <v>37315</v>
      </c>
      <c r="B100" s="12"/>
      <c r="C100" s="13"/>
      <c r="D100" s="17"/>
    </row>
    <row r="101" spans="1:4" x14ac:dyDescent="0.2">
      <c r="A101" s="3">
        <v>37346</v>
      </c>
      <c r="B101" s="12"/>
      <c r="C101" s="13"/>
      <c r="D101" s="17"/>
    </row>
    <row r="102" spans="1:4" x14ac:dyDescent="0.2">
      <c r="A102" s="4">
        <v>37376</v>
      </c>
      <c r="B102" s="18"/>
      <c r="C102" s="19"/>
      <c r="D102" s="20"/>
    </row>
    <row r="103" spans="1:4" x14ac:dyDescent="0.2">
      <c r="A103" s="4">
        <v>37407</v>
      </c>
      <c r="B103" s="18"/>
      <c r="C103" s="19"/>
      <c r="D103" s="20"/>
    </row>
    <row r="104" spans="1:4" x14ac:dyDescent="0.2">
      <c r="A104" s="4">
        <v>37437</v>
      </c>
      <c r="B104" s="18"/>
      <c r="C104" s="19"/>
      <c r="D104" s="20"/>
    </row>
    <row r="105" spans="1:4" x14ac:dyDescent="0.2">
      <c r="A105" s="4">
        <v>37468</v>
      </c>
      <c r="B105" s="18"/>
      <c r="C105" s="19"/>
      <c r="D105" s="20"/>
    </row>
    <row r="106" spans="1:4" x14ac:dyDescent="0.2">
      <c r="A106" s="4">
        <v>37499</v>
      </c>
      <c r="B106" s="18"/>
      <c r="C106" s="19"/>
      <c r="D106" s="20"/>
    </row>
    <row r="107" spans="1:4" x14ac:dyDescent="0.2">
      <c r="A107" s="4">
        <v>37529</v>
      </c>
      <c r="B107" s="18"/>
      <c r="C107" s="19"/>
      <c r="D107" s="20"/>
    </row>
    <row r="108" spans="1:4" x14ac:dyDescent="0.2">
      <c r="A108" s="4">
        <v>37560</v>
      </c>
      <c r="B108" s="18"/>
      <c r="C108" s="19"/>
      <c r="D108" s="20"/>
    </row>
    <row r="109" spans="1:4" x14ac:dyDescent="0.2">
      <c r="A109" s="4">
        <v>37590</v>
      </c>
      <c r="B109" s="18"/>
      <c r="C109" s="19"/>
      <c r="D109" s="21"/>
    </row>
    <row r="110" spans="1:4" x14ac:dyDescent="0.2">
      <c r="A110" s="4">
        <v>37621</v>
      </c>
      <c r="B110" s="18"/>
      <c r="C110" s="19"/>
      <c r="D110" s="21"/>
    </row>
    <row r="111" spans="1:4" x14ac:dyDescent="0.2">
      <c r="A111" s="4">
        <v>37652</v>
      </c>
      <c r="B111" s="18"/>
      <c r="C111" s="19"/>
      <c r="D111" s="21"/>
    </row>
    <row r="112" spans="1:4" x14ac:dyDescent="0.2">
      <c r="A112" s="4">
        <v>37680</v>
      </c>
      <c r="B112" s="18"/>
      <c r="C112" s="19"/>
      <c r="D112" s="21"/>
    </row>
    <row r="113" spans="1:4" x14ac:dyDescent="0.2">
      <c r="A113" s="4">
        <v>37711</v>
      </c>
      <c r="B113" s="18"/>
      <c r="C113" s="19"/>
      <c r="D113" s="21"/>
    </row>
    <row r="114" spans="1:4" x14ac:dyDescent="0.2">
      <c r="A114" s="3">
        <v>37741</v>
      </c>
      <c r="B114" s="18"/>
      <c r="C114" s="19"/>
      <c r="D114" s="21"/>
    </row>
    <row r="115" spans="1:4" x14ac:dyDescent="0.2">
      <c r="A115" s="3">
        <v>37772</v>
      </c>
      <c r="B115" s="18"/>
      <c r="C115" s="19"/>
      <c r="D115" s="21"/>
    </row>
    <row r="116" spans="1:4" x14ac:dyDescent="0.2">
      <c r="A116" s="3">
        <v>37802</v>
      </c>
      <c r="B116" s="18"/>
      <c r="C116" s="19"/>
      <c r="D116" s="21"/>
    </row>
    <row r="117" spans="1:4" x14ac:dyDescent="0.2">
      <c r="A117" s="3">
        <v>37833</v>
      </c>
      <c r="B117" s="18"/>
      <c r="C117" s="19"/>
      <c r="D117" s="21"/>
    </row>
    <row r="118" spans="1:4" x14ac:dyDescent="0.2">
      <c r="A118" s="3">
        <v>37864</v>
      </c>
      <c r="B118" s="18"/>
      <c r="C118" s="19"/>
      <c r="D118" s="21"/>
    </row>
    <row r="119" spans="1:4" x14ac:dyDescent="0.2">
      <c r="A119" s="3">
        <v>37894</v>
      </c>
      <c r="B119" s="18"/>
      <c r="C119" s="19"/>
      <c r="D119" s="21"/>
    </row>
    <row r="120" spans="1:4" x14ac:dyDescent="0.2">
      <c r="A120" s="3">
        <v>37925</v>
      </c>
      <c r="B120" s="18"/>
      <c r="C120" s="19"/>
      <c r="D120" s="21"/>
    </row>
    <row r="121" spans="1:4" x14ac:dyDescent="0.2">
      <c r="A121" s="3">
        <v>37955</v>
      </c>
      <c r="B121" s="18"/>
      <c r="C121" s="19"/>
      <c r="D121" s="21"/>
    </row>
    <row r="122" spans="1:4" x14ac:dyDescent="0.2">
      <c r="A122" s="3">
        <v>37986</v>
      </c>
      <c r="B122" s="18"/>
      <c r="C122" s="19"/>
      <c r="D122" s="21"/>
    </row>
    <row r="123" spans="1:4" x14ac:dyDescent="0.2">
      <c r="A123" s="3">
        <v>38017</v>
      </c>
      <c r="B123" s="18"/>
      <c r="C123" s="19"/>
      <c r="D123" s="21"/>
    </row>
    <row r="124" spans="1:4" x14ac:dyDescent="0.2">
      <c r="A124" s="3">
        <v>38046</v>
      </c>
      <c r="B124" s="18"/>
      <c r="C124" s="19"/>
      <c r="D124" s="19"/>
    </row>
    <row r="125" spans="1:4" x14ac:dyDescent="0.2">
      <c r="A125" s="3">
        <v>38077</v>
      </c>
      <c r="B125" s="18"/>
      <c r="C125" s="19"/>
      <c r="D125" s="19"/>
    </row>
    <row r="126" spans="1:4" x14ac:dyDescent="0.2">
      <c r="A126" s="4">
        <v>38107</v>
      </c>
      <c r="B126" s="18"/>
      <c r="C126" s="19"/>
      <c r="D126" s="19"/>
    </row>
    <row r="127" spans="1:4" x14ac:dyDescent="0.2">
      <c r="A127" s="3">
        <v>38138</v>
      </c>
      <c r="B127" s="18"/>
      <c r="C127" s="19"/>
      <c r="D127" s="19"/>
    </row>
    <row r="128" spans="1:4" x14ac:dyDescent="0.2">
      <c r="A128" s="3">
        <v>38168</v>
      </c>
      <c r="B128" s="18"/>
      <c r="C128" s="19"/>
      <c r="D128" s="19"/>
    </row>
    <row r="129" spans="1:4" x14ac:dyDescent="0.2">
      <c r="A129" s="3">
        <v>38199</v>
      </c>
      <c r="B129" s="18"/>
      <c r="C129" s="19"/>
      <c r="D129" s="19"/>
    </row>
    <row r="130" spans="1:4" x14ac:dyDescent="0.2">
      <c r="A130" s="3">
        <v>38230</v>
      </c>
      <c r="B130" s="18"/>
      <c r="C130" s="19"/>
      <c r="D130" s="19"/>
    </row>
    <row r="131" spans="1:4" x14ac:dyDescent="0.2">
      <c r="A131" s="3">
        <v>38260</v>
      </c>
      <c r="B131" s="18"/>
      <c r="C131" s="19"/>
      <c r="D131" s="19"/>
    </row>
    <row r="132" spans="1:4" x14ac:dyDescent="0.2">
      <c r="A132" s="3">
        <v>38291</v>
      </c>
      <c r="B132" s="18"/>
      <c r="C132" s="19"/>
      <c r="D132" s="19"/>
    </row>
    <row r="133" spans="1:4" x14ac:dyDescent="0.2">
      <c r="A133" s="3">
        <v>38321</v>
      </c>
      <c r="B133" s="18"/>
      <c r="C133" s="19"/>
      <c r="D133" s="19"/>
    </row>
    <row r="134" spans="1:4" x14ac:dyDescent="0.2">
      <c r="A134" s="3">
        <v>38352</v>
      </c>
      <c r="B134" s="18"/>
      <c r="C134" s="19"/>
      <c r="D134" s="19"/>
    </row>
    <row r="135" spans="1:4" x14ac:dyDescent="0.2">
      <c r="A135" s="3">
        <v>38383</v>
      </c>
      <c r="B135" s="18"/>
      <c r="C135" s="19"/>
      <c r="D135" s="19"/>
    </row>
    <row r="136" spans="1:4" x14ac:dyDescent="0.2">
      <c r="A136" s="3">
        <v>38411</v>
      </c>
      <c r="B136" s="18"/>
      <c r="C136" s="19"/>
      <c r="D136" s="19"/>
    </row>
    <row r="137" spans="1:4" x14ac:dyDescent="0.2">
      <c r="A137" s="3">
        <v>38442</v>
      </c>
      <c r="B137" s="18"/>
      <c r="C137" s="19"/>
      <c r="D137" s="19"/>
    </row>
    <row r="138" spans="1:4" x14ac:dyDescent="0.2">
      <c r="A138" s="3">
        <v>38472</v>
      </c>
      <c r="B138" s="18"/>
      <c r="C138" s="19"/>
      <c r="D138" s="19"/>
    </row>
    <row r="139" spans="1:4" x14ac:dyDescent="0.2">
      <c r="A139" s="3">
        <v>38503</v>
      </c>
      <c r="B139" s="18"/>
      <c r="C139" s="19"/>
      <c r="D139" s="19"/>
    </row>
    <row r="140" spans="1:4" x14ac:dyDescent="0.2">
      <c r="A140" s="3">
        <v>38533</v>
      </c>
      <c r="B140" s="18"/>
      <c r="C140" s="19"/>
      <c r="D140" s="19"/>
    </row>
    <row r="141" spans="1:4" x14ac:dyDescent="0.2">
      <c r="A141" s="3">
        <v>38564</v>
      </c>
      <c r="B141" s="18"/>
      <c r="C141" s="19"/>
      <c r="D141" s="19"/>
    </row>
    <row r="142" spans="1:4" x14ac:dyDescent="0.2">
      <c r="A142" s="3">
        <v>38595</v>
      </c>
      <c r="B142" s="18"/>
      <c r="C142" s="19"/>
      <c r="D142" s="19"/>
    </row>
    <row r="143" spans="1:4" x14ac:dyDescent="0.2">
      <c r="A143" s="3">
        <v>38625</v>
      </c>
      <c r="B143" s="18"/>
      <c r="C143" s="19"/>
      <c r="D143" s="19"/>
    </row>
    <row r="144" spans="1:4" x14ac:dyDescent="0.2">
      <c r="A144" s="3">
        <v>38656</v>
      </c>
      <c r="B144" s="18">
        <v>0</v>
      </c>
      <c r="C144" s="19">
        <v>-0.32</v>
      </c>
      <c r="D144" s="19">
        <v>-0.32</v>
      </c>
    </row>
    <row r="145" spans="1:4" x14ac:dyDescent="0.2">
      <c r="A145" s="3">
        <v>38686</v>
      </c>
      <c r="B145" s="18">
        <v>0</v>
      </c>
      <c r="C145" s="19">
        <v>2.2071000000000001</v>
      </c>
      <c r="D145" s="19">
        <v>2.2071000000000001</v>
      </c>
    </row>
    <row r="146" spans="1:4" x14ac:dyDescent="0.2">
      <c r="A146" s="3">
        <v>38717</v>
      </c>
      <c r="B146" s="18">
        <v>0</v>
      </c>
      <c r="C146" s="19">
        <v>5.4573999999999998</v>
      </c>
      <c r="D146" s="19">
        <v>5.4573999999999998</v>
      </c>
    </row>
    <row r="147" spans="1:4" x14ac:dyDescent="0.2">
      <c r="A147" s="4">
        <v>38748</v>
      </c>
      <c r="B147" s="18">
        <v>0</v>
      </c>
      <c r="C147" s="19">
        <v>-0.93074999999999997</v>
      </c>
      <c r="D147" s="19">
        <v>-0.93074999999999997</v>
      </c>
    </row>
    <row r="148" spans="1:4" x14ac:dyDescent="0.2">
      <c r="A148" s="3">
        <v>38776</v>
      </c>
      <c r="B148" s="18">
        <v>0</v>
      </c>
      <c r="C148" s="19">
        <v>3.47614</v>
      </c>
      <c r="D148" s="19">
        <v>3.47614</v>
      </c>
    </row>
    <row r="149" spans="1:4" x14ac:dyDescent="0.2">
      <c r="A149" s="3">
        <v>38807</v>
      </c>
      <c r="B149" s="18">
        <v>0</v>
      </c>
      <c r="C149" s="19">
        <v>-0.79898000000000002</v>
      </c>
      <c r="D149" s="19">
        <v>-0.79898000000000002</v>
      </c>
    </row>
    <row r="150" spans="1:4" x14ac:dyDescent="0.2">
      <c r="A150" s="3">
        <v>38837</v>
      </c>
      <c r="B150" s="18">
        <v>0</v>
      </c>
      <c r="C150" s="19">
        <v>-0.41186</v>
      </c>
      <c r="D150" s="19">
        <v>-0.41186</v>
      </c>
    </row>
    <row r="151" spans="1:4" x14ac:dyDescent="0.2">
      <c r="A151" s="4">
        <v>38868</v>
      </c>
      <c r="B151" s="18">
        <v>0</v>
      </c>
      <c r="C151" s="19">
        <v>-0.9466</v>
      </c>
      <c r="D151" s="19">
        <v>-0.9466</v>
      </c>
    </row>
    <row r="152" spans="1:4" x14ac:dyDescent="0.2">
      <c r="A152" s="3">
        <v>38898</v>
      </c>
      <c r="B152" s="18">
        <v>1.9663111012533356</v>
      </c>
      <c r="C152" s="19">
        <v>3.7493888987466639</v>
      </c>
      <c r="D152" s="19">
        <v>5.7157</v>
      </c>
    </row>
    <row r="153" spans="1:4" x14ac:dyDescent="0.2">
      <c r="A153" s="3">
        <v>38929</v>
      </c>
      <c r="B153" s="18">
        <v>0</v>
      </c>
      <c r="C153" s="19">
        <v>3.00806</v>
      </c>
      <c r="D153" s="19">
        <v>3.00806</v>
      </c>
    </row>
    <row r="154" spans="1:4" x14ac:dyDescent="0.2">
      <c r="A154" s="3">
        <v>38960</v>
      </c>
      <c r="B154" s="18">
        <v>0</v>
      </c>
      <c r="C154" s="19">
        <v>3.3113200000000003</v>
      </c>
      <c r="D154" s="19">
        <v>3.3113200000000003</v>
      </c>
    </row>
    <row r="155" spans="1:4" x14ac:dyDescent="0.2">
      <c r="A155" s="3">
        <v>38990</v>
      </c>
      <c r="B155" s="18">
        <v>1.0337070649052271</v>
      </c>
      <c r="C155" s="19">
        <v>2.5498529350947732</v>
      </c>
      <c r="D155" s="19">
        <v>3.5835600000000003</v>
      </c>
    </row>
    <row r="156" spans="1:4" x14ac:dyDescent="0.2">
      <c r="A156" s="3">
        <v>39021</v>
      </c>
      <c r="B156" s="18">
        <v>0</v>
      </c>
      <c r="C156" s="19">
        <v>1.1159000000000001</v>
      </c>
      <c r="D156" s="19">
        <v>1.1159000000000001</v>
      </c>
    </row>
    <row r="157" spans="1:4" x14ac:dyDescent="0.2">
      <c r="A157" s="3">
        <v>39051</v>
      </c>
      <c r="B157" s="18">
        <v>0</v>
      </c>
      <c r="C157" s="19">
        <v>4.7391100000000002</v>
      </c>
      <c r="D157" s="19">
        <v>4.7391100000000002</v>
      </c>
    </row>
    <row r="158" spans="1:4" x14ac:dyDescent="0.2">
      <c r="A158" s="3">
        <v>39082</v>
      </c>
      <c r="B158" s="18">
        <v>1.158214215511165</v>
      </c>
      <c r="C158" s="19">
        <v>5.7295257844888354</v>
      </c>
      <c r="D158" s="19">
        <v>6.8877400000000009</v>
      </c>
    </row>
    <row r="159" spans="1:4" x14ac:dyDescent="0.2">
      <c r="A159" s="3">
        <v>39113</v>
      </c>
      <c r="B159" s="18">
        <v>0</v>
      </c>
      <c r="C159" s="19">
        <v>1.25403</v>
      </c>
      <c r="D159" s="19">
        <v>1.25403</v>
      </c>
    </row>
    <row r="160" spans="1:4" x14ac:dyDescent="0.2">
      <c r="A160" s="3">
        <v>39141</v>
      </c>
      <c r="B160" s="18">
        <v>0</v>
      </c>
      <c r="C160" s="19">
        <v>0.11588</v>
      </c>
      <c r="D160" s="19">
        <v>0.11588</v>
      </c>
    </row>
    <row r="161" spans="1:4" x14ac:dyDescent="0.2">
      <c r="A161" s="3">
        <v>39172</v>
      </c>
      <c r="B161" s="18">
        <v>0.89520561344329685</v>
      </c>
      <c r="C161" s="19">
        <v>-3.6153056134432968</v>
      </c>
      <c r="D161" s="19">
        <v>-2.7201</v>
      </c>
    </row>
    <row r="162" spans="1:4" x14ac:dyDescent="0.2">
      <c r="A162" s="3">
        <v>39202</v>
      </c>
      <c r="B162" s="18">
        <v>0</v>
      </c>
      <c r="C162" s="19">
        <v>2.5587</v>
      </c>
      <c r="D162" s="19">
        <v>2.5587</v>
      </c>
    </row>
    <row r="163" spans="1:4" x14ac:dyDescent="0.2">
      <c r="A163" s="3">
        <v>39233</v>
      </c>
      <c r="B163" s="18">
        <v>0</v>
      </c>
      <c r="C163" s="19">
        <v>3.1972499999999999</v>
      </c>
      <c r="D163" s="19">
        <v>3.1972499999999999</v>
      </c>
    </row>
    <row r="164" spans="1:4" x14ac:dyDescent="0.2">
      <c r="A164" s="3">
        <v>39263</v>
      </c>
      <c r="B164" s="18">
        <v>10.024200589486513</v>
      </c>
      <c r="C164" s="19">
        <v>-13.231860589486514</v>
      </c>
      <c r="D164" s="19">
        <v>-3.2076600000000006</v>
      </c>
    </row>
    <row r="165" spans="1:4" x14ac:dyDescent="0.2">
      <c r="A165" s="3">
        <v>39294</v>
      </c>
      <c r="B165" s="18">
        <v>0</v>
      </c>
      <c r="C165" s="19">
        <v>-4.0784799999999999</v>
      </c>
      <c r="D165" s="19">
        <v>-4.0784799999999999</v>
      </c>
    </row>
    <row r="166" spans="1:4" x14ac:dyDescent="0.2">
      <c r="A166" s="3">
        <v>39325</v>
      </c>
      <c r="B166" s="22">
        <v>0</v>
      </c>
      <c r="C166" s="22">
        <v>6.9930999999999992</v>
      </c>
      <c r="D166" s="22">
        <v>6.9930999999999992</v>
      </c>
    </row>
    <row r="167" spans="1:4" x14ac:dyDescent="0.2">
      <c r="A167" s="3">
        <v>39355</v>
      </c>
      <c r="B167" s="23">
        <v>0.88435202216029574</v>
      </c>
      <c r="C167" s="23">
        <v>2.4967479778397044</v>
      </c>
      <c r="D167" s="23">
        <v>3.3811</v>
      </c>
    </row>
    <row r="168" spans="1:4" x14ac:dyDescent="0.2">
      <c r="A168" s="3">
        <v>39386</v>
      </c>
      <c r="B168" s="23">
        <v>0</v>
      </c>
      <c r="C168" s="23">
        <v>0.16259999999999999</v>
      </c>
      <c r="D168" s="23">
        <v>0.16259999999999999</v>
      </c>
    </row>
    <row r="169" spans="1:4" x14ac:dyDescent="0.2">
      <c r="A169" s="3">
        <v>39416</v>
      </c>
      <c r="B169" s="23">
        <v>0</v>
      </c>
      <c r="C169" s="23">
        <v>-4.3743999999999996</v>
      </c>
      <c r="D169" s="23">
        <v>-4.3743999999999996</v>
      </c>
    </row>
    <row r="170" spans="1:4" x14ac:dyDescent="0.2">
      <c r="A170" s="3">
        <v>39447</v>
      </c>
      <c r="B170" s="23">
        <v>1.2317348223251621</v>
      </c>
      <c r="C170" s="23">
        <v>-4.728734822325162</v>
      </c>
      <c r="D170" s="23">
        <v>-3.4969999999999999</v>
      </c>
    </row>
    <row r="171" spans="1:4" x14ac:dyDescent="0.2">
      <c r="A171" s="3">
        <v>39478</v>
      </c>
      <c r="B171" s="23">
        <v>0</v>
      </c>
      <c r="C171" s="23">
        <v>-12.3972</v>
      </c>
      <c r="D171" s="23">
        <v>-12.3972</v>
      </c>
    </row>
    <row r="172" spans="1:4" x14ac:dyDescent="0.2">
      <c r="A172" s="3">
        <v>39507</v>
      </c>
      <c r="B172" s="23">
        <v>0</v>
      </c>
      <c r="C172" s="23">
        <v>-5.02372</v>
      </c>
      <c r="D172" s="23">
        <v>-5.02372</v>
      </c>
    </row>
    <row r="173" spans="1:4" x14ac:dyDescent="0.2">
      <c r="A173" s="3">
        <v>39538</v>
      </c>
      <c r="B173" s="23">
        <v>1.2569380841807474</v>
      </c>
      <c r="C173" s="23">
        <v>-1.6663780841807474</v>
      </c>
      <c r="D173" s="23">
        <v>-0.40944000000000003</v>
      </c>
    </row>
    <row r="174" spans="1:4" x14ac:dyDescent="0.2">
      <c r="A174" s="3">
        <v>39568</v>
      </c>
      <c r="B174" s="23">
        <v>0</v>
      </c>
      <c r="C174" s="23">
        <v>2.01057</v>
      </c>
      <c r="D174" s="23">
        <v>2.01057</v>
      </c>
    </row>
    <row r="175" spans="1:4" x14ac:dyDescent="0.2">
      <c r="A175" s="3">
        <v>39599</v>
      </c>
      <c r="B175" s="23">
        <v>0</v>
      </c>
      <c r="C175" s="23">
        <v>-6.80687</v>
      </c>
      <c r="D175" s="23">
        <v>-6.80687</v>
      </c>
    </row>
    <row r="176" spans="1:4" x14ac:dyDescent="0.2">
      <c r="A176" s="3">
        <v>39629</v>
      </c>
      <c r="B176" s="23">
        <v>2.2743055555555554</v>
      </c>
      <c r="C176" s="23">
        <v>-11.225025555555556</v>
      </c>
      <c r="D176" s="23">
        <v>-8.9507200000000005</v>
      </c>
    </row>
    <row r="177" spans="1:4" x14ac:dyDescent="0.2">
      <c r="A177" s="3">
        <v>39660</v>
      </c>
      <c r="B177" s="23">
        <v>0</v>
      </c>
      <c r="C177" s="23">
        <v>-7.9870000000000001</v>
      </c>
      <c r="D177" s="23">
        <v>-7.9870000000000001</v>
      </c>
    </row>
    <row r="178" spans="1:4" x14ac:dyDescent="0.2">
      <c r="A178" s="3">
        <v>39691</v>
      </c>
      <c r="B178" s="23">
        <v>0</v>
      </c>
      <c r="C178" s="23">
        <v>6.0165600000000001</v>
      </c>
      <c r="D178" s="23">
        <v>6.0165600000000001</v>
      </c>
    </row>
    <row r="179" spans="1:4" x14ac:dyDescent="0.2">
      <c r="A179" s="3">
        <v>39721</v>
      </c>
      <c r="B179" s="23">
        <v>0.95554252594689304</v>
      </c>
      <c r="C179" s="23">
        <v>-7.7754325259468935</v>
      </c>
      <c r="D179" s="23">
        <v>-6.8198900000000009</v>
      </c>
    </row>
    <row r="180" spans="1:4" x14ac:dyDescent="0.2">
      <c r="A180" s="3">
        <v>39752</v>
      </c>
      <c r="B180" s="23">
        <v>0</v>
      </c>
      <c r="C180" s="23">
        <v>-31.314640000000001</v>
      </c>
      <c r="D180" s="23">
        <v>-31.314640000000001</v>
      </c>
    </row>
    <row r="181" spans="1:4" x14ac:dyDescent="0.2">
      <c r="A181" s="3">
        <v>39782</v>
      </c>
      <c r="B181" s="23">
        <v>0</v>
      </c>
      <c r="C181" s="23">
        <v>-3.4476</v>
      </c>
      <c r="D181" s="23">
        <v>-3.4476</v>
      </c>
    </row>
    <row r="182" spans="1:4" x14ac:dyDescent="0.2">
      <c r="A182" s="3">
        <v>39813</v>
      </c>
      <c r="B182" s="23">
        <v>1.773583723522854</v>
      </c>
      <c r="C182" s="23">
        <v>-9.7451570869540074</v>
      </c>
      <c r="D182" s="23">
        <v>-7.971573363431153</v>
      </c>
    </row>
    <row r="183" spans="1:4" x14ac:dyDescent="0.2">
      <c r="A183" s="3">
        <v>39844</v>
      </c>
      <c r="B183" s="23">
        <v>0</v>
      </c>
      <c r="C183" s="23">
        <v>-4.8581157775255459</v>
      </c>
      <c r="D183" s="23">
        <v>-4.8581157775255459</v>
      </c>
    </row>
    <row r="184" spans="1:4" x14ac:dyDescent="0.2">
      <c r="A184" s="3">
        <v>39872</v>
      </c>
      <c r="B184" s="23">
        <v>0</v>
      </c>
      <c r="C184" s="23">
        <v>-16.201383917919344</v>
      </c>
      <c r="D184" s="23">
        <v>-16.201383917919344</v>
      </c>
    </row>
    <row r="185" spans="1:4" x14ac:dyDescent="0.2">
      <c r="A185" s="3">
        <v>39903</v>
      </c>
      <c r="B185" s="23">
        <v>4.4069877845641319</v>
      </c>
      <c r="C185" s="23">
        <v>-1.8517571467509202</v>
      </c>
      <c r="D185" s="23">
        <v>2.5552306378132119</v>
      </c>
    </row>
    <row r="186" spans="1:4" x14ac:dyDescent="0.2">
      <c r="A186" s="3">
        <v>39933</v>
      </c>
      <c r="B186" s="23">
        <v>0</v>
      </c>
      <c r="C186" s="23">
        <v>7.0287539936102235</v>
      </c>
      <c r="D186" s="23">
        <v>7.0287539936102235</v>
      </c>
    </row>
    <row r="187" spans="1:4" x14ac:dyDescent="0.2">
      <c r="A187" s="3">
        <v>39964</v>
      </c>
      <c r="B187" s="23">
        <v>0</v>
      </c>
      <c r="C187" s="23">
        <v>3.8534599728629555</v>
      </c>
      <c r="D187" s="23">
        <v>3.8534599728629555</v>
      </c>
    </row>
    <row r="188" spans="1:4" x14ac:dyDescent="0.2">
      <c r="A188" s="3">
        <v>39994</v>
      </c>
      <c r="B188" s="23">
        <v>3.6941044963576988</v>
      </c>
      <c r="C188" s="23">
        <v>0.3299355036423014</v>
      </c>
      <c r="D188" s="23">
        <v>4.0240400000000003</v>
      </c>
    </row>
    <row r="189" spans="1:4" x14ac:dyDescent="0.2">
      <c r="A189" s="3">
        <v>40025</v>
      </c>
      <c r="B189" s="23">
        <v>0</v>
      </c>
      <c r="C189" s="23">
        <v>3.9123600000000001</v>
      </c>
      <c r="D189" s="23">
        <v>3.9123600000000001</v>
      </c>
    </row>
    <row r="190" spans="1:4" x14ac:dyDescent="0.2">
      <c r="A190" s="3">
        <v>40056</v>
      </c>
      <c r="B190" s="23">
        <v>0</v>
      </c>
      <c r="C190" s="23">
        <v>20.055220000000002</v>
      </c>
      <c r="D190" s="23">
        <v>20.055220000000002</v>
      </c>
    </row>
    <row r="191" spans="1:4" x14ac:dyDescent="0.2">
      <c r="A191" s="3">
        <v>40086</v>
      </c>
      <c r="B191" s="23">
        <v>0.99967197391137552</v>
      </c>
      <c r="C191" s="23">
        <v>7.9928620005816162</v>
      </c>
      <c r="D191" s="23">
        <v>8.9925339744929911</v>
      </c>
    </row>
    <row r="192" spans="1:4" x14ac:dyDescent="0.2">
      <c r="A192" s="3">
        <v>40117</v>
      </c>
      <c r="B192" s="23">
        <v>0</v>
      </c>
      <c r="C192" s="23">
        <v>-6.51037</v>
      </c>
      <c r="D192" s="23">
        <v>-6.51037</v>
      </c>
    </row>
    <row r="193" spans="1:4" x14ac:dyDescent="0.2">
      <c r="A193" s="3">
        <v>40147</v>
      </c>
      <c r="B193" s="23">
        <v>0</v>
      </c>
      <c r="C193" s="23">
        <v>0.51812999999999998</v>
      </c>
      <c r="D193" s="23">
        <v>0.51812999999999998</v>
      </c>
    </row>
    <row r="194" spans="1:4" x14ac:dyDescent="0.2">
      <c r="A194" s="3">
        <v>40178</v>
      </c>
      <c r="B194" s="23">
        <v>0.83838587390263375</v>
      </c>
      <c r="C194" s="23">
        <v>2.5018241260973659</v>
      </c>
      <c r="D194" s="23">
        <v>3.3402099999999999</v>
      </c>
    </row>
    <row r="195" spans="1:4" x14ac:dyDescent="0.2">
      <c r="A195" s="3">
        <v>40209</v>
      </c>
      <c r="B195" s="23">
        <v>0</v>
      </c>
      <c r="C195" s="23">
        <v>-2.7613019999999997</v>
      </c>
      <c r="D195" s="23">
        <v>-2.7613019999999997</v>
      </c>
    </row>
    <row r="196" spans="1:4" x14ac:dyDescent="0.2">
      <c r="A196" s="3">
        <v>40237</v>
      </c>
      <c r="B196" s="23">
        <v>0</v>
      </c>
      <c r="C196" s="23">
        <v>1.1587000000000001</v>
      </c>
      <c r="D196" s="23">
        <v>1.1587000000000001</v>
      </c>
    </row>
    <row r="197" spans="1:4" x14ac:dyDescent="0.2">
      <c r="A197" s="3">
        <v>40268</v>
      </c>
      <c r="B197" s="23">
        <v>1.3426317193270416</v>
      </c>
      <c r="C197" s="23">
        <v>-1.6404457917344937</v>
      </c>
      <c r="D197" s="23">
        <v>-0.29781407240745206</v>
      </c>
    </row>
    <row r="198" spans="1:4" x14ac:dyDescent="0.2">
      <c r="A198" s="3">
        <v>40298</v>
      </c>
      <c r="B198" s="23">
        <v>0</v>
      </c>
      <c r="C198" s="23">
        <v>4.8866699999999996</v>
      </c>
      <c r="D198" s="23">
        <v>4.8866699999999996</v>
      </c>
    </row>
    <row r="199" spans="1:4" x14ac:dyDescent="0.2">
      <c r="A199" s="3">
        <v>40329</v>
      </c>
      <c r="B199" s="23">
        <v>0</v>
      </c>
      <c r="C199" s="23">
        <v>-4.8176100000000002</v>
      </c>
      <c r="D199" s="23">
        <v>-4.8176100000000002</v>
      </c>
    </row>
    <row r="200" spans="1:4" x14ac:dyDescent="0.2">
      <c r="A200" s="3">
        <v>40359</v>
      </c>
      <c r="B200" s="22">
        <v>0.7904849183074989</v>
      </c>
      <c r="C200" s="22">
        <v>-1.3583301588823846</v>
      </c>
      <c r="D200" s="23">
        <v>-0.56784524057488572</v>
      </c>
    </row>
    <row r="201" spans="1:4" x14ac:dyDescent="0.2">
      <c r="A201" s="3">
        <v>40390</v>
      </c>
      <c r="B201" s="23">
        <v>0</v>
      </c>
      <c r="C201" s="23">
        <v>0.42230000000000001</v>
      </c>
      <c r="D201" s="23">
        <v>0.42230000000000001</v>
      </c>
    </row>
    <row r="202" spans="1:4" x14ac:dyDescent="0.2">
      <c r="A202" s="3">
        <v>40421</v>
      </c>
      <c r="B202" s="23">
        <v>0</v>
      </c>
      <c r="C202" s="23">
        <v>2.5441499999999997</v>
      </c>
      <c r="D202" s="23">
        <v>2.5441499999999997</v>
      </c>
    </row>
    <row r="203" spans="1:4" x14ac:dyDescent="0.2">
      <c r="A203" s="3">
        <v>40451</v>
      </c>
      <c r="B203" s="23">
        <v>0.61033285685113325</v>
      </c>
      <c r="C203" s="23">
        <v>-0.20024285685113324</v>
      </c>
      <c r="D203" s="23">
        <v>0.41009000000000001</v>
      </c>
    </row>
    <row r="204" spans="1:4" x14ac:dyDescent="0.2">
      <c r="A204" s="3">
        <v>40482</v>
      </c>
      <c r="B204" s="23">
        <v>0</v>
      </c>
      <c r="C204" s="23">
        <v>0.53420999999999996</v>
      </c>
      <c r="D204" s="23">
        <v>0.53420999999999996</v>
      </c>
    </row>
    <row r="205" spans="1:4" x14ac:dyDescent="0.2">
      <c r="A205" s="3">
        <v>40512</v>
      </c>
      <c r="B205" s="23">
        <v>0</v>
      </c>
      <c r="C205" s="23">
        <v>-0.40875</v>
      </c>
      <c r="D205" s="23">
        <v>-0.40875</v>
      </c>
    </row>
    <row r="206" spans="1:4" x14ac:dyDescent="0.2">
      <c r="A206" s="3">
        <v>40543</v>
      </c>
      <c r="B206" s="23">
        <v>1.8748201772049939</v>
      </c>
      <c r="C206" s="23">
        <v>3.5779822795006105E-2</v>
      </c>
      <c r="D206" s="23">
        <v>1.9106000000000001</v>
      </c>
    </row>
    <row r="207" spans="1:4" x14ac:dyDescent="0.2">
      <c r="A207" s="3">
        <v>40574</v>
      </c>
      <c r="B207" s="23">
        <v>0</v>
      </c>
      <c r="C207" s="23">
        <v>1.66222</v>
      </c>
      <c r="D207" s="23">
        <v>1.66222</v>
      </c>
    </row>
    <row r="208" spans="1:4" x14ac:dyDescent="0.2">
      <c r="A208" s="3">
        <v>40602</v>
      </c>
      <c r="B208" s="23">
        <v>0</v>
      </c>
      <c r="C208" s="23">
        <v>2.9874800000000001</v>
      </c>
      <c r="D208" s="23">
        <v>2.9874800000000001</v>
      </c>
    </row>
    <row r="209" spans="1:4" x14ac:dyDescent="0.2">
      <c r="A209" s="3">
        <v>40633</v>
      </c>
      <c r="B209" s="23">
        <v>0.88852473288484368</v>
      </c>
      <c r="C209" s="23">
        <v>-1.8293417328848438</v>
      </c>
      <c r="D209" s="23">
        <v>-0.94081700000000013</v>
      </c>
    </row>
    <row r="210" spans="1:4" x14ac:dyDescent="0.2">
      <c r="A210" s="3">
        <v>40663</v>
      </c>
      <c r="B210" s="23">
        <v>0</v>
      </c>
      <c r="C210" s="23">
        <v>-0.37791999999999998</v>
      </c>
      <c r="D210" s="23">
        <v>-0.37791999999999998</v>
      </c>
    </row>
    <row r="211" spans="1:4" x14ac:dyDescent="0.2">
      <c r="A211" s="3">
        <v>40694</v>
      </c>
      <c r="B211" s="23">
        <v>0</v>
      </c>
      <c r="C211" s="23">
        <v>-0.44228000000000001</v>
      </c>
      <c r="D211" s="23">
        <v>-0.44228000000000001</v>
      </c>
    </row>
    <row r="212" spans="1:4" x14ac:dyDescent="0.2">
      <c r="A212" s="3">
        <v>40724</v>
      </c>
      <c r="B212" s="23">
        <v>2.2544868686868687</v>
      </c>
      <c r="C212" s="23">
        <v>-2.6047858572651137</v>
      </c>
      <c r="D212" s="23">
        <v>-0.35029898857824504</v>
      </c>
    </row>
    <row r="213" spans="1:4" x14ac:dyDescent="0.2">
      <c r="A213" s="3">
        <v>40755</v>
      </c>
      <c r="B213" s="23">
        <v>0</v>
      </c>
      <c r="C213" s="23">
        <v>-5.4556699999999996</v>
      </c>
      <c r="D213" s="23">
        <v>-5.4556699999999996</v>
      </c>
    </row>
    <row r="214" spans="1:4" x14ac:dyDescent="0.2">
      <c r="A214" s="3">
        <v>40786</v>
      </c>
      <c r="B214" s="23">
        <v>0</v>
      </c>
      <c r="C214" s="23">
        <v>6.5569999999999989E-2</v>
      </c>
      <c r="D214" s="23">
        <v>6.5569999999999989E-2</v>
      </c>
    </row>
    <row r="215" spans="1:4" x14ac:dyDescent="0.2">
      <c r="A215" s="3">
        <v>40816</v>
      </c>
      <c r="B215" s="23">
        <v>0.37507272727272728</v>
      </c>
      <c r="C215" s="23">
        <v>-4.2540627272727276</v>
      </c>
      <c r="D215" s="23">
        <v>-3.8789900000000004</v>
      </c>
    </row>
    <row r="216" spans="1:4" x14ac:dyDescent="0.2">
      <c r="A216" s="3">
        <v>40847</v>
      </c>
      <c r="B216" s="23">
        <v>0</v>
      </c>
      <c r="C216" s="23">
        <v>3.3531</v>
      </c>
      <c r="D216" s="23">
        <v>3.3531</v>
      </c>
    </row>
    <row r="217" spans="1:4" x14ac:dyDescent="0.2">
      <c r="A217" s="3">
        <v>40877</v>
      </c>
      <c r="B217" s="23">
        <v>0</v>
      </c>
      <c r="C217" s="23">
        <v>1.3242099999999999</v>
      </c>
      <c r="D217" s="23">
        <v>1.3242099999999999</v>
      </c>
    </row>
    <row r="218" spans="1:4" x14ac:dyDescent="0.2">
      <c r="A218" s="3">
        <v>40908</v>
      </c>
      <c r="B218" s="23">
        <v>1.9902649384885767</v>
      </c>
      <c r="C218" s="23">
        <v>-2.8485341608802126</v>
      </c>
      <c r="D218" s="23">
        <v>-0.85826922239163594</v>
      </c>
    </row>
    <row r="219" spans="1:4" x14ac:dyDescent="0.2">
      <c r="A219" s="3">
        <v>40939</v>
      </c>
      <c r="B219" s="23">
        <v>0</v>
      </c>
      <c r="C219" s="23">
        <v>5.2006299999999994</v>
      </c>
      <c r="D219" s="23">
        <v>5.2006299999999994</v>
      </c>
    </row>
    <row r="220" spans="1:4" x14ac:dyDescent="0.2">
      <c r="A220" s="3">
        <v>40968</v>
      </c>
      <c r="B220" s="24">
        <v>0</v>
      </c>
      <c r="C220" s="24">
        <v>1.9177500000000001</v>
      </c>
      <c r="D220" s="24">
        <v>1.9177500000000001</v>
      </c>
    </row>
    <row r="221" spans="1:4" x14ac:dyDescent="0.2">
      <c r="A221" s="3">
        <v>40999</v>
      </c>
      <c r="B221" s="24">
        <v>1.274585623678647</v>
      </c>
      <c r="C221" s="24">
        <v>-2.376657545066891</v>
      </c>
      <c r="D221" s="24">
        <v>-1.1020719213882439</v>
      </c>
    </row>
    <row r="222" spans="1:4" x14ac:dyDescent="0.2">
      <c r="A222" s="3">
        <v>41029</v>
      </c>
      <c r="B222" s="24">
        <v>0</v>
      </c>
      <c r="C222" s="24">
        <v>6.2526769999999994</v>
      </c>
      <c r="D222" s="24">
        <v>6.2526769999999994</v>
      </c>
    </row>
    <row r="223" spans="1:4" x14ac:dyDescent="0.2">
      <c r="A223" s="3">
        <v>41060</v>
      </c>
      <c r="B223" s="24">
        <v>0</v>
      </c>
      <c r="C223" s="24">
        <v>-1.2293430068520748</v>
      </c>
      <c r="D223" s="24">
        <v>-1.2293430068520748</v>
      </c>
    </row>
    <row r="224" spans="1:4" x14ac:dyDescent="0.2">
      <c r="A224" s="3">
        <v>41090</v>
      </c>
      <c r="B224" s="24">
        <v>1.9412091735863977</v>
      </c>
      <c r="C224" s="24">
        <v>1.2660211875643899</v>
      </c>
      <c r="D224" s="24">
        <v>3.2072303611507875</v>
      </c>
    </row>
    <row r="225" spans="1:4" x14ac:dyDescent="0.2">
      <c r="A225" s="3">
        <v>41121</v>
      </c>
      <c r="B225" s="24">
        <v>0</v>
      </c>
      <c r="C225" s="24">
        <v>4.4354838709677455</v>
      </c>
      <c r="D225" s="24">
        <v>4.4354838709677455</v>
      </c>
    </row>
    <row r="226" spans="1:4" x14ac:dyDescent="0.2">
      <c r="A226" s="3">
        <v>41152</v>
      </c>
      <c r="B226" s="24">
        <v>0</v>
      </c>
      <c r="C226" s="24">
        <v>0.98455598455598325</v>
      </c>
      <c r="D226" s="24">
        <v>0.98455598455598325</v>
      </c>
    </row>
    <row r="227" spans="1:4" x14ac:dyDescent="0.2">
      <c r="A227" s="3">
        <v>41182</v>
      </c>
      <c r="B227" s="24">
        <v>1.1876395304808784</v>
      </c>
      <c r="C227" s="24">
        <v>-0.21782266946003218</v>
      </c>
      <c r="D227" s="24">
        <v>0.9698168610208463</v>
      </c>
    </row>
    <row r="228" spans="1:4" x14ac:dyDescent="0.2">
      <c r="A228" s="3">
        <v>41213</v>
      </c>
      <c r="B228" s="24">
        <v>0</v>
      </c>
      <c r="C228" s="24">
        <v>4.9817972791722589</v>
      </c>
      <c r="D228" s="24">
        <v>4.9817972791722589</v>
      </c>
    </row>
    <row r="229" spans="1:4" x14ac:dyDescent="0.2">
      <c r="A229" s="3">
        <v>41243</v>
      </c>
      <c r="B229" s="24">
        <v>0</v>
      </c>
      <c r="C229" s="24">
        <v>-1.0403358277057926</v>
      </c>
      <c r="D229" s="24">
        <v>-1.0403358277057926</v>
      </c>
    </row>
    <row r="230" spans="1:4" x14ac:dyDescent="0.2">
      <c r="A230" s="3">
        <v>41274</v>
      </c>
      <c r="B230" s="24">
        <v>1.1861660998747092</v>
      </c>
      <c r="C230" s="24">
        <v>1.861993900125291</v>
      </c>
      <c r="D230" s="24">
        <v>3.0481600000000002</v>
      </c>
    </row>
    <row r="231" spans="1:4" x14ac:dyDescent="0.2">
      <c r="A231" s="3">
        <v>41305</v>
      </c>
      <c r="B231" s="24">
        <v>0</v>
      </c>
      <c r="C231" s="24">
        <v>3.8580000000000005</v>
      </c>
      <c r="D231" s="24">
        <v>3.8580000000000005</v>
      </c>
    </row>
    <row r="232" spans="1:4" x14ac:dyDescent="0.2">
      <c r="A232" s="3">
        <v>41333</v>
      </c>
      <c r="B232" s="24">
        <v>0.92057956278596853</v>
      </c>
      <c r="C232" s="24">
        <v>1.9975104372140313</v>
      </c>
      <c r="D232" s="24">
        <v>2.9180899999999999</v>
      </c>
    </row>
    <row r="233" spans="1:4" x14ac:dyDescent="0.2">
      <c r="A233" s="3">
        <v>41364</v>
      </c>
      <c r="B233" s="24">
        <v>7.0376893272278973E-2</v>
      </c>
      <c r="C233" s="24">
        <v>-2.9608168932722787</v>
      </c>
      <c r="D233" s="24">
        <v>-2.8904399999999999</v>
      </c>
    </row>
    <row r="234" spans="1:4" x14ac:dyDescent="0.2">
      <c r="A234" s="3">
        <v>41394</v>
      </c>
      <c r="B234" s="23">
        <v>0</v>
      </c>
      <c r="C234" s="23">
        <v>7.4550599999999996</v>
      </c>
      <c r="D234" s="23">
        <v>7.4550599999999996</v>
      </c>
    </row>
    <row r="235" spans="1:4" x14ac:dyDescent="0.2">
      <c r="A235" s="3">
        <v>41425</v>
      </c>
      <c r="B235" s="23">
        <v>0</v>
      </c>
      <c r="C235" s="23">
        <v>-2.93587</v>
      </c>
      <c r="D235" s="23">
        <v>-2.93587</v>
      </c>
    </row>
    <row r="236" spans="1:4" x14ac:dyDescent="0.2">
      <c r="A236" s="3">
        <v>41455</v>
      </c>
      <c r="B236" s="23">
        <v>1.3463603190767142</v>
      </c>
      <c r="C236" s="23">
        <v>-1.7801603190767143</v>
      </c>
      <c r="D236" s="23">
        <v>-0.43380000000000019</v>
      </c>
    </row>
    <row r="237" spans="1:4" x14ac:dyDescent="0.2">
      <c r="A237" s="3">
        <v>41486</v>
      </c>
      <c r="B237" s="23">
        <v>0</v>
      </c>
      <c r="C237" s="23">
        <v>-0.22363667641494561</v>
      </c>
      <c r="D237" s="23">
        <v>-0.22363667641494561</v>
      </c>
    </row>
    <row r="238" spans="1:4" x14ac:dyDescent="0.2">
      <c r="A238" s="3">
        <v>41517</v>
      </c>
      <c r="B238" s="23">
        <v>0</v>
      </c>
      <c r="C238" s="23">
        <v>0.72413793103449875</v>
      </c>
      <c r="D238" s="23">
        <v>0.72413793103449875</v>
      </c>
    </row>
    <row r="239" spans="1:4" x14ac:dyDescent="0.2">
      <c r="A239" s="3">
        <v>41547</v>
      </c>
      <c r="B239" s="23">
        <v>1.0328817750677506</v>
      </c>
      <c r="C239" s="23">
        <v>2.8079197202023759E-2</v>
      </c>
      <c r="D239" s="23">
        <v>1.0609609722697744</v>
      </c>
    </row>
    <row r="240" spans="1:4" x14ac:dyDescent="0.2">
      <c r="A240" s="3">
        <v>41578</v>
      </c>
      <c r="B240" s="23">
        <v>0</v>
      </c>
      <c r="C240" s="23">
        <v>2.0195105254150127</v>
      </c>
      <c r="D240" s="23">
        <v>2.0195105254150127</v>
      </c>
    </row>
    <row r="241" spans="1:4" x14ac:dyDescent="0.2">
      <c r="A241" s="3">
        <v>41608</v>
      </c>
      <c r="B241" s="23">
        <v>0</v>
      </c>
      <c r="C241" s="23">
        <v>-2.6505619862439067</v>
      </c>
      <c r="D241" s="23">
        <v>-2.6505619862439067</v>
      </c>
    </row>
    <row r="242" spans="1:4" x14ac:dyDescent="0.2">
      <c r="A242" s="3">
        <v>41639</v>
      </c>
      <c r="B242" s="23">
        <v>1.4433570196619525</v>
      </c>
      <c r="C242" s="23">
        <v>-1.5349331009992024</v>
      </c>
      <c r="D242" s="23">
        <v>-9.1576081337249926E-2</v>
      </c>
    </row>
    <row r="243" spans="1:4" x14ac:dyDescent="0.2">
      <c r="A243" s="3">
        <v>41670</v>
      </c>
      <c r="B243" s="23">
        <v>0</v>
      </c>
      <c r="C243" s="23">
        <v>-0.15750787539377178</v>
      </c>
      <c r="D243" s="23">
        <v>-0.15750787539377178</v>
      </c>
    </row>
    <row r="244" spans="1:4" x14ac:dyDescent="0.2">
      <c r="A244" s="3">
        <v>41698</v>
      </c>
      <c r="B244" s="23">
        <v>0</v>
      </c>
      <c r="C244" s="23">
        <v>4.3295354951796572</v>
      </c>
      <c r="D244" s="23">
        <v>4.3295354951796572</v>
      </c>
    </row>
    <row r="245" spans="1:4" x14ac:dyDescent="0.2">
      <c r="A245" s="3">
        <v>41729</v>
      </c>
      <c r="B245" s="23">
        <v>0.96200899219545299</v>
      </c>
      <c r="C245" s="23">
        <v>-1.9414980714965218</v>
      </c>
      <c r="D245" s="23">
        <v>-0.97948907930106877</v>
      </c>
    </row>
    <row r="246" spans="1:4" x14ac:dyDescent="0.2">
      <c r="A246" s="3">
        <v>41759</v>
      </c>
      <c r="B246" s="23">
        <v>0</v>
      </c>
      <c r="C246" s="23">
        <v>4.1802295699845775</v>
      </c>
      <c r="D246" s="23">
        <v>4.1802295699845775</v>
      </c>
    </row>
    <row r="247" spans="1:4" x14ac:dyDescent="0.2">
      <c r="A247" s="3">
        <v>41790</v>
      </c>
      <c r="B247" s="23">
        <v>0</v>
      </c>
      <c r="C247" s="23">
        <v>1.2333497779970501</v>
      </c>
      <c r="D247" s="23">
        <v>1.2333497779970501</v>
      </c>
    </row>
    <row r="248" spans="1:4" x14ac:dyDescent="0.2">
      <c r="A248" s="3">
        <v>41820</v>
      </c>
      <c r="B248" s="23">
        <v>1.4692420149372318</v>
      </c>
      <c r="C248" s="23">
        <v>0.76369170825964228</v>
      </c>
      <c r="D248" s="23">
        <v>2.232933723196874</v>
      </c>
    </row>
    <row r="249" spans="1:4" x14ac:dyDescent="0.2">
      <c r="A249" s="3">
        <v>41851</v>
      </c>
      <c r="B249" s="23">
        <v>0</v>
      </c>
      <c r="C249" s="23">
        <v>4.7895500725689502</v>
      </c>
      <c r="D249" s="23">
        <v>4.7895500725689502</v>
      </c>
    </row>
    <row r="250" spans="1:4" x14ac:dyDescent="0.2">
      <c r="A250" s="3">
        <v>41882</v>
      </c>
      <c r="B250" s="23">
        <v>0</v>
      </c>
      <c r="C250" s="23">
        <v>2.3853493382579192</v>
      </c>
      <c r="D250" s="23">
        <v>2.3853493382579192</v>
      </c>
    </row>
    <row r="251" spans="1:4" x14ac:dyDescent="0.2">
      <c r="A251" s="3">
        <v>41912</v>
      </c>
      <c r="B251" s="23">
        <v>1.5603511367175336</v>
      </c>
      <c r="C251" s="23">
        <v>-5.0293763884836595</v>
      </c>
      <c r="D251" s="23">
        <v>-3.469025251766126</v>
      </c>
    </row>
    <row r="252" spans="1:4" x14ac:dyDescent="0.2">
      <c r="A252" s="3">
        <v>41943</v>
      </c>
      <c r="B252" s="23">
        <v>0</v>
      </c>
      <c r="C252" s="23">
        <v>4.7295199999999999</v>
      </c>
      <c r="D252" s="23">
        <v>4.7295199999999999</v>
      </c>
    </row>
    <row r="253" spans="1:4" x14ac:dyDescent="0.2">
      <c r="A253" s="3">
        <v>41973</v>
      </c>
      <c r="B253" s="24">
        <v>0</v>
      </c>
      <c r="C253" s="24">
        <v>0.876</v>
      </c>
      <c r="D253" s="24">
        <v>0.876</v>
      </c>
    </row>
    <row r="254" spans="1:4" x14ac:dyDescent="0.2">
      <c r="A254" s="3">
        <v>42004</v>
      </c>
      <c r="B254" s="24">
        <v>0.79276604973973397</v>
      </c>
      <c r="C254" s="24">
        <v>2.7680619502602659</v>
      </c>
      <c r="D254" s="24">
        <v>3.5608279999999999</v>
      </c>
    </row>
    <row r="255" spans="1:4" x14ac:dyDescent="0.2">
      <c r="A255" s="3">
        <v>42035</v>
      </c>
      <c r="B255" s="24">
        <v>0</v>
      </c>
      <c r="C255" s="24">
        <v>5.4503060332264628</v>
      </c>
      <c r="D255" s="24">
        <v>5.4503060332264628</v>
      </c>
    </row>
    <row r="256" spans="1:4" x14ac:dyDescent="0.2">
      <c r="A256" s="3">
        <v>42063</v>
      </c>
      <c r="B256" s="24">
        <v>0</v>
      </c>
      <c r="C256" s="24">
        <v>3.745163073521284</v>
      </c>
      <c r="D256" s="24">
        <v>3.745163073521284</v>
      </c>
    </row>
    <row r="257" spans="1:4" x14ac:dyDescent="0.2">
      <c r="A257" s="3">
        <v>42094</v>
      </c>
      <c r="B257" s="24">
        <v>0.72363897849462366</v>
      </c>
      <c r="C257" s="24">
        <v>-1.6182874399306226</v>
      </c>
      <c r="D257" s="24">
        <v>-0.89464846143599897</v>
      </c>
    </row>
    <row r="258" spans="1:4" x14ac:dyDescent="0.2">
      <c r="A258" s="3">
        <v>42124</v>
      </c>
      <c r="B258" s="24">
        <v>0</v>
      </c>
      <c r="C258" s="24">
        <v>-0.32493907392364862</v>
      </c>
      <c r="D258" s="24">
        <v>-0.32493907392364862</v>
      </c>
    </row>
    <row r="259" spans="1:4" x14ac:dyDescent="0.2">
      <c r="A259" s="3">
        <v>42155</v>
      </c>
      <c r="B259" s="24">
        <v>0</v>
      </c>
      <c r="C259" s="24">
        <v>1.9288236892148862</v>
      </c>
      <c r="D259" s="24">
        <v>1.9288236892148862</v>
      </c>
    </row>
    <row r="260" spans="1:4" x14ac:dyDescent="0.2">
      <c r="A260" s="3">
        <v>42185</v>
      </c>
      <c r="B260" s="23">
        <v>1.192202626123013</v>
      </c>
      <c r="C260" s="23">
        <v>-4.7735473755899624</v>
      </c>
      <c r="D260" s="23">
        <v>-3.5813447494669495</v>
      </c>
    </row>
    <row r="261" spans="1:4" x14ac:dyDescent="0.2">
      <c r="A261" s="3">
        <v>42216</v>
      </c>
      <c r="B261" s="23">
        <v>0</v>
      </c>
      <c r="C261" s="23">
        <v>4.7698978878164811</v>
      </c>
      <c r="D261" s="23">
        <v>4.7698978878164811</v>
      </c>
    </row>
    <row r="262" spans="1:4" x14ac:dyDescent="0.2">
      <c r="A262" s="3">
        <v>42247</v>
      </c>
      <c r="B262" s="23">
        <v>0</v>
      </c>
      <c r="C262" s="23">
        <v>-3.7383177570093489</v>
      </c>
      <c r="D262" s="23">
        <v>-3.7383177570093489</v>
      </c>
    </row>
    <row r="263" spans="1:4" x14ac:dyDescent="0.2">
      <c r="A263" s="3">
        <v>42277</v>
      </c>
      <c r="B263" s="23">
        <v>0.8116381651884701</v>
      </c>
      <c r="C263" s="23">
        <v>-0.73441472552134035</v>
      </c>
      <c r="D263" s="23">
        <v>7.7223439667129745E-2</v>
      </c>
    </row>
    <row r="264" spans="1:4" x14ac:dyDescent="0.2">
      <c r="A264" s="3">
        <v>42308</v>
      </c>
      <c r="B264" s="23">
        <v>0</v>
      </c>
      <c r="C264" s="23">
        <v>5.5749615760793692</v>
      </c>
      <c r="D264" s="23">
        <v>5.5749615760793692</v>
      </c>
    </row>
    <row r="265" spans="1:4" x14ac:dyDescent="0.2">
      <c r="A265" s="3">
        <v>42338</v>
      </c>
      <c r="B265" s="23">
        <v>0</v>
      </c>
      <c r="C265" s="23">
        <v>-0.76760190577025234</v>
      </c>
      <c r="D265" s="23">
        <v>-0.76760190577025234</v>
      </c>
    </row>
    <row r="266" spans="1:4" x14ac:dyDescent="0.2">
      <c r="A266" s="3">
        <v>42369</v>
      </c>
      <c r="B266" s="23">
        <v>1.4085488260053465</v>
      </c>
      <c r="C266" s="23">
        <v>2.6325287946935054</v>
      </c>
      <c r="D266" s="23">
        <v>4.0410776206988519</v>
      </c>
    </row>
    <row r="267" spans="1:4" x14ac:dyDescent="0.2">
      <c r="A267" s="3">
        <v>42400</v>
      </c>
      <c r="B267" s="23">
        <v>0</v>
      </c>
      <c r="C267" s="23">
        <v>-0.51318563395856232</v>
      </c>
      <c r="D267" s="23">
        <v>-0.51318563395856232</v>
      </c>
    </row>
    <row r="268" spans="1:4" x14ac:dyDescent="0.2">
      <c r="A268" s="3">
        <v>42429</v>
      </c>
      <c r="B268" s="23">
        <v>0</v>
      </c>
      <c r="C268" s="23">
        <v>2.2219317736243647</v>
      </c>
      <c r="D268" s="23">
        <v>2.2219317736243647</v>
      </c>
    </row>
    <row r="269" spans="1:4" x14ac:dyDescent="0.2">
      <c r="A269" s="3">
        <v>42460</v>
      </c>
      <c r="B269" s="23">
        <v>0.53947183622828776</v>
      </c>
      <c r="C269" s="23">
        <v>2.5164033715456582</v>
      </c>
      <c r="D269" s="23">
        <v>3.0558752077739459</v>
      </c>
    </row>
    <row r="270" spans="1:4" x14ac:dyDescent="0.2">
      <c r="A270" s="3">
        <v>42490</v>
      </c>
      <c r="B270" s="23">
        <v>0</v>
      </c>
      <c r="C270" s="23">
        <v>1.5344311377245481</v>
      </c>
      <c r="D270" s="23">
        <v>1.5344311377245481</v>
      </c>
    </row>
    <row r="271" spans="1:4" x14ac:dyDescent="0.2">
      <c r="A271" s="3">
        <v>42521</v>
      </c>
      <c r="B271" s="23">
        <v>0</v>
      </c>
      <c r="C271" s="23">
        <v>3.4162493102347415</v>
      </c>
      <c r="D271" s="23">
        <v>3.4162493102347415</v>
      </c>
    </row>
    <row r="272" spans="1:4" x14ac:dyDescent="0.2">
      <c r="A272" s="3">
        <v>42551</v>
      </c>
      <c r="B272" s="23">
        <v>1.1243265562535696</v>
      </c>
      <c r="C272" s="23">
        <v>2.9032367085676309</v>
      </c>
      <c r="D272" s="23">
        <v>4.0275632648212003</v>
      </c>
    </row>
    <row r="273" spans="1:4" x14ac:dyDescent="0.2">
      <c r="A273" s="3">
        <v>42582</v>
      </c>
      <c r="B273" s="23">
        <v>0</v>
      </c>
      <c r="C273" s="23">
        <v>5.0479380847868729</v>
      </c>
      <c r="D273" s="23">
        <v>5.0479380847868729</v>
      </c>
    </row>
    <row r="274" spans="1:4" x14ac:dyDescent="0.2">
      <c r="A274" s="3">
        <v>42613</v>
      </c>
      <c r="B274" s="23">
        <v>0</v>
      </c>
      <c r="C274" s="23">
        <v>-1.0996261271167813</v>
      </c>
      <c r="D274" s="23">
        <v>-1.0996261271167813</v>
      </c>
    </row>
    <row r="275" spans="1:4" x14ac:dyDescent="0.2">
      <c r="A275" s="3">
        <v>42643</v>
      </c>
      <c r="B275" s="23">
        <v>1.5993651852262172</v>
      </c>
      <c r="C275" s="23">
        <v>-5.2573594035940099</v>
      </c>
      <c r="D275" s="23">
        <v>-3.6579942183677927</v>
      </c>
    </row>
    <row r="276" spans="1:4" x14ac:dyDescent="0.2">
      <c r="A276" s="3">
        <v>42674</v>
      </c>
      <c r="B276" s="23">
        <v>0</v>
      </c>
      <c r="C276" s="23">
        <v>-5.9927289785387634</v>
      </c>
      <c r="D276" s="23">
        <v>-5.9927289785387634</v>
      </c>
    </row>
    <row r="277" spans="1:4" x14ac:dyDescent="0.2">
      <c r="A277" s="3">
        <v>42704</v>
      </c>
      <c r="B277" s="23">
        <v>0</v>
      </c>
      <c r="C277" s="23">
        <v>-0.16217564870259082</v>
      </c>
      <c r="D277" s="23">
        <v>-0.16217564870259082</v>
      </c>
    </row>
    <row r="278" spans="1:4" x14ac:dyDescent="0.2">
      <c r="A278" s="3">
        <v>42735</v>
      </c>
      <c r="B278" s="23">
        <v>1.1749500646222537</v>
      </c>
      <c r="C278" s="23">
        <v>5.172669578011754</v>
      </c>
      <c r="D278" s="23">
        <v>6.3476196426340081</v>
      </c>
    </row>
    <row r="279" spans="1:4" x14ac:dyDescent="0.2">
      <c r="A279" s="3">
        <v>42766</v>
      </c>
      <c r="B279" s="24">
        <v>0</v>
      </c>
      <c r="C279" s="24">
        <v>-3.8164308643443001</v>
      </c>
      <c r="D279" s="24">
        <v>-3.8164308643443001</v>
      </c>
    </row>
    <row r="280" spans="1:4" x14ac:dyDescent="0.2">
      <c r="A280" s="3">
        <v>42794</v>
      </c>
      <c r="B280" s="24">
        <v>0</v>
      </c>
      <c r="C280" s="24">
        <v>4.1409147095179195</v>
      </c>
      <c r="D280" s="24">
        <v>4.1409147095179195</v>
      </c>
    </row>
    <row r="281" spans="1:4" x14ac:dyDescent="0.2">
      <c r="A281" s="3">
        <v>42825</v>
      </c>
      <c r="B281" s="24">
        <v>1.0888261349156731</v>
      </c>
      <c r="C281" s="24">
        <v>0.3948533903068735</v>
      </c>
      <c r="D281" s="24">
        <v>1.4836795252225468</v>
      </c>
    </row>
    <row r="282" spans="1:4" x14ac:dyDescent="0.2">
      <c r="A282" s="3">
        <v>42855</v>
      </c>
      <c r="B282" s="24">
        <v>0</v>
      </c>
      <c r="C282" s="24">
        <v>1.3834693153600619</v>
      </c>
      <c r="D282" s="24">
        <v>1.3834693153600619</v>
      </c>
    </row>
    <row r="283" spans="1:4" x14ac:dyDescent="0.2">
      <c r="A283" s="3">
        <v>42886</v>
      </c>
      <c r="B283" s="24">
        <v>0</v>
      </c>
      <c r="C283" s="24">
        <v>-0.58315838581758861</v>
      </c>
      <c r="D283" s="24">
        <v>-0.58315838581758861</v>
      </c>
    </row>
    <row r="284" spans="1:4" x14ac:dyDescent="0.2">
      <c r="A284" s="3">
        <v>42916</v>
      </c>
      <c r="B284" s="24">
        <v>0.705455670960907</v>
      </c>
      <c r="C284" s="24">
        <v>-2.5355823720402193</v>
      </c>
      <c r="D284" s="24">
        <v>-1.8301267010793123</v>
      </c>
    </row>
    <row r="285" spans="1:4" x14ac:dyDescent="0.2">
      <c r="A285" s="3">
        <v>42947</v>
      </c>
      <c r="B285" s="24">
        <v>0</v>
      </c>
      <c r="C285" s="24">
        <v>0.49344084727403931</v>
      </c>
      <c r="D285" s="24">
        <v>0.49344084727403931</v>
      </c>
    </row>
    <row r="286" spans="1:4" x14ac:dyDescent="0.2">
      <c r="A286" s="3">
        <v>42978</v>
      </c>
      <c r="B286" s="25">
        <v>0</v>
      </c>
      <c r="C286" s="25">
        <v>1.7604790419161731</v>
      </c>
      <c r="D286" s="25">
        <v>1.7604790419161731</v>
      </c>
    </row>
    <row r="287" spans="1:4" x14ac:dyDescent="0.2">
      <c r="A287" s="3">
        <v>43008</v>
      </c>
      <c r="B287" s="25">
        <v>0.90068997668997663</v>
      </c>
      <c r="C287" s="25">
        <v>8.0371145938955807E-2</v>
      </c>
      <c r="D287" s="25">
        <v>0.98106112262893241</v>
      </c>
    </row>
    <row r="288" spans="1:4" x14ac:dyDescent="0.2">
      <c r="A288" s="3">
        <v>43039</v>
      </c>
      <c r="B288" s="25">
        <v>0</v>
      </c>
      <c r="C288" s="25">
        <v>2.0816182523815185</v>
      </c>
      <c r="D288" s="25">
        <v>2.0816182523815185</v>
      </c>
    </row>
    <row r="289" spans="1:4" x14ac:dyDescent="0.2">
      <c r="A289" s="3">
        <v>43069</v>
      </c>
      <c r="B289" s="25">
        <v>0</v>
      </c>
      <c r="C289" s="25">
        <v>4.7004608294930943</v>
      </c>
      <c r="D289" s="25">
        <v>4.7004608294930943</v>
      </c>
    </row>
    <row r="290" spans="1:4" x14ac:dyDescent="0.2">
      <c r="A290" s="3">
        <v>43100</v>
      </c>
      <c r="B290" s="25">
        <v>0.86706011855779552</v>
      </c>
      <c r="C290" s="25">
        <v>-3.4663568039191087E-3</v>
      </c>
      <c r="D290" s="25">
        <v>0.86359376175387637</v>
      </c>
    </row>
    <row r="291" spans="1:4" x14ac:dyDescent="0.2">
      <c r="A291" s="3">
        <v>43131</v>
      </c>
      <c r="B291" s="25">
        <v>0</v>
      </c>
      <c r="C291" s="25">
        <v>-3.3</v>
      </c>
      <c r="D291" s="25">
        <v>-3.3</v>
      </c>
    </row>
    <row r="292" spans="1:4" x14ac:dyDescent="0.2">
      <c r="A292" s="3">
        <v>43159</v>
      </c>
      <c r="B292" s="25">
        <v>0</v>
      </c>
      <c r="C292" s="25">
        <v>-2.6518999999999999</v>
      </c>
      <c r="D292" s="25">
        <v>-2.6518999999999999</v>
      </c>
    </row>
    <row r="293" spans="1:4" x14ac:dyDescent="0.2">
      <c r="A293" s="3">
        <v>43190</v>
      </c>
      <c r="B293" s="25">
        <v>0.73299999999999998</v>
      </c>
      <c r="C293" s="25">
        <v>-0.66600000000000004</v>
      </c>
      <c r="D293" s="26">
        <v>6.6000000000000003E-2</v>
      </c>
    </row>
    <row r="294" spans="1:4" x14ac:dyDescent="0.2">
      <c r="A294" s="3">
        <v>43220</v>
      </c>
      <c r="B294" s="25">
        <v>0</v>
      </c>
      <c r="C294" s="25">
        <v>2.44</v>
      </c>
      <c r="D294" s="26">
        <v>2.44</v>
      </c>
    </row>
    <row r="295" spans="1:4" x14ac:dyDescent="0.2">
      <c r="A295" s="3">
        <v>43251</v>
      </c>
      <c r="B295" s="25">
        <v>0</v>
      </c>
      <c r="C295" s="25">
        <v>1.1827799999999999</v>
      </c>
      <c r="D295" s="26">
        <v>1.1827799999999999</v>
      </c>
    </row>
    <row r="296" spans="1:4" x14ac:dyDescent="0.2">
      <c r="A296" s="3">
        <v>43281</v>
      </c>
      <c r="B296" s="25">
        <v>1.1080000000000001</v>
      </c>
      <c r="C296" s="25">
        <v>2.367</v>
      </c>
      <c r="D296" s="26">
        <v>3.4750000000000001</v>
      </c>
    </row>
    <row r="297" spans="1:4" x14ac:dyDescent="0.2">
      <c r="A297" s="3">
        <v>43312</v>
      </c>
      <c r="B297" s="25"/>
      <c r="C297" s="25"/>
      <c r="D297" s="26"/>
    </row>
    <row r="298" spans="1:4" x14ac:dyDescent="0.2">
      <c r="A298" s="3">
        <v>43343</v>
      </c>
      <c r="B298" s="25"/>
      <c r="C298" s="25"/>
      <c r="D298" s="26"/>
    </row>
    <row r="299" spans="1:4" x14ac:dyDescent="0.2">
      <c r="A299" s="3">
        <v>43373</v>
      </c>
      <c r="B299" s="25"/>
      <c r="C299" s="25"/>
      <c r="D299" s="26"/>
    </row>
    <row r="300" spans="1:4" x14ac:dyDescent="0.2">
      <c r="A300" s="3">
        <v>43404</v>
      </c>
      <c r="B300" s="10"/>
      <c r="C300" s="10"/>
      <c r="D300" s="11"/>
    </row>
    <row r="301" spans="1:4" x14ac:dyDescent="0.2">
      <c r="A301" s="3">
        <v>43434</v>
      </c>
      <c r="B301" s="10"/>
      <c r="C301" s="10"/>
      <c r="D301" s="11"/>
    </row>
    <row r="302" spans="1:4" x14ac:dyDescent="0.2">
      <c r="A302" s="3">
        <v>43465</v>
      </c>
      <c r="B302" s="10"/>
      <c r="C302" s="10"/>
      <c r="D302" s="11"/>
    </row>
    <row r="303" spans="1:4" x14ac:dyDescent="0.2">
      <c r="A303" s="3">
        <v>43496</v>
      </c>
      <c r="B303" s="10"/>
      <c r="C303" s="10"/>
      <c r="D303" s="11"/>
    </row>
    <row r="304" spans="1:4" x14ac:dyDescent="0.2">
      <c r="A304" s="3">
        <v>43524</v>
      </c>
      <c r="B304" s="10"/>
      <c r="C304" s="10"/>
      <c r="D304" s="11"/>
    </row>
    <row r="305" spans="1:4" x14ac:dyDescent="0.2">
      <c r="A305" s="3">
        <v>43555</v>
      </c>
      <c r="B305" s="10"/>
      <c r="C305" s="10"/>
      <c r="D305" s="11"/>
    </row>
    <row r="306" spans="1:4" x14ac:dyDescent="0.2">
      <c r="A306" s="3">
        <v>43585</v>
      </c>
      <c r="B306" s="10"/>
      <c r="C306" s="10"/>
      <c r="D306" s="11"/>
    </row>
    <row r="307" spans="1:4" x14ac:dyDescent="0.2">
      <c r="A307" s="3">
        <v>43616</v>
      </c>
      <c r="B307" s="10"/>
      <c r="C307" s="10"/>
      <c r="D307" s="11"/>
    </row>
    <row r="308" spans="1:4" x14ac:dyDescent="0.2">
      <c r="A308" s="3">
        <v>43646</v>
      </c>
      <c r="B308" s="10"/>
      <c r="C308" s="10"/>
      <c r="D308" s="11"/>
    </row>
    <row r="309" spans="1:4" x14ac:dyDescent="0.2">
      <c r="A309" s="3">
        <v>43677</v>
      </c>
      <c r="B309" s="10"/>
      <c r="C309" s="10"/>
      <c r="D309" s="11"/>
    </row>
    <row r="310" spans="1:4" x14ac:dyDescent="0.2">
      <c r="A310" s="3">
        <v>43708</v>
      </c>
      <c r="B310" s="10"/>
      <c r="C310" s="10"/>
      <c r="D310" s="11"/>
    </row>
    <row r="311" spans="1:4" x14ac:dyDescent="0.2">
      <c r="A311" s="3">
        <v>43738</v>
      </c>
      <c r="B311" s="10"/>
      <c r="C311" s="10"/>
      <c r="D311" s="11"/>
    </row>
    <row r="312" spans="1:4" x14ac:dyDescent="0.2">
      <c r="A312" s="3">
        <v>43769</v>
      </c>
      <c r="B312" s="10"/>
      <c r="C312" s="10"/>
      <c r="D312" s="11"/>
    </row>
    <row r="313" spans="1:4" x14ac:dyDescent="0.2">
      <c r="A313" s="3">
        <v>43799</v>
      </c>
      <c r="B313" s="27"/>
      <c r="C313" s="27"/>
      <c r="D313" s="28"/>
    </row>
    <row r="314" spans="1:4" x14ac:dyDescent="0.2">
      <c r="A314" s="3">
        <v>43830</v>
      </c>
      <c r="B314" s="27"/>
      <c r="C314" s="27"/>
      <c r="D314" s="28"/>
    </row>
    <row r="315" spans="1:4" x14ac:dyDescent="0.2">
      <c r="A315" s="3">
        <v>43861</v>
      </c>
      <c r="B315" s="27"/>
      <c r="C315" s="27"/>
      <c r="D315" s="28"/>
    </row>
    <row r="316" spans="1:4" x14ac:dyDescent="0.2">
      <c r="A316" s="3">
        <v>43890</v>
      </c>
      <c r="B316" s="27"/>
      <c r="C316" s="27"/>
      <c r="D316" s="28"/>
    </row>
    <row r="317" spans="1:4" x14ac:dyDescent="0.2">
      <c r="A317" s="3">
        <v>43921</v>
      </c>
      <c r="B317" s="27"/>
      <c r="C317" s="27"/>
      <c r="D317" s="28"/>
    </row>
    <row r="318" spans="1:4" x14ac:dyDescent="0.2">
      <c r="A318" s="3">
        <v>43951</v>
      </c>
      <c r="B318" s="27"/>
      <c r="C318" s="27"/>
      <c r="D318" s="28"/>
    </row>
    <row r="319" spans="1:4" x14ac:dyDescent="0.2">
      <c r="A319" s="3">
        <v>43982</v>
      </c>
      <c r="B319" s="27"/>
      <c r="C319" s="27"/>
      <c r="D319" s="28"/>
    </row>
    <row r="320" spans="1:4" x14ac:dyDescent="0.2">
      <c r="A320" s="3">
        <v>44012</v>
      </c>
      <c r="B320" s="27"/>
      <c r="C320" s="27"/>
      <c r="D320" s="28"/>
    </row>
    <row r="321" spans="1:4" x14ac:dyDescent="0.2">
      <c r="A321" s="3">
        <v>44043</v>
      </c>
      <c r="B321" s="27"/>
      <c r="C321" s="27"/>
      <c r="D321" s="28"/>
    </row>
    <row r="322" spans="1:4" x14ac:dyDescent="0.2">
      <c r="A322" s="3">
        <v>44074</v>
      </c>
      <c r="B322" s="27"/>
      <c r="C322" s="27"/>
      <c r="D322" s="28"/>
    </row>
    <row r="323" spans="1:4" x14ac:dyDescent="0.2">
      <c r="A323" s="3">
        <v>44104</v>
      </c>
      <c r="B323" s="27"/>
      <c r="C323" s="27"/>
      <c r="D323" s="28"/>
    </row>
    <row r="324" spans="1:4" x14ac:dyDescent="0.2">
      <c r="A324" s="3">
        <v>44135</v>
      </c>
      <c r="B324" s="29"/>
      <c r="C324" s="27"/>
      <c r="D324" s="28"/>
    </row>
    <row r="325" spans="1:4" x14ac:dyDescent="0.2">
      <c r="A325" s="3">
        <v>44165</v>
      </c>
      <c r="B325" s="29"/>
      <c r="C325" s="27"/>
      <c r="D325" s="28"/>
    </row>
    <row r="326" spans="1:4" x14ac:dyDescent="0.2">
      <c r="A326" s="3">
        <v>44196</v>
      </c>
      <c r="B326" s="29"/>
      <c r="C326" s="27"/>
      <c r="D326" s="28"/>
    </row>
    <row r="327" spans="1:4" x14ac:dyDescent="0.2">
      <c r="B327" s="29"/>
      <c r="C327" s="27"/>
      <c r="D327" s="28"/>
    </row>
    <row r="328" spans="1:4" x14ac:dyDescent="0.2">
      <c r="B328" s="29"/>
      <c r="C328" s="27"/>
      <c r="D328" s="28"/>
    </row>
    <row r="329" spans="1:4" x14ac:dyDescent="0.2">
      <c r="B329" s="29"/>
      <c r="C329" s="27"/>
      <c r="D329" s="28"/>
    </row>
    <row r="330" spans="1:4" x14ac:dyDescent="0.2">
      <c r="B330" s="29"/>
      <c r="C330" s="27"/>
      <c r="D330" s="28"/>
    </row>
  </sheetData>
  <mergeCells count="3">
    <mergeCell ref="B2:D2"/>
    <mergeCell ref="B3:D3"/>
    <mergeCell ref="B4:D4"/>
  </mergeCells>
  <conditionalFormatting sqref="A6:A326">
    <cfRule type="cellIs" dxfId="7" priority="4" stopIfTrue="1" operator="between">
      <formula>$M$1</formula>
      <formula>$AB$1</formula>
    </cfRule>
  </conditionalFormatting>
  <conditionalFormatting sqref="B6:D214">
    <cfRule type="cellIs" dxfId="6" priority="3" stopIfTrue="1" operator="lessThan">
      <formula>0</formula>
    </cfRule>
  </conditionalFormatting>
  <conditionalFormatting sqref="B234:D247">
    <cfRule type="cellIs" dxfId="5" priority="2" stopIfTrue="1" operator="lessThan">
      <formula>0</formula>
    </cfRule>
  </conditionalFormatting>
  <conditionalFormatting sqref="B260:D273">
    <cfRule type="cellIs" dxfId="4" priority="1" stopIfTrue="1" operator="less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4E25C-2127-E64D-80CE-5EAC96D5F532}">
  <dimension ref="A1:B407"/>
  <sheetViews>
    <sheetView topLeftCell="A263" workbookViewId="0">
      <selection activeCell="E286" sqref="E286:E287"/>
    </sheetView>
  </sheetViews>
  <sheetFormatPr baseColWidth="10" defaultRowHeight="16" x14ac:dyDescent="0.2"/>
  <cols>
    <col min="1" max="1" width="14.83203125" style="115" customWidth="1"/>
    <col min="2" max="2" width="11.33203125" style="144" customWidth="1"/>
  </cols>
  <sheetData>
    <row r="1" spans="1:2" x14ac:dyDescent="0.2">
      <c r="A1" s="136" t="s">
        <v>67</v>
      </c>
      <c r="B1" s="137"/>
    </row>
    <row r="2" spans="1:2" x14ac:dyDescent="0.2">
      <c r="A2" s="135"/>
      <c r="B2" s="138">
        <v>4</v>
      </c>
    </row>
    <row r="3" spans="1:2" ht="36" x14ac:dyDescent="0.2">
      <c r="A3" s="134" t="s">
        <v>66</v>
      </c>
      <c r="B3" s="139" t="s">
        <v>68</v>
      </c>
    </row>
    <row r="4" spans="1:2" x14ac:dyDescent="0.2">
      <c r="A4" s="133" t="s">
        <v>65</v>
      </c>
      <c r="B4" s="140">
        <v>0</v>
      </c>
    </row>
    <row r="5" spans="1:2" x14ac:dyDescent="0.2">
      <c r="A5" s="130"/>
      <c r="B5" s="140"/>
    </row>
    <row r="6" spans="1:2" x14ac:dyDescent="0.2">
      <c r="A6" s="130">
        <v>34454</v>
      </c>
      <c r="B6" s="141" t="e">
        <v>#REF!</v>
      </c>
    </row>
    <row r="7" spans="1:2" x14ac:dyDescent="0.2">
      <c r="A7" s="130">
        <v>34485</v>
      </c>
      <c r="B7" s="141" t="e">
        <v>#REF!</v>
      </c>
    </row>
    <row r="8" spans="1:2" x14ac:dyDescent="0.2">
      <c r="A8" s="130">
        <v>34515</v>
      </c>
      <c r="B8" s="141" t="e">
        <v>#REF!</v>
      </c>
    </row>
    <row r="9" spans="1:2" x14ac:dyDescent="0.2">
      <c r="A9" s="130">
        <v>34546</v>
      </c>
      <c r="B9" s="141" t="e">
        <v>#REF!</v>
      </c>
    </row>
    <row r="10" spans="1:2" x14ac:dyDescent="0.2">
      <c r="A10" s="130">
        <v>34577</v>
      </c>
      <c r="B10" s="141" t="e">
        <v>#REF!</v>
      </c>
    </row>
    <row r="11" spans="1:2" x14ac:dyDescent="0.2">
      <c r="A11" s="130">
        <v>34607</v>
      </c>
      <c r="B11" s="141" t="e">
        <v>#REF!</v>
      </c>
    </row>
    <row r="12" spans="1:2" x14ac:dyDescent="0.2">
      <c r="A12" s="130">
        <v>34638</v>
      </c>
      <c r="B12" s="141" t="e">
        <v>#REF!</v>
      </c>
    </row>
    <row r="13" spans="1:2" x14ac:dyDescent="0.2">
      <c r="A13" s="130">
        <v>34668</v>
      </c>
      <c r="B13" s="141" t="e">
        <v>#REF!</v>
      </c>
    </row>
    <row r="14" spans="1:2" x14ac:dyDescent="0.2">
      <c r="A14" s="130">
        <v>34699</v>
      </c>
      <c r="B14" s="141" t="e">
        <v>#REF!</v>
      </c>
    </row>
    <row r="15" spans="1:2" x14ac:dyDescent="0.2">
      <c r="A15" s="130">
        <v>34730</v>
      </c>
      <c r="B15" s="141" t="e">
        <v>#REF!</v>
      </c>
    </row>
    <row r="16" spans="1:2" x14ac:dyDescent="0.2">
      <c r="A16" s="130">
        <v>34758</v>
      </c>
      <c r="B16" s="141" t="e">
        <v>#REF!</v>
      </c>
    </row>
    <row r="17" spans="1:2" x14ac:dyDescent="0.2">
      <c r="A17" s="130">
        <v>34789</v>
      </c>
      <c r="B17" s="141" t="e">
        <v>#REF!</v>
      </c>
    </row>
    <row r="18" spans="1:2" x14ac:dyDescent="0.2">
      <c r="A18" s="130">
        <v>34819</v>
      </c>
      <c r="B18" s="141" t="e">
        <v>#REF!</v>
      </c>
    </row>
    <row r="19" spans="1:2" x14ac:dyDescent="0.2">
      <c r="A19" s="130">
        <v>34850</v>
      </c>
      <c r="B19" s="141" t="e">
        <v>#REF!</v>
      </c>
    </row>
    <row r="20" spans="1:2" x14ac:dyDescent="0.2">
      <c r="A20" s="130">
        <v>34880</v>
      </c>
      <c r="B20" s="141" t="e">
        <v>#REF!</v>
      </c>
    </row>
    <row r="21" spans="1:2" x14ac:dyDescent="0.2">
      <c r="A21" s="130">
        <v>34911</v>
      </c>
      <c r="B21" s="141" t="e">
        <v>#REF!</v>
      </c>
    </row>
    <row r="22" spans="1:2" x14ac:dyDescent="0.2">
      <c r="A22" s="130">
        <v>34942</v>
      </c>
      <c r="B22" s="141" t="e">
        <v>#REF!</v>
      </c>
    </row>
    <row r="23" spans="1:2" x14ac:dyDescent="0.2">
      <c r="A23" s="130">
        <v>34972</v>
      </c>
      <c r="B23" s="141" t="e">
        <v>#REF!</v>
      </c>
    </row>
    <row r="24" spans="1:2" x14ac:dyDescent="0.2">
      <c r="A24" s="130">
        <v>35003</v>
      </c>
      <c r="B24" s="141" t="e">
        <v>#REF!</v>
      </c>
    </row>
    <row r="25" spans="1:2" x14ac:dyDescent="0.2">
      <c r="A25" s="130">
        <v>35033</v>
      </c>
      <c r="B25" s="141" t="e">
        <v>#REF!</v>
      </c>
    </row>
    <row r="26" spans="1:2" x14ac:dyDescent="0.2">
      <c r="A26" s="130">
        <v>35064</v>
      </c>
      <c r="B26" s="141" t="e">
        <v>#REF!</v>
      </c>
    </row>
    <row r="27" spans="1:2" x14ac:dyDescent="0.2">
      <c r="A27" s="130">
        <v>35095</v>
      </c>
      <c r="B27" s="141" t="e">
        <v>#REF!</v>
      </c>
    </row>
    <row r="28" spans="1:2" x14ac:dyDescent="0.2">
      <c r="A28" s="130">
        <v>35124</v>
      </c>
      <c r="B28" s="141" t="e">
        <v>#REF!</v>
      </c>
    </row>
    <row r="29" spans="1:2" x14ac:dyDescent="0.2">
      <c r="A29" s="130">
        <v>35155</v>
      </c>
      <c r="B29" s="141" t="e">
        <v>#REF!</v>
      </c>
    </row>
    <row r="30" spans="1:2" x14ac:dyDescent="0.2">
      <c r="A30" s="130">
        <v>35185</v>
      </c>
      <c r="B30" s="141" t="e">
        <v>#REF!</v>
      </c>
    </row>
    <row r="31" spans="1:2" x14ac:dyDescent="0.2">
      <c r="A31" s="130">
        <v>35216</v>
      </c>
      <c r="B31" s="141" t="e">
        <v>#REF!</v>
      </c>
    </row>
    <row r="32" spans="1:2" x14ac:dyDescent="0.2">
      <c r="A32" s="130">
        <v>35246</v>
      </c>
      <c r="B32" s="141" t="e">
        <v>#REF!</v>
      </c>
    </row>
    <row r="33" spans="1:2" x14ac:dyDescent="0.2">
      <c r="A33" s="130">
        <v>35277</v>
      </c>
      <c r="B33" s="141" t="e">
        <v>#REF!</v>
      </c>
    </row>
    <row r="34" spans="1:2" x14ac:dyDescent="0.2">
      <c r="A34" s="130">
        <v>35308</v>
      </c>
      <c r="B34" s="141" t="e">
        <v>#REF!</v>
      </c>
    </row>
    <row r="35" spans="1:2" x14ac:dyDescent="0.2">
      <c r="A35" s="130">
        <v>35338</v>
      </c>
      <c r="B35" s="141" t="e">
        <v>#REF!</v>
      </c>
    </row>
    <row r="36" spans="1:2" x14ac:dyDescent="0.2">
      <c r="A36" s="130">
        <v>35369</v>
      </c>
      <c r="B36" s="141" t="e">
        <v>#REF!</v>
      </c>
    </row>
    <row r="37" spans="1:2" x14ac:dyDescent="0.2">
      <c r="A37" s="130">
        <v>35399</v>
      </c>
      <c r="B37" s="141" t="e">
        <v>#REF!</v>
      </c>
    </row>
    <row r="38" spans="1:2" x14ac:dyDescent="0.2">
      <c r="A38" s="130">
        <v>35430</v>
      </c>
      <c r="B38" s="141" t="e">
        <v>#REF!</v>
      </c>
    </row>
    <row r="39" spans="1:2" x14ac:dyDescent="0.2">
      <c r="A39" s="130">
        <v>35461</v>
      </c>
      <c r="B39" s="141" t="e">
        <v>#REF!</v>
      </c>
    </row>
    <row r="40" spans="1:2" x14ac:dyDescent="0.2">
      <c r="A40" s="130">
        <v>35489</v>
      </c>
      <c r="B40" s="141" t="e">
        <v>#REF!</v>
      </c>
    </row>
    <row r="41" spans="1:2" x14ac:dyDescent="0.2">
      <c r="A41" s="130">
        <v>35520</v>
      </c>
      <c r="B41" s="141" t="e">
        <v>#REF!</v>
      </c>
    </row>
    <row r="42" spans="1:2" x14ac:dyDescent="0.2">
      <c r="A42" s="130">
        <v>35550</v>
      </c>
      <c r="B42" s="141" t="e">
        <v>#REF!</v>
      </c>
    </row>
    <row r="43" spans="1:2" x14ac:dyDescent="0.2">
      <c r="A43" s="130">
        <v>35581</v>
      </c>
      <c r="B43" s="141" t="e">
        <v>#REF!</v>
      </c>
    </row>
    <row r="44" spans="1:2" x14ac:dyDescent="0.2">
      <c r="A44" s="130">
        <v>35611</v>
      </c>
      <c r="B44" s="141" t="e">
        <v>#REF!</v>
      </c>
    </row>
    <row r="45" spans="1:2" x14ac:dyDescent="0.2">
      <c r="A45" s="130">
        <v>35642</v>
      </c>
      <c r="B45" s="141" t="e">
        <v>#REF!</v>
      </c>
    </row>
    <row r="46" spans="1:2" x14ac:dyDescent="0.2">
      <c r="A46" s="130">
        <v>35673</v>
      </c>
      <c r="B46" s="141" t="e">
        <v>#REF!</v>
      </c>
    </row>
    <row r="47" spans="1:2" x14ac:dyDescent="0.2">
      <c r="A47" s="130">
        <v>35703</v>
      </c>
      <c r="B47" s="141" t="e">
        <v>#REF!</v>
      </c>
    </row>
    <row r="48" spans="1:2" x14ac:dyDescent="0.2">
      <c r="A48" s="130">
        <v>35734</v>
      </c>
      <c r="B48" s="141" t="e">
        <v>#REF!</v>
      </c>
    </row>
    <row r="49" spans="1:2" x14ac:dyDescent="0.2">
      <c r="A49" s="130">
        <v>35764</v>
      </c>
      <c r="B49" s="141" t="e">
        <v>#REF!</v>
      </c>
    </row>
    <row r="50" spans="1:2" x14ac:dyDescent="0.2">
      <c r="A50" s="130">
        <v>35795</v>
      </c>
      <c r="B50" s="141" t="e">
        <v>#REF!</v>
      </c>
    </row>
    <row r="51" spans="1:2" x14ac:dyDescent="0.2">
      <c r="A51" s="130">
        <v>35826</v>
      </c>
      <c r="B51" s="141" t="e">
        <v>#REF!</v>
      </c>
    </row>
    <row r="52" spans="1:2" x14ac:dyDescent="0.2">
      <c r="A52" s="130">
        <v>35854</v>
      </c>
      <c r="B52" s="141" t="e">
        <v>#REF!</v>
      </c>
    </row>
    <row r="53" spans="1:2" x14ac:dyDescent="0.2">
      <c r="A53" s="130">
        <v>35885</v>
      </c>
      <c r="B53" s="141" t="e">
        <v>#REF!</v>
      </c>
    </row>
    <row r="54" spans="1:2" x14ac:dyDescent="0.2">
      <c r="A54" s="130">
        <v>35915</v>
      </c>
      <c r="B54" s="141" t="e">
        <v>#REF!</v>
      </c>
    </row>
    <row r="55" spans="1:2" x14ac:dyDescent="0.2">
      <c r="A55" s="130">
        <v>35946</v>
      </c>
      <c r="B55" s="141" t="e">
        <v>#REF!</v>
      </c>
    </row>
    <row r="56" spans="1:2" x14ac:dyDescent="0.2">
      <c r="A56" s="130">
        <v>35976</v>
      </c>
      <c r="B56" s="141" t="e">
        <v>#REF!</v>
      </c>
    </row>
    <row r="57" spans="1:2" x14ac:dyDescent="0.2">
      <c r="A57" s="130">
        <v>36007</v>
      </c>
      <c r="B57" s="141" t="e">
        <v>#REF!</v>
      </c>
    </row>
    <row r="58" spans="1:2" x14ac:dyDescent="0.2">
      <c r="A58" s="130">
        <v>36038</v>
      </c>
      <c r="B58" s="141" t="e">
        <v>#REF!</v>
      </c>
    </row>
    <row r="59" spans="1:2" x14ac:dyDescent="0.2">
      <c r="A59" s="130">
        <v>36068</v>
      </c>
      <c r="B59" s="141" t="e">
        <v>#REF!</v>
      </c>
    </row>
    <row r="60" spans="1:2" x14ac:dyDescent="0.2">
      <c r="A60" s="130">
        <v>36099</v>
      </c>
      <c r="B60" s="141" t="e">
        <v>#REF!</v>
      </c>
    </row>
    <row r="61" spans="1:2" x14ac:dyDescent="0.2">
      <c r="A61" s="130">
        <v>36129</v>
      </c>
      <c r="B61" s="141" t="e">
        <v>#REF!</v>
      </c>
    </row>
    <row r="62" spans="1:2" x14ac:dyDescent="0.2">
      <c r="A62" s="130">
        <v>36160</v>
      </c>
      <c r="B62" s="141" t="e">
        <v>#REF!</v>
      </c>
    </row>
    <row r="63" spans="1:2" x14ac:dyDescent="0.2">
      <c r="A63" s="130">
        <v>36191</v>
      </c>
      <c r="B63" s="141" t="e">
        <v>#REF!</v>
      </c>
    </row>
    <row r="64" spans="1:2" x14ac:dyDescent="0.2">
      <c r="A64" s="130">
        <v>36219</v>
      </c>
      <c r="B64" s="141" t="e">
        <v>#REF!</v>
      </c>
    </row>
    <row r="65" spans="1:2" x14ac:dyDescent="0.2">
      <c r="A65" s="130">
        <v>36250</v>
      </c>
      <c r="B65" s="141" t="e">
        <v>#REF!</v>
      </c>
    </row>
    <row r="66" spans="1:2" x14ac:dyDescent="0.2">
      <c r="A66" s="130">
        <v>36280</v>
      </c>
      <c r="B66" s="141" t="e">
        <v>#REF!</v>
      </c>
    </row>
    <row r="67" spans="1:2" x14ac:dyDescent="0.2">
      <c r="A67" s="130">
        <v>36311</v>
      </c>
      <c r="B67" s="141" t="e">
        <v>#REF!</v>
      </c>
    </row>
    <row r="68" spans="1:2" x14ac:dyDescent="0.2">
      <c r="A68" s="130">
        <v>36341</v>
      </c>
      <c r="B68" s="141" t="e">
        <v>#REF!</v>
      </c>
    </row>
    <row r="69" spans="1:2" x14ac:dyDescent="0.2">
      <c r="A69" s="130">
        <v>36372</v>
      </c>
      <c r="B69" s="141" t="e">
        <v>#REF!</v>
      </c>
    </row>
    <row r="70" spans="1:2" x14ac:dyDescent="0.2">
      <c r="A70" s="130">
        <v>36403</v>
      </c>
      <c r="B70" s="141" t="e">
        <v>#REF!</v>
      </c>
    </row>
    <row r="71" spans="1:2" x14ac:dyDescent="0.2">
      <c r="A71" s="130">
        <v>36433</v>
      </c>
      <c r="B71" s="141" t="e">
        <v>#REF!</v>
      </c>
    </row>
    <row r="72" spans="1:2" x14ac:dyDescent="0.2">
      <c r="A72" s="130">
        <v>36464</v>
      </c>
      <c r="B72" s="141" t="e">
        <v>#REF!</v>
      </c>
    </row>
    <row r="73" spans="1:2" x14ac:dyDescent="0.2">
      <c r="A73" s="130">
        <v>36494</v>
      </c>
      <c r="B73" s="141" t="e">
        <v>#REF!</v>
      </c>
    </row>
    <row r="74" spans="1:2" x14ac:dyDescent="0.2">
      <c r="A74" s="132">
        <v>36525</v>
      </c>
      <c r="B74" s="141" t="e">
        <v>#REF!</v>
      </c>
    </row>
    <row r="75" spans="1:2" x14ac:dyDescent="0.2">
      <c r="A75" s="130">
        <v>36556</v>
      </c>
      <c r="B75" s="141" t="e">
        <v>#REF!</v>
      </c>
    </row>
    <row r="76" spans="1:2" x14ac:dyDescent="0.2">
      <c r="A76" s="130">
        <v>36585</v>
      </c>
      <c r="B76" s="141" t="e">
        <v>#REF!</v>
      </c>
    </row>
    <row r="77" spans="1:2" x14ac:dyDescent="0.2">
      <c r="A77" s="130">
        <v>36616</v>
      </c>
      <c r="B77" s="141" t="e">
        <v>#REF!</v>
      </c>
    </row>
    <row r="78" spans="1:2" x14ac:dyDescent="0.2">
      <c r="A78" s="130">
        <v>36646</v>
      </c>
      <c r="B78" s="141" t="e">
        <v>#REF!</v>
      </c>
    </row>
    <row r="79" spans="1:2" x14ac:dyDescent="0.2">
      <c r="A79" s="130">
        <v>36677</v>
      </c>
      <c r="B79" s="141" t="e">
        <v>#REF!</v>
      </c>
    </row>
    <row r="80" spans="1:2" x14ac:dyDescent="0.2">
      <c r="A80" s="130">
        <v>36707</v>
      </c>
      <c r="B80" s="141" t="e">
        <v>#REF!</v>
      </c>
    </row>
    <row r="81" spans="1:2" x14ac:dyDescent="0.2">
      <c r="A81" s="130">
        <v>36738</v>
      </c>
      <c r="B81" s="141" t="e">
        <v>#REF!</v>
      </c>
    </row>
    <row r="82" spans="1:2" x14ac:dyDescent="0.2">
      <c r="A82" s="130">
        <v>36769</v>
      </c>
      <c r="B82" s="141" t="e">
        <v>#REF!</v>
      </c>
    </row>
    <row r="83" spans="1:2" x14ac:dyDescent="0.2">
      <c r="A83" s="130">
        <v>36799</v>
      </c>
      <c r="B83" s="141" t="e">
        <v>#REF!</v>
      </c>
    </row>
    <row r="84" spans="1:2" x14ac:dyDescent="0.2">
      <c r="A84" s="130">
        <v>36830</v>
      </c>
      <c r="B84" s="141" t="e">
        <v>#REF!</v>
      </c>
    </row>
    <row r="85" spans="1:2" x14ac:dyDescent="0.2">
      <c r="A85" s="130">
        <v>36860</v>
      </c>
      <c r="B85" s="141" t="e">
        <v>#REF!</v>
      </c>
    </row>
    <row r="86" spans="1:2" x14ac:dyDescent="0.2">
      <c r="A86" s="130">
        <v>36891</v>
      </c>
      <c r="B86" s="141" t="e">
        <v>#REF!</v>
      </c>
    </row>
    <row r="87" spans="1:2" x14ac:dyDescent="0.2">
      <c r="A87" s="130">
        <v>36922</v>
      </c>
      <c r="B87" s="141" t="e">
        <v>#REF!</v>
      </c>
    </row>
    <row r="88" spans="1:2" x14ac:dyDescent="0.2">
      <c r="A88" s="130">
        <v>36950</v>
      </c>
      <c r="B88" s="141" t="e">
        <v>#REF!</v>
      </c>
    </row>
    <row r="89" spans="1:2" x14ac:dyDescent="0.2">
      <c r="A89" s="130">
        <v>36981</v>
      </c>
      <c r="B89" s="141" t="e">
        <v>#REF!</v>
      </c>
    </row>
    <row r="90" spans="1:2" x14ac:dyDescent="0.2">
      <c r="A90" s="130">
        <v>37011</v>
      </c>
      <c r="B90" s="141" t="e">
        <v>#REF!</v>
      </c>
    </row>
    <row r="91" spans="1:2" x14ac:dyDescent="0.2">
      <c r="A91" s="130">
        <v>37042</v>
      </c>
      <c r="B91" s="141" t="e">
        <v>#REF!</v>
      </c>
    </row>
    <row r="92" spans="1:2" x14ac:dyDescent="0.2">
      <c r="A92" s="130">
        <v>37072</v>
      </c>
      <c r="B92" s="141" t="e">
        <v>#REF!</v>
      </c>
    </row>
    <row r="93" spans="1:2" x14ac:dyDescent="0.2">
      <c r="A93" s="130">
        <v>37103</v>
      </c>
      <c r="B93" s="141" t="e">
        <v>#REF!</v>
      </c>
    </row>
    <row r="94" spans="1:2" x14ac:dyDescent="0.2">
      <c r="A94" s="130">
        <v>37134</v>
      </c>
      <c r="B94" s="141" t="e">
        <v>#REF!</v>
      </c>
    </row>
    <row r="95" spans="1:2" x14ac:dyDescent="0.2">
      <c r="A95" s="130">
        <v>37164</v>
      </c>
      <c r="B95" s="141" t="e">
        <v>#REF!</v>
      </c>
    </row>
    <row r="96" spans="1:2" x14ac:dyDescent="0.2">
      <c r="A96" s="131">
        <v>37195</v>
      </c>
      <c r="B96" s="141" t="e">
        <v>#REF!</v>
      </c>
    </row>
    <row r="97" spans="1:2" x14ac:dyDescent="0.2">
      <c r="A97" s="130">
        <v>37225</v>
      </c>
      <c r="B97" s="141" t="e">
        <v>#REF!</v>
      </c>
    </row>
    <row r="98" spans="1:2" x14ac:dyDescent="0.2">
      <c r="A98" s="130">
        <v>37256</v>
      </c>
      <c r="B98" s="141">
        <v>1.7604473752042</v>
      </c>
    </row>
    <row r="99" spans="1:2" x14ac:dyDescent="0.2">
      <c r="A99" s="130">
        <v>37287</v>
      </c>
      <c r="B99" s="141">
        <v>-2.3487375927674798</v>
      </c>
    </row>
    <row r="100" spans="1:2" x14ac:dyDescent="0.2">
      <c r="A100" s="126">
        <v>37315</v>
      </c>
      <c r="B100" s="141">
        <v>-0.56122642828790903</v>
      </c>
    </row>
    <row r="101" spans="1:2" x14ac:dyDescent="0.2">
      <c r="A101" s="126">
        <v>37346</v>
      </c>
      <c r="B101" s="141">
        <v>5.47378809760826</v>
      </c>
    </row>
    <row r="102" spans="1:2" x14ac:dyDescent="0.2">
      <c r="A102" s="127">
        <v>37376</v>
      </c>
      <c r="B102" s="141">
        <v>3.3625581686626198</v>
      </c>
    </row>
    <row r="103" spans="1:2" x14ac:dyDescent="0.2">
      <c r="A103" s="127">
        <v>37407</v>
      </c>
      <c r="B103" s="141">
        <v>5.0613749975547698E-2</v>
      </c>
    </row>
    <row r="104" spans="1:2" x14ac:dyDescent="0.2">
      <c r="A104" s="126">
        <v>37437</v>
      </c>
      <c r="B104" s="141">
        <v>-1.8358931742337801</v>
      </c>
    </row>
    <row r="105" spans="1:2" x14ac:dyDescent="0.2">
      <c r="A105" s="126">
        <v>37468</v>
      </c>
      <c r="B105" s="141">
        <v>-7.2123287411214898</v>
      </c>
    </row>
    <row r="106" spans="1:2" x14ac:dyDescent="0.2">
      <c r="A106" s="126">
        <v>37499</v>
      </c>
      <c r="B106" s="141">
        <v>3.9943784942629201</v>
      </c>
    </row>
    <row r="107" spans="1:2" x14ac:dyDescent="0.2">
      <c r="A107" s="126">
        <v>37529</v>
      </c>
      <c r="B107" s="141">
        <v>-7.0277439546151097</v>
      </c>
    </row>
    <row r="108" spans="1:2" x14ac:dyDescent="0.2">
      <c r="A108" s="126">
        <v>37560</v>
      </c>
      <c r="B108" s="141">
        <v>0.82625857014231296</v>
      </c>
    </row>
    <row r="109" spans="1:2" x14ac:dyDescent="0.2">
      <c r="A109" s="126">
        <v>37590</v>
      </c>
      <c r="B109" s="141">
        <v>1.2882921590815499</v>
      </c>
    </row>
    <row r="110" spans="1:2" x14ac:dyDescent="0.2">
      <c r="A110" s="126">
        <v>37621</v>
      </c>
      <c r="B110" s="141">
        <v>2.8565864411485</v>
      </c>
    </row>
    <row r="111" spans="1:2" x14ac:dyDescent="0.2">
      <c r="A111" s="126">
        <v>37652</v>
      </c>
      <c r="B111" s="141">
        <v>0.22152431611064399</v>
      </c>
    </row>
    <row r="112" spans="1:2" x14ac:dyDescent="0.2">
      <c r="A112" s="126">
        <v>37680</v>
      </c>
      <c r="B112" s="141">
        <v>-1.29551881246621</v>
      </c>
    </row>
    <row r="113" spans="1:2" x14ac:dyDescent="0.2">
      <c r="A113" s="126">
        <v>37711</v>
      </c>
      <c r="B113" s="141">
        <v>1.01150852464831</v>
      </c>
    </row>
    <row r="114" spans="1:2" x14ac:dyDescent="0.2">
      <c r="A114" s="126">
        <v>37741</v>
      </c>
      <c r="B114" s="141">
        <v>7.8407746648722503</v>
      </c>
    </row>
    <row r="115" spans="1:2" x14ac:dyDescent="0.2">
      <c r="A115" s="126">
        <v>37772</v>
      </c>
      <c r="B115" s="141">
        <v>7.7476504145887404</v>
      </c>
    </row>
    <row r="116" spans="1:2" x14ac:dyDescent="0.2">
      <c r="A116" s="126">
        <v>37802</v>
      </c>
      <c r="B116" s="141">
        <v>2.2934856714610601</v>
      </c>
    </row>
    <row r="117" spans="1:2" x14ac:dyDescent="0.2">
      <c r="A117" s="126">
        <v>37833</v>
      </c>
      <c r="B117" s="141">
        <v>-0.83540021113952501</v>
      </c>
    </row>
    <row r="118" spans="1:2" x14ac:dyDescent="0.2">
      <c r="A118" s="126">
        <v>37864</v>
      </c>
      <c r="B118" s="141">
        <v>-0.49133662202223199</v>
      </c>
    </row>
    <row r="119" spans="1:2" x14ac:dyDescent="0.2">
      <c r="A119" s="126">
        <v>37894</v>
      </c>
      <c r="B119" s="141">
        <v>5.2540265373797901</v>
      </c>
    </row>
    <row r="120" spans="1:2" x14ac:dyDescent="0.2">
      <c r="A120" s="126">
        <v>37925</v>
      </c>
      <c r="B120" s="141">
        <v>3.2942567266926299</v>
      </c>
    </row>
    <row r="121" spans="1:2" x14ac:dyDescent="0.2">
      <c r="A121" s="126">
        <v>37955</v>
      </c>
      <c r="B121" s="141">
        <v>2.5900859067553399</v>
      </c>
    </row>
    <row r="122" spans="1:2" x14ac:dyDescent="0.2">
      <c r="A122" s="126">
        <v>37986</v>
      </c>
      <c r="B122" s="141">
        <v>7.2337842137661701</v>
      </c>
    </row>
    <row r="123" spans="1:2" x14ac:dyDescent="0.2">
      <c r="A123" s="126">
        <v>38017</v>
      </c>
      <c r="B123" s="141">
        <v>1.33920360492918</v>
      </c>
    </row>
    <row r="124" spans="1:2" x14ac:dyDescent="0.2">
      <c r="A124" s="126">
        <v>38046</v>
      </c>
      <c r="B124" s="141">
        <v>3.5200693081661099</v>
      </c>
    </row>
    <row r="125" spans="1:2" x14ac:dyDescent="0.2">
      <c r="A125" s="126">
        <v>38077</v>
      </c>
      <c r="B125" s="141">
        <v>0.73834222617612499</v>
      </c>
    </row>
    <row r="126" spans="1:2" x14ac:dyDescent="0.2">
      <c r="A126" s="126">
        <v>38107</v>
      </c>
      <c r="B126" s="141">
        <v>-4.8466155067766001</v>
      </c>
    </row>
    <row r="127" spans="1:2" x14ac:dyDescent="0.2">
      <c r="A127" s="126">
        <v>38138</v>
      </c>
      <c r="B127" s="141">
        <v>2.1251695956069101</v>
      </c>
    </row>
    <row r="128" spans="1:2" x14ac:dyDescent="0.2">
      <c r="A128" s="126">
        <v>38168</v>
      </c>
      <c r="B128" s="141">
        <v>2.5302959707513399</v>
      </c>
    </row>
    <row r="129" spans="1:2" x14ac:dyDescent="0.2">
      <c r="A129" s="126">
        <v>38199</v>
      </c>
      <c r="B129" s="141">
        <v>1.25350888325737</v>
      </c>
    </row>
    <row r="130" spans="1:2" x14ac:dyDescent="0.2">
      <c r="A130" s="126">
        <v>38230</v>
      </c>
      <c r="B130" s="141">
        <v>2.6980255900351602</v>
      </c>
    </row>
    <row r="131" spans="1:2" x14ac:dyDescent="0.2">
      <c r="A131" s="126">
        <v>38260</v>
      </c>
      <c r="B131" s="141">
        <v>3.7275570318128901</v>
      </c>
    </row>
    <row r="132" spans="1:2" x14ac:dyDescent="0.2">
      <c r="A132" s="126">
        <v>38291</v>
      </c>
      <c r="B132" s="141">
        <v>3.4186898754476398</v>
      </c>
    </row>
    <row r="133" spans="1:2" x14ac:dyDescent="0.2">
      <c r="A133" s="126">
        <v>38321</v>
      </c>
      <c r="B133" s="141">
        <v>7.3719295605701598</v>
      </c>
    </row>
    <row r="134" spans="1:2" x14ac:dyDescent="0.2">
      <c r="A134" s="126">
        <v>38352</v>
      </c>
      <c r="B134" s="141">
        <v>3.6196955463354299</v>
      </c>
    </row>
    <row r="135" spans="1:2" x14ac:dyDescent="0.2">
      <c r="A135" s="126">
        <v>38383</v>
      </c>
      <c r="B135" s="141">
        <v>2.8690198743291901</v>
      </c>
    </row>
    <row r="136" spans="1:2" x14ac:dyDescent="0.2">
      <c r="A136" s="126">
        <v>38411</v>
      </c>
      <c r="B136" s="141">
        <v>2.03894791356571</v>
      </c>
    </row>
    <row r="137" spans="1:2" x14ac:dyDescent="0.2">
      <c r="A137" s="127">
        <v>38442</v>
      </c>
      <c r="B137" s="141">
        <v>-2.6293556559692499</v>
      </c>
    </row>
    <row r="138" spans="1:2" x14ac:dyDescent="0.2">
      <c r="A138" s="127">
        <v>38472</v>
      </c>
      <c r="B138" s="141">
        <v>0.53221790272579605</v>
      </c>
    </row>
    <row r="139" spans="1:2" x14ac:dyDescent="0.2">
      <c r="A139" s="127">
        <v>38503</v>
      </c>
      <c r="B139" s="141">
        <v>0.67922052836231195</v>
      </c>
    </row>
    <row r="140" spans="1:2" x14ac:dyDescent="0.2">
      <c r="A140" s="127">
        <v>38533</v>
      </c>
      <c r="B140" s="141">
        <v>4.7615302075200798</v>
      </c>
    </row>
    <row r="141" spans="1:2" x14ac:dyDescent="0.2">
      <c r="A141" s="127">
        <v>38564</v>
      </c>
      <c r="B141" s="141">
        <v>1.1902938016248099</v>
      </c>
    </row>
    <row r="142" spans="1:2" x14ac:dyDescent="0.2">
      <c r="A142" s="127">
        <v>38595</v>
      </c>
      <c r="B142" s="141">
        <v>1.83384912794531</v>
      </c>
    </row>
    <row r="143" spans="1:2" x14ac:dyDescent="0.2">
      <c r="A143" s="127">
        <v>38625</v>
      </c>
      <c r="B143" s="141">
        <v>4.4493106660181203</v>
      </c>
    </row>
    <row r="144" spans="1:2" x14ac:dyDescent="0.2">
      <c r="A144" s="127">
        <v>38656</v>
      </c>
      <c r="B144" s="141">
        <v>-4.8734641395316496</v>
      </c>
    </row>
    <row r="145" spans="1:2" x14ac:dyDescent="0.2">
      <c r="A145" s="127">
        <v>38686</v>
      </c>
      <c r="B145" s="141">
        <v>1.0686665847461401</v>
      </c>
    </row>
    <row r="146" spans="1:2" x14ac:dyDescent="0.2">
      <c r="A146" s="127">
        <v>38717</v>
      </c>
      <c r="B146" s="141">
        <v>2.51938440540762</v>
      </c>
    </row>
    <row r="147" spans="1:2" x14ac:dyDescent="0.2">
      <c r="A147" s="127">
        <v>38748</v>
      </c>
      <c r="B147" s="141">
        <v>6.0110253857402496</v>
      </c>
    </row>
    <row r="148" spans="1:2" x14ac:dyDescent="0.2">
      <c r="A148" s="127">
        <v>38776</v>
      </c>
      <c r="B148" s="141">
        <v>1.59720327036932</v>
      </c>
    </row>
    <row r="149" spans="1:2" x14ac:dyDescent="0.2">
      <c r="A149" s="127">
        <v>38807</v>
      </c>
      <c r="B149" s="141">
        <v>-0.65542385215355803</v>
      </c>
    </row>
    <row r="150" spans="1:2" x14ac:dyDescent="0.2">
      <c r="A150" s="127">
        <v>38837</v>
      </c>
      <c r="B150" s="141">
        <v>4.6801795379797504</v>
      </c>
    </row>
    <row r="151" spans="1:2" x14ac:dyDescent="0.2">
      <c r="A151" s="127">
        <v>38868</v>
      </c>
      <c r="B151" s="141">
        <v>1.1614517891199001</v>
      </c>
    </row>
    <row r="152" spans="1:2" x14ac:dyDescent="0.2">
      <c r="A152" s="127">
        <v>38898</v>
      </c>
      <c r="B152" s="141">
        <v>1.26742760435461</v>
      </c>
    </row>
    <row r="153" spans="1:2" x14ac:dyDescent="0.2">
      <c r="A153" s="127">
        <v>38929</v>
      </c>
      <c r="B153" s="141">
        <v>2.56651868991398</v>
      </c>
    </row>
    <row r="154" spans="1:2" x14ac:dyDescent="0.2">
      <c r="A154" s="127">
        <v>38960</v>
      </c>
      <c r="B154" s="141">
        <v>3.27424088573252</v>
      </c>
    </row>
    <row r="155" spans="1:2" x14ac:dyDescent="0.2">
      <c r="A155" s="127">
        <v>38990</v>
      </c>
      <c r="B155" s="141">
        <v>1.15755968587212</v>
      </c>
    </row>
    <row r="156" spans="1:2" x14ac:dyDescent="0.2">
      <c r="A156" s="127">
        <v>39021</v>
      </c>
      <c r="B156" s="141">
        <v>3.7196317006869899</v>
      </c>
    </row>
    <row r="157" spans="1:2" x14ac:dyDescent="0.2">
      <c r="A157" s="127">
        <v>39051</v>
      </c>
      <c r="B157" s="141">
        <v>6.5069308638595604</v>
      </c>
    </row>
    <row r="158" spans="1:2" x14ac:dyDescent="0.2">
      <c r="A158" s="127">
        <v>39082</v>
      </c>
      <c r="B158" s="141">
        <v>2.7266597775168302</v>
      </c>
    </row>
    <row r="159" spans="1:2" x14ac:dyDescent="0.2">
      <c r="A159" s="127">
        <v>39113</v>
      </c>
      <c r="B159" s="141">
        <v>0.66035841075273705</v>
      </c>
    </row>
    <row r="160" spans="1:2" x14ac:dyDescent="0.2">
      <c r="A160" s="127">
        <v>39141</v>
      </c>
      <c r="B160" s="141">
        <v>1.4407245673621101</v>
      </c>
    </row>
    <row r="161" spans="1:2" x14ac:dyDescent="0.2">
      <c r="A161" s="127">
        <v>39172</v>
      </c>
      <c r="B161" s="141">
        <v>4.4151222560936798</v>
      </c>
    </row>
    <row r="162" spans="1:2" x14ac:dyDescent="0.2">
      <c r="A162" s="127">
        <v>39202</v>
      </c>
      <c r="B162" s="141">
        <v>4.3440300246722998</v>
      </c>
    </row>
    <row r="163" spans="1:2" x14ac:dyDescent="0.2">
      <c r="A163" s="127">
        <v>39233</v>
      </c>
      <c r="B163" s="141">
        <v>3.1477478720900498</v>
      </c>
    </row>
    <row r="164" spans="1:2" x14ac:dyDescent="0.2">
      <c r="A164" s="127">
        <v>39263</v>
      </c>
      <c r="B164" s="141">
        <v>-1.31221436996298</v>
      </c>
    </row>
    <row r="165" spans="1:2" x14ac:dyDescent="0.2">
      <c r="A165" s="127">
        <v>39294</v>
      </c>
      <c r="B165" s="141">
        <v>-1.2101459166314299</v>
      </c>
    </row>
    <row r="166" spans="1:2" x14ac:dyDescent="0.2">
      <c r="A166" s="127">
        <v>39325</v>
      </c>
      <c r="B166" s="141">
        <v>0.322134746988678</v>
      </c>
    </row>
    <row r="167" spans="1:2" x14ac:dyDescent="0.2">
      <c r="A167" s="127">
        <v>39355</v>
      </c>
      <c r="B167" s="141">
        <v>5.79938112980303</v>
      </c>
    </row>
    <row r="168" spans="1:2" x14ac:dyDescent="0.2">
      <c r="A168" s="127">
        <v>39386</v>
      </c>
      <c r="B168" s="141">
        <v>6.2903294706325701</v>
      </c>
    </row>
    <row r="169" spans="1:2" x14ac:dyDescent="0.2">
      <c r="A169" s="127">
        <v>39416</v>
      </c>
      <c r="B169" s="141">
        <v>-2.09633506602268</v>
      </c>
    </row>
    <row r="170" spans="1:2" x14ac:dyDescent="0.2">
      <c r="A170" s="127">
        <v>39447</v>
      </c>
      <c r="B170" s="141">
        <v>-0.31009695661194903</v>
      </c>
    </row>
    <row r="171" spans="1:2" x14ac:dyDescent="0.2">
      <c r="A171" s="127">
        <v>39478</v>
      </c>
      <c r="B171" s="141">
        <v>-7.9556450715385898</v>
      </c>
    </row>
    <row r="172" spans="1:2" x14ac:dyDescent="0.2">
      <c r="A172" s="127">
        <v>39507</v>
      </c>
      <c r="B172" s="141">
        <v>1.5881559225202799</v>
      </c>
    </row>
    <row r="173" spans="1:2" x14ac:dyDescent="0.2">
      <c r="A173" s="127">
        <v>39538</v>
      </c>
      <c r="B173" s="141">
        <v>-2.00686267841701</v>
      </c>
    </row>
    <row r="174" spans="1:2" x14ac:dyDescent="0.2">
      <c r="A174" s="127">
        <v>39568</v>
      </c>
      <c r="B174" s="141">
        <v>4.0479988619806004</v>
      </c>
    </row>
    <row r="175" spans="1:2" x14ac:dyDescent="0.2">
      <c r="A175" s="127">
        <v>39599</v>
      </c>
      <c r="B175" s="141">
        <v>2.3995902543250098</v>
      </c>
    </row>
    <row r="176" spans="1:2" x14ac:dyDescent="0.2">
      <c r="A176" s="127">
        <v>39629</v>
      </c>
      <c r="B176" s="141">
        <v>-6.6147889419677801</v>
      </c>
    </row>
    <row r="177" spans="1:2" x14ac:dyDescent="0.2">
      <c r="A177" s="127">
        <v>39660</v>
      </c>
      <c r="B177" s="141">
        <v>-3.9438950189392701</v>
      </c>
    </row>
    <row r="178" spans="1:2" x14ac:dyDescent="0.2">
      <c r="A178" s="127">
        <v>39691</v>
      </c>
      <c r="B178" s="141">
        <v>-3.8577005751203401</v>
      </c>
    </row>
    <row r="179" spans="1:2" x14ac:dyDescent="0.2">
      <c r="A179" s="127">
        <v>39721</v>
      </c>
      <c r="B179" s="141">
        <v>-11.9697084892374</v>
      </c>
    </row>
    <row r="180" spans="1:2" x14ac:dyDescent="0.2">
      <c r="A180" s="127">
        <v>39752</v>
      </c>
      <c r="B180" s="141">
        <v>-18.598475954214098</v>
      </c>
    </row>
    <row r="181" spans="1:2" x14ac:dyDescent="0.2">
      <c r="A181" s="127">
        <v>39782</v>
      </c>
      <c r="B181" s="141">
        <v>-5.4696463783032501</v>
      </c>
    </row>
    <row r="182" spans="1:2" x14ac:dyDescent="0.2">
      <c r="A182" s="127">
        <v>39813</v>
      </c>
      <c r="B182" s="141">
        <v>6.9849316333953499</v>
      </c>
    </row>
    <row r="183" spans="1:2" x14ac:dyDescent="0.2">
      <c r="A183" s="127">
        <v>39844</v>
      </c>
      <c r="B183" s="141">
        <v>-9.1311970365256006</v>
      </c>
    </row>
    <row r="184" spans="1:2" x14ac:dyDescent="0.2">
      <c r="A184" s="127">
        <v>39872</v>
      </c>
      <c r="B184" s="141">
        <v>-12.6167648803613</v>
      </c>
    </row>
    <row r="185" spans="1:2" x14ac:dyDescent="0.2">
      <c r="A185" s="127">
        <v>39903</v>
      </c>
      <c r="B185" s="141">
        <v>5.8509920855046804</v>
      </c>
    </row>
    <row r="186" spans="1:2" x14ac:dyDescent="0.2">
      <c r="A186" s="127">
        <v>39933</v>
      </c>
      <c r="B186" s="141">
        <v>7.7606279894819803</v>
      </c>
    </row>
    <row r="187" spans="1:2" x14ac:dyDescent="0.2">
      <c r="A187" s="127">
        <v>39964</v>
      </c>
      <c r="B187" s="141">
        <v>12.363544849764301</v>
      </c>
    </row>
    <row r="188" spans="1:2" x14ac:dyDescent="0.2">
      <c r="A188" s="127">
        <v>39994</v>
      </c>
      <c r="B188" s="141">
        <v>0.43929197422560901</v>
      </c>
    </row>
    <row r="189" spans="1:2" x14ac:dyDescent="0.2">
      <c r="A189" s="127">
        <v>40025</v>
      </c>
      <c r="B189" s="141">
        <v>7.0941395682662103</v>
      </c>
    </row>
    <row r="190" spans="1:2" x14ac:dyDescent="0.2">
      <c r="A190" s="127">
        <v>40056</v>
      </c>
      <c r="B190" s="141">
        <v>2.85893302503146</v>
      </c>
    </row>
    <row r="191" spans="1:2" x14ac:dyDescent="0.2">
      <c r="A191" s="127">
        <v>40086</v>
      </c>
      <c r="B191" s="141">
        <v>4.8755146291936198</v>
      </c>
    </row>
    <row r="192" spans="1:2" x14ac:dyDescent="0.2">
      <c r="A192" s="127">
        <v>40117</v>
      </c>
      <c r="B192" s="141">
        <v>-2.13692478861367</v>
      </c>
    </row>
    <row r="193" spans="1:2" x14ac:dyDescent="0.2">
      <c r="A193" s="127">
        <v>40147</v>
      </c>
      <c r="B193" s="141">
        <v>4.8988041956686796</v>
      </c>
    </row>
    <row r="194" spans="1:2" x14ac:dyDescent="0.2">
      <c r="A194" s="127">
        <v>40178</v>
      </c>
      <c r="B194" s="141">
        <v>3.3463399964990002</v>
      </c>
    </row>
    <row r="195" spans="1:2" x14ac:dyDescent="0.2">
      <c r="A195" s="127">
        <v>40209</v>
      </c>
      <c r="B195" s="141">
        <v>-4.5082724273444699</v>
      </c>
    </row>
    <row r="196" spans="1:2" x14ac:dyDescent="0.2">
      <c r="A196" s="127">
        <v>40237</v>
      </c>
      <c r="B196" s="141">
        <v>-0.63516361687678802</v>
      </c>
    </row>
    <row r="197" spans="1:2" x14ac:dyDescent="0.2">
      <c r="A197" s="127">
        <v>40268</v>
      </c>
      <c r="B197" s="141">
        <v>4.0417352027539897</v>
      </c>
    </row>
    <row r="198" spans="1:2" x14ac:dyDescent="0.2">
      <c r="A198" s="127">
        <v>40298</v>
      </c>
      <c r="B198" s="141">
        <v>-0.61642755481655698</v>
      </c>
    </row>
    <row r="199" spans="1:2" x14ac:dyDescent="0.2">
      <c r="A199" s="127">
        <v>40329</v>
      </c>
      <c r="B199" s="141">
        <v>-10.9953332778649</v>
      </c>
    </row>
    <row r="200" spans="1:2" x14ac:dyDescent="0.2">
      <c r="A200" s="127">
        <v>40359</v>
      </c>
      <c r="B200" s="141">
        <v>-0.42845923398735503</v>
      </c>
    </row>
    <row r="201" spans="1:2" x14ac:dyDescent="0.2">
      <c r="A201" s="127">
        <v>40390</v>
      </c>
      <c r="B201" s="141">
        <v>9.5136496207329095</v>
      </c>
    </row>
    <row r="202" spans="1:2" x14ac:dyDescent="0.2">
      <c r="A202" s="127">
        <v>40421</v>
      </c>
      <c r="B202" s="141">
        <v>-1.0689104685750701</v>
      </c>
    </row>
    <row r="203" spans="1:2" x14ac:dyDescent="0.2">
      <c r="A203" s="127">
        <v>40451</v>
      </c>
      <c r="B203" s="141">
        <v>6.9717192165933204</v>
      </c>
    </row>
    <row r="204" spans="1:2" x14ac:dyDescent="0.2">
      <c r="A204" s="127">
        <v>40482</v>
      </c>
      <c r="B204" s="141">
        <v>4.69512974046014</v>
      </c>
    </row>
    <row r="205" spans="1:2" x14ac:dyDescent="0.2">
      <c r="A205" s="127">
        <v>40512</v>
      </c>
      <c r="B205" s="141">
        <v>-5.1517137936444</v>
      </c>
    </row>
    <row r="206" spans="1:2" x14ac:dyDescent="0.2">
      <c r="A206" s="127">
        <v>40543</v>
      </c>
      <c r="B206" s="141">
        <v>5.7002034154460803</v>
      </c>
    </row>
    <row r="207" spans="1:2" x14ac:dyDescent="0.2">
      <c r="A207" s="127">
        <v>40574</v>
      </c>
      <c r="B207" s="141">
        <v>3.5003989364786201</v>
      </c>
    </row>
    <row r="208" spans="1:2" x14ac:dyDescent="0.2">
      <c r="A208" s="127">
        <v>40602</v>
      </c>
      <c r="B208" s="141">
        <v>2.9122696816598999</v>
      </c>
    </row>
    <row r="209" spans="1:2" x14ac:dyDescent="0.2">
      <c r="A209" s="127">
        <v>40633</v>
      </c>
      <c r="B209" s="141">
        <v>-1.2548753710356699</v>
      </c>
    </row>
    <row r="210" spans="1:2" x14ac:dyDescent="0.2">
      <c r="A210" s="127">
        <v>40663</v>
      </c>
      <c r="B210" s="141">
        <v>5.28598392559008</v>
      </c>
    </row>
    <row r="211" spans="1:2" x14ac:dyDescent="0.2">
      <c r="A211" s="127">
        <v>40694</v>
      </c>
      <c r="B211" s="141">
        <v>-1.2856995436252101</v>
      </c>
    </row>
    <row r="212" spans="1:2" x14ac:dyDescent="0.2">
      <c r="A212" s="127">
        <v>40724</v>
      </c>
      <c r="B212" s="141">
        <v>-0.76537018466338302</v>
      </c>
    </row>
    <row r="213" spans="1:2" x14ac:dyDescent="0.2">
      <c r="A213" s="127">
        <v>40755</v>
      </c>
      <c r="B213" s="141">
        <v>-2.6241390728774099</v>
      </c>
    </row>
    <row r="214" spans="1:2" x14ac:dyDescent="0.2">
      <c r="A214" s="127">
        <v>40786</v>
      </c>
      <c r="B214" s="141">
        <v>-5.6271209710356302</v>
      </c>
    </row>
    <row r="215" spans="1:2" x14ac:dyDescent="0.2">
      <c r="A215" s="127">
        <v>40816</v>
      </c>
      <c r="B215" s="141">
        <v>-5.4663403728266804</v>
      </c>
    </row>
    <row r="216" spans="1:2" x14ac:dyDescent="0.2">
      <c r="A216" s="127">
        <v>40847</v>
      </c>
      <c r="B216" s="141">
        <v>7.4772565546345602</v>
      </c>
    </row>
    <row r="217" spans="1:2" x14ac:dyDescent="0.2">
      <c r="A217" s="127">
        <v>40877</v>
      </c>
      <c r="B217" s="141">
        <v>-2.0232118681553501</v>
      </c>
    </row>
    <row r="218" spans="1:2" x14ac:dyDescent="0.2">
      <c r="A218" s="127">
        <v>40908</v>
      </c>
      <c r="B218" s="141">
        <v>0.37719426213458401</v>
      </c>
    </row>
    <row r="219" spans="1:2" x14ac:dyDescent="0.2">
      <c r="A219" s="127">
        <v>40939</v>
      </c>
      <c r="B219" s="141">
        <v>2.76871225671393</v>
      </c>
    </row>
    <row r="220" spans="1:2" x14ac:dyDescent="0.2">
      <c r="A220" s="127">
        <v>40968</v>
      </c>
      <c r="B220" s="141">
        <v>3.8564676075215401</v>
      </c>
    </row>
    <row r="221" spans="1:2" x14ac:dyDescent="0.2">
      <c r="A221" s="127">
        <v>40999</v>
      </c>
      <c r="B221" s="141">
        <v>0.110674414670853</v>
      </c>
    </row>
    <row r="222" spans="1:2" x14ac:dyDescent="0.2">
      <c r="A222" s="127">
        <v>41029</v>
      </c>
      <c r="B222" s="141">
        <v>0.13371162516901999</v>
      </c>
    </row>
    <row r="223" spans="1:2" x14ac:dyDescent="0.2">
      <c r="A223" s="127">
        <v>41060</v>
      </c>
      <c r="B223" s="141">
        <v>-7.6142360471525796</v>
      </c>
    </row>
    <row r="224" spans="1:2" x14ac:dyDescent="0.2">
      <c r="A224" s="127">
        <v>41090</v>
      </c>
      <c r="B224" s="141">
        <v>5.5638843319040703</v>
      </c>
    </row>
    <row r="225" spans="1:2" x14ac:dyDescent="0.2">
      <c r="A225" s="127">
        <v>41121</v>
      </c>
      <c r="B225" s="141">
        <v>1.63435024076408</v>
      </c>
    </row>
    <row r="226" spans="1:2" x14ac:dyDescent="0.2">
      <c r="A226" s="127">
        <v>41152</v>
      </c>
      <c r="B226" s="141">
        <v>0.22334144531082101</v>
      </c>
    </row>
    <row r="227" spans="1:2" x14ac:dyDescent="0.2">
      <c r="A227" s="127">
        <v>41182</v>
      </c>
      <c r="B227" s="141">
        <v>2.7046441839117601</v>
      </c>
    </row>
    <row r="228" spans="1:2" x14ac:dyDescent="0.2">
      <c r="A228" s="127">
        <v>41213</v>
      </c>
      <c r="B228" s="141">
        <v>1.56559867320691</v>
      </c>
    </row>
    <row r="229" spans="1:2" x14ac:dyDescent="0.2">
      <c r="A229" s="127">
        <v>41243</v>
      </c>
      <c r="B229" s="141">
        <v>-1.3346061411726799</v>
      </c>
    </row>
    <row r="230" spans="1:2" x14ac:dyDescent="0.2">
      <c r="A230" s="127">
        <v>41274</v>
      </c>
      <c r="B230" s="141">
        <v>2.27902350602962</v>
      </c>
    </row>
    <row r="231" spans="1:2" x14ac:dyDescent="0.2">
      <c r="A231" s="127">
        <v>41305</v>
      </c>
      <c r="B231" s="141">
        <v>3.0542986652370998</v>
      </c>
    </row>
    <row r="232" spans="1:2" x14ac:dyDescent="0.2">
      <c r="A232" s="127">
        <v>41333</v>
      </c>
      <c r="B232" s="141">
        <v>-0.202905199588088</v>
      </c>
    </row>
    <row r="233" spans="1:2" x14ac:dyDescent="0.2">
      <c r="A233" s="127">
        <v>41364</v>
      </c>
      <c r="B233" s="141">
        <v>2.3699746013065699</v>
      </c>
    </row>
    <row r="234" spans="1:2" x14ac:dyDescent="0.2">
      <c r="A234" s="127">
        <v>41394</v>
      </c>
      <c r="B234" s="141">
        <v>4.5958869846954196</v>
      </c>
    </row>
    <row r="235" spans="1:2" x14ac:dyDescent="0.2">
      <c r="A235" s="127">
        <v>41425</v>
      </c>
      <c r="B235" s="141">
        <v>-5.0971302931029099</v>
      </c>
    </row>
    <row r="236" spans="1:2" x14ac:dyDescent="0.2">
      <c r="A236" s="127">
        <v>41455</v>
      </c>
      <c r="B236" s="141">
        <v>-2.10815346938791</v>
      </c>
    </row>
    <row r="237" spans="1:2" x14ac:dyDescent="0.2">
      <c r="A237" s="127">
        <v>41486</v>
      </c>
      <c r="B237" s="141">
        <v>4.2191097815803298</v>
      </c>
    </row>
    <row r="238" spans="1:2" x14ac:dyDescent="0.2">
      <c r="A238" s="127">
        <v>41517</v>
      </c>
      <c r="B238" s="141">
        <v>-3.0015708093797202</v>
      </c>
    </row>
    <row r="239" spans="1:2" x14ac:dyDescent="0.2">
      <c r="A239" s="127">
        <v>41547</v>
      </c>
      <c r="B239" s="141">
        <v>6.3640310836509997</v>
      </c>
    </row>
    <row r="240" spans="1:2" x14ac:dyDescent="0.2">
      <c r="A240" s="127">
        <v>41578</v>
      </c>
      <c r="B240" s="141">
        <v>3.8571690207076301</v>
      </c>
    </row>
    <row r="241" spans="1:2" x14ac:dyDescent="0.2">
      <c r="A241" s="127">
        <v>41608</v>
      </c>
      <c r="B241" s="141">
        <v>-0.75915828355647097</v>
      </c>
    </row>
    <row r="242" spans="1:2" x14ac:dyDescent="0.2">
      <c r="A242" s="127">
        <v>41639</v>
      </c>
      <c r="B242" s="141">
        <v>1.42123968904539</v>
      </c>
    </row>
    <row r="243" spans="1:2" x14ac:dyDescent="0.2">
      <c r="A243" s="127">
        <v>41670</v>
      </c>
      <c r="B243" s="141">
        <v>-0.80944227134215296</v>
      </c>
    </row>
    <row r="244" spans="1:2" x14ac:dyDescent="0.2">
      <c r="A244" s="127">
        <v>41698</v>
      </c>
      <c r="B244" s="141">
        <v>4.7681273095243801</v>
      </c>
    </row>
    <row r="245" spans="1:2" x14ac:dyDescent="0.2">
      <c r="A245" s="127">
        <v>41729</v>
      </c>
      <c r="B245" s="141">
        <v>2.9812969899384099</v>
      </c>
    </row>
    <row r="246" spans="1:2" x14ac:dyDescent="0.2">
      <c r="A246" s="127">
        <v>41759</v>
      </c>
      <c r="B246" s="141">
        <v>1.8228842406061001</v>
      </c>
    </row>
    <row r="247" spans="1:2" x14ac:dyDescent="0.2">
      <c r="A247" s="127">
        <v>41790</v>
      </c>
      <c r="B247" s="141">
        <v>2.57573045325445</v>
      </c>
    </row>
    <row r="248" spans="1:2" x14ac:dyDescent="0.2">
      <c r="A248" s="127">
        <v>41820</v>
      </c>
      <c r="B248" s="141">
        <v>3.80506669934169</v>
      </c>
    </row>
    <row r="249" spans="1:2" x14ac:dyDescent="0.2">
      <c r="A249" s="127">
        <v>41851</v>
      </c>
      <c r="B249" s="141">
        <v>-2.06219858758472</v>
      </c>
    </row>
    <row r="250" spans="1:2" x14ac:dyDescent="0.2">
      <c r="A250" s="127">
        <v>41882</v>
      </c>
      <c r="B250" s="141">
        <v>2.2313219470583099</v>
      </c>
    </row>
    <row r="251" spans="1:2" x14ac:dyDescent="0.2">
      <c r="A251" s="127">
        <v>41912</v>
      </c>
      <c r="B251" s="141">
        <v>-3.9013860935339801</v>
      </c>
    </row>
    <row r="252" spans="1:2" x14ac:dyDescent="0.2">
      <c r="A252" s="127">
        <v>41943</v>
      </c>
      <c r="B252" s="141">
        <v>1.6825421418541699</v>
      </c>
    </row>
    <row r="253" spans="1:2" x14ac:dyDescent="0.2">
      <c r="A253" s="127">
        <v>41973</v>
      </c>
      <c r="B253" s="141">
        <v>0.10975506642823001</v>
      </c>
    </row>
    <row r="254" spans="1:2" x14ac:dyDescent="0.2">
      <c r="A254" s="127">
        <v>42004</v>
      </c>
      <c r="B254" s="141">
        <v>-0.57916258101405904</v>
      </c>
    </row>
    <row r="255" spans="1:2" x14ac:dyDescent="0.2">
      <c r="A255" s="127">
        <v>42035</v>
      </c>
      <c r="B255" s="141">
        <v>9.9238121431777196E-2</v>
      </c>
    </row>
    <row r="256" spans="1:2" x14ac:dyDescent="0.2">
      <c r="A256" s="127">
        <v>42063</v>
      </c>
      <c r="B256" s="141">
        <v>-4.4835486185346198E-2</v>
      </c>
    </row>
    <row r="257" spans="1:2" x14ac:dyDescent="0.2">
      <c r="A257" s="127">
        <v>42094</v>
      </c>
      <c r="B257" s="141">
        <v>-0.85520072309184203</v>
      </c>
    </row>
    <row r="258" spans="1:2" x14ac:dyDescent="0.2">
      <c r="A258" s="127">
        <v>42124</v>
      </c>
      <c r="B258" s="141">
        <v>4.4083606714585297</v>
      </c>
    </row>
    <row r="259" spans="1:2" x14ac:dyDescent="0.2">
      <c r="A259" s="127">
        <v>42155</v>
      </c>
      <c r="B259" s="141">
        <v>-1.5108555267388599</v>
      </c>
    </row>
    <row r="260" spans="1:2" x14ac:dyDescent="0.2">
      <c r="A260" s="127">
        <v>42185</v>
      </c>
      <c r="B260" s="141">
        <v>-4.5148272604550703</v>
      </c>
    </row>
    <row r="261" spans="1:2" x14ac:dyDescent="0.2">
      <c r="A261" s="127">
        <v>42216</v>
      </c>
      <c r="B261" s="141">
        <v>1.1082461334036999</v>
      </c>
    </row>
    <row r="262" spans="1:2" x14ac:dyDescent="0.2">
      <c r="A262" s="127">
        <v>42247</v>
      </c>
      <c r="B262" s="141">
        <v>-5.5048722800086303</v>
      </c>
    </row>
    <row r="263" spans="1:2" x14ac:dyDescent="0.2">
      <c r="A263" s="127">
        <v>42277</v>
      </c>
      <c r="B263" s="141">
        <v>-2.70984860123371</v>
      </c>
    </row>
    <row r="264" spans="1:2" x14ac:dyDescent="0.2">
      <c r="A264" s="127">
        <v>42308</v>
      </c>
      <c r="B264" s="141">
        <v>4.8218899999999998</v>
      </c>
    </row>
    <row r="265" spans="1:2" x14ac:dyDescent="0.2">
      <c r="A265" s="127">
        <v>42338</v>
      </c>
      <c r="B265" s="141">
        <v>-4.2332599999999996</v>
      </c>
    </row>
    <row r="266" spans="1:2" x14ac:dyDescent="0.2">
      <c r="A266" s="127">
        <v>42369</v>
      </c>
      <c r="B266" s="141">
        <v>-2.5788099999999998</v>
      </c>
    </row>
    <row r="267" spans="1:2" x14ac:dyDescent="0.2">
      <c r="A267" s="127">
        <v>42400</v>
      </c>
      <c r="B267" s="141">
        <v>-0.76202999999999999</v>
      </c>
    </row>
    <row r="268" spans="1:2" x14ac:dyDescent="0.2">
      <c r="A268" s="127">
        <v>42429</v>
      </c>
      <c r="B268" s="141">
        <v>0.95787999999999995</v>
      </c>
    </row>
    <row r="269" spans="1:2" x14ac:dyDescent="0.2">
      <c r="A269" s="127">
        <v>42460</v>
      </c>
      <c r="B269" s="141">
        <v>8.4673099999999994</v>
      </c>
    </row>
    <row r="270" spans="1:2" x14ac:dyDescent="0.2">
      <c r="A270" s="127">
        <v>42490</v>
      </c>
      <c r="B270" s="141">
        <v>2.3126099999999998</v>
      </c>
    </row>
    <row r="271" spans="1:2" x14ac:dyDescent="0.2">
      <c r="A271" s="127">
        <v>42521</v>
      </c>
      <c r="B271" s="141">
        <v>-0.45778999999999997</v>
      </c>
    </row>
    <row r="272" spans="1:2" x14ac:dyDescent="0.2">
      <c r="A272" s="127">
        <v>42551</v>
      </c>
      <c r="B272" s="141">
        <v>3.08683</v>
      </c>
    </row>
    <row r="273" spans="1:2" x14ac:dyDescent="0.2">
      <c r="A273" s="129">
        <v>42582</v>
      </c>
      <c r="B273" s="141">
        <v>2.7853699999999999</v>
      </c>
    </row>
    <row r="274" spans="1:2" x14ac:dyDescent="0.2">
      <c r="A274" s="127">
        <v>42613</v>
      </c>
      <c r="B274" s="141">
        <v>-1.8311999999999999</v>
      </c>
    </row>
    <row r="275" spans="1:2" x14ac:dyDescent="0.2">
      <c r="A275" s="127">
        <v>42643</v>
      </c>
      <c r="B275" s="141">
        <v>1.7948</v>
      </c>
    </row>
    <row r="276" spans="1:2" x14ac:dyDescent="0.2">
      <c r="A276" s="127">
        <v>42674</v>
      </c>
      <c r="B276" s="141">
        <v>-2.7979699999999998</v>
      </c>
    </row>
    <row r="277" spans="1:2" x14ac:dyDescent="0.2">
      <c r="A277" s="127">
        <v>42704</v>
      </c>
      <c r="B277" s="141">
        <v>-4.0532899999999996</v>
      </c>
    </row>
    <row r="278" spans="1:2" x14ac:dyDescent="0.2">
      <c r="A278" s="127">
        <v>42735</v>
      </c>
      <c r="B278" s="141">
        <v>2.8747799999999999</v>
      </c>
    </row>
    <row r="279" spans="1:2" x14ac:dyDescent="0.2">
      <c r="A279" s="127">
        <v>42766</v>
      </c>
      <c r="B279" s="141">
        <v>1.36409</v>
      </c>
    </row>
    <row r="280" spans="1:2" x14ac:dyDescent="0.2">
      <c r="A280" s="127">
        <v>42794</v>
      </c>
      <c r="B280" s="141">
        <v>2.9779</v>
      </c>
    </row>
    <row r="281" spans="1:2" x14ac:dyDescent="0.2">
      <c r="A281" s="127">
        <v>42825</v>
      </c>
      <c r="B281" s="141">
        <v>3.4131900000000002</v>
      </c>
    </row>
    <row r="282" spans="1:2" x14ac:dyDescent="0.2">
      <c r="A282" s="127">
        <v>42855</v>
      </c>
      <c r="B282" s="141">
        <v>1.69319</v>
      </c>
    </row>
    <row r="283" spans="1:2" x14ac:dyDescent="0.2">
      <c r="A283" s="127">
        <v>42886</v>
      </c>
      <c r="B283" s="141" t="e">
        <v>#REF!</v>
      </c>
    </row>
    <row r="284" spans="1:2" x14ac:dyDescent="0.2">
      <c r="A284" s="127">
        <v>42916</v>
      </c>
      <c r="B284" s="141" t="e">
        <v>#REF!</v>
      </c>
    </row>
    <row r="285" spans="1:2" x14ac:dyDescent="0.2">
      <c r="A285" s="127">
        <v>42947</v>
      </c>
      <c r="B285" s="141" t="e">
        <v>#REF!</v>
      </c>
    </row>
    <row r="286" spans="1:2" x14ac:dyDescent="0.2">
      <c r="A286" s="127">
        <v>42978</v>
      </c>
      <c r="B286" s="141" t="e">
        <v>#REF!</v>
      </c>
    </row>
    <row r="287" spans="1:2" x14ac:dyDescent="0.2">
      <c r="A287" s="127">
        <v>43008</v>
      </c>
      <c r="B287" s="141" t="e">
        <v>#REF!</v>
      </c>
    </row>
    <row r="288" spans="1:2" x14ac:dyDescent="0.2">
      <c r="A288" s="127">
        <v>43039</v>
      </c>
      <c r="B288" s="141" t="e">
        <v>#REF!</v>
      </c>
    </row>
    <row r="289" spans="1:2" x14ac:dyDescent="0.2">
      <c r="A289" s="127">
        <v>43069</v>
      </c>
      <c r="B289" s="141" t="e">
        <v>#REF!</v>
      </c>
    </row>
    <row r="290" spans="1:2" x14ac:dyDescent="0.2">
      <c r="A290" s="127">
        <v>43100</v>
      </c>
      <c r="B290" s="141" t="e">
        <v>#REF!</v>
      </c>
    </row>
    <row r="291" spans="1:2" x14ac:dyDescent="0.2">
      <c r="A291" s="127">
        <v>43131</v>
      </c>
      <c r="B291" s="141" t="e">
        <v>#REF!</v>
      </c>
    </row>
    <row r="292" spans="1:2" x14ac:dyDescent="0.2">
      <c r="A292" s="127">
        <v>43159</v>
      </c>
      <c r="B292" s="141" t="e">
        <v>#REF!</v>
      </c>
    </row>
    <row r="293" spans="1:2" x14ac:dyDescent="0.2">
      <c r="A293" s="127">
        <v>43190</v>
      </c>
      <c r="B293" s="141">
        <v>0</v>
      </c>
    </row>
    <row r="294" spans="1:2" x14ac:dyDescent="0.2">
      <c r="A294" s="127">
        <v>43220</v>
      </c>
      <c r="B294" s="141">
        <v>0</v>
      </c>
    </row>
    <row r="295" spans="1:2" x14ac:dyDescent="0.2">
      <c r="A295" s="127">
        <v>43251</v>
      </c>
      <c r="B295" s="141">
        <v>0</v>
      </c>
    </row>
    <row r="296" spans="1:2" x14ac:dyDescent="0.2">
      <c r="A296" s="127">
        <v>43281</v>
      </c>
      <c r="B296" s="141">
        <v>0</v>
      </c>
    </row>
    <row r="297" spans="1:2" x14ac:dyDescent="0.2">
      <c r="A297" s="127">
        <v>43312</v>
      </c>
      <c r="B297" s="141">
        <v>0</v>
      </c>
    </row>
    <row r="298" spans="1:2" x14ac:dyDescent="0.2">
      <c r="A298" s="127">
        <v>43343</v>
      </c>
      <c r="B298" s="141">
        <v>0</v>
      </c>
    </row>
    <row r="299" spans="1:2" x14ac:dyDescent="0.2">
      <c r="A299" s="127">
        <v>43373</v>
      </c>
      <c r="B299" s="141">
        <v>0</v>
      </c>
    </row>
    <row r="300" spans="1:2" x14ac:dyDescent="0.2">
      <c r="A300" s="127">
        <v>43404</v>
      </c>
      <c r="B300" s="141">
        <v>0</v>
      </c>
    </row>
    <row r="301" spans="1:2" x14ac:dyDescent="0.2">
      <c r="A301" s="127">
        <v>43434</v>
      </c>
      <c r="B301" s="141">
        <v>0</v>
      </c>
    </row>
    <row r="302" spans="1:2" x14ac:dyDescent="0.2">
      <c r="A302" s="127">
        <v>43465</v>
      </c>
      <c r="B302" s="141">
        <v>0</v>
      </c>
    </row>
    <row r="303" spans="1:2" x14ac:dyDescent="0.2">
      <c r="A303" s="127">
        <v>43496</v>
      </c>
      <c r="B303" s="141">
        <v>0</v>
      </c>
    </row>
    <row r="304" spans="1:2" x14ac:dyDescent="0.2">
      <c r="A304" s="127">
        <v>43524</v>
      </c>
      <c r="B304" s="141">
        <v>0</v>
      </c>
    </row>
    <row r="305" spans="1:2" x14ac:dyDescent="0.2">
      <c r="A305" s="127">
        <v>43555</v>
      </c>
      <c r="B305" s="141">
        <v>0</v>
      </c>
    </row>
    <row r="306" spans="1:2" x14ac:dyDescent="0.2">
      <c r="A306" s="127">
        <v>43585</v>
      </c>
      <c r="B306" s="141">
        <v>0</v>
      </c>
    </row>
    <row r="307" spans="1:2" x14ac:dyDescent="0.2">
      <c r="A307" s="127">
        <v>43616</v>
      </c>
      <c r="B307" s="141">
        <v>0</v>
      </c>
    </row>
    <row r="308" spans="1:2" x14ac:dyDescent="0.2">
      <c r="A308" s="127">
        <v>43646</v>
      </c>
      <c r="B308" s="141">
        <v>0</v>
      </c>
    </row>
    <row r="309" spans="1:2" x14ac:dyDescent="0.2">
      <c r="A309" s="127">
        <v>43677</v>
      </c>
      <c r="B309" s="141">
        <v>0</v>
      </c>
    </row>
    <row r="310" spans="1:2" x14ac:dyDescent="0.2">
      <c r="A310" s="127">
        <v>43708</v>
      </c>
      <c r="B310" s="141">
        <v>0</v>
      </c>
    </row>
    <row r="311" spans="1:2" x14ac:dyDescent="0.2">
      <c r="A311" s="127">
        <v>43738</v>
      </c>
      <c r="B311" s="141">
        <v>0</v>
      </c>
    </row>
    <row r="312" spans="1:2" x14ac:dyDescent="0.2">
      <c r="A312" s="127">
        <v>43769</v>
      </c>
      <c r="B312" s="141">
        <v>0</v>
      </c>
    </row>
    <row r="313" spans="1:2" x14ac:dyDescent="0.2">
      <c r="A313" s="127">
        <v>43799</v>
      </c>
      <c r="B313" s="141">
        <v>0</v>
      </c>
    </row>
    <row r="314" spans="1:2" x14ac:dyDescent="0.2">
      <c r="A314" s="127">
        <v>43830</v>
      </c>
      <c r="B314" s="141">
        <v>0</v>
      </c>
    </row>
    <row r="315" spans="1:2" x14ac:dyDescent="0.2">
      <c r="A315" s="127">
        <v>43861</v>
      </c>
      <c r="B315" s="141">
        <v>0</v>
      </c>
    </row>
    <row r="316" spans="1:2" x14ac:dyDescent="0.2">
      <c r="A316" s="127">
        <v>43890</v>
      </c>
      <c r="B316" s="141">
        <v>0</v>
      </c>
    </row>
    <row r="317" spans="1:2" x14ac:dyDescent="0.2">
      <c r="A317" s="127">
        <v>43921</v>
      </c>
      <c r="B317" s="141">
        <v>0</v>
      </c>
    </row>
    <row r="318" spans="1:2" x14ac:dyDescent="0.2">
      <c r="A318" s="127">
        <v>43951</v>
      </c>
      <c r="B318" s="141">
        <v>0</v>
      </c>
    </row>
    <row r="319" spans="1:2" x14ac:dyDescent="0.2">
      <c r="A319" s="127">
        <v>43982</v>
      </c>
      <c r="B319" s="141">
        <v>0</v>
      </c>
    </row>
    <row r="320" spans="1:2" x14ac:dyDescent="0.2">
      <c r="A320" s="127">
        <v>44012</v>
      </c>
      <c r="B320" s="141">
        <v>0</v>
      </c>
    </row>
    <row r="321" spans="1:2" x14ac:dyDescent="0.2">
      <c r="A321" s="127">
        <v>44043</v>
      </c>
      <c r="B321" s="141">
        <v>0</v>
      </c>
    </row>
    <row r="322" spans="1:2" x14ac:dyDescent="0.2">
      <c r="A322" s="127">
        <v>44074</v>
      </c>
      <c r="B322" s="141">
        <v>0</v>
      </c>
    </row>
    <row r="323" spans="1:2" x14ac:dyDescent="0.2">
      <c r="A323" s="127">
        <v>44104</v>
      </c>
      <c r="B323" s="141">
        <v>0</v>
      </c>
    </row>
    <row r="324" spans="1:2" x14ac:dyDescent="0.2">
      <c r="A324" s="127">
        <v>44135</v>
      </c>
      <c r="B324" s="141">
        <v>0</v>
      </c>
    </row>
    <row r="325" spans="1:2" x14ac:dyDescent="0.2">
      <c r="A325" s="127">
        <v>44165</v>
      </c>
      <c r="B325" s="141">
        <v>0</v>
      </c>
    </row>
    <row r="326" spans="1:2" x14ac:dyDescent="0.2">
      <c r="A326" s="127">
        <v>44196</v>
      </c>
      <c r="B326" s="141">
        <v>0</v>
      </c>
    </row>
    <row r="327" spans="1:2" x14ac:dyDescent="0.2">
      <c r="A327" s="128"/>
      <c r="B327" s="142"/>
    </row>
    <row r="328" spans="1:2" x14ac:dyDescent="0.2">
      <c r="A328" s="128"/>
      <c r="B328" s="142"/>
    </row>
    <row r="329" spans="1:2" x14ac:dyDescent="0.2">
      <c r="A329" s="128"/>
      <c r="B329" s="142"/>
    </row>
    <row r="330" spans="1:2" x14ac:dyDescent="0.2">
      <c r="A330" s="128"/>
      <c r="B330" s="142"/>
    </row>
    <row r="331" spans="1:2" x14ac:dyDescent="0.2">
      <c r="A331" s="127"/>
      <c r="B331" s="143"/>
    </row>
    <row r="332" spans="1:2" x14ac:dyDescent="0.2">
      <c r="A332" s="126"/>
      <c r="B332" s="143"/>
    </row>
    <row r="333" spans="1:2" x14ac:dyDescent="0.2">
      <c r="A333" s="125"/>
    </row>
    <row r="334" spans="1:2" x14ac:dyDescent="0.2">
      <c r="A334" s="124"/>
      <c r="B334" s="145"/>
    </row>
    <row r="335" spans="1:2" x14ac:dyDescent="0.2">
      <c r="A335" s="124"/>
      <c r="B335" s="145"/>
    </row>
    <row r="336" spans="1:2" x14ac:dyDescent="0.2">
      <c r="A336" s="123"/>
      <c r="B336" s="146"/>
    </row>
    <row r="337" spans="1:2" x14ac:dyDescent="0.2">
      <c r="A337" s="123"/>
      <c r="B337" s="146"/>
    </row>
    <row r="338" spans="1:2" x14ac:dyDescent="0.2">
      <c r="A338" s="123"/>
      <c r="B338" s="146"/>
    </row>
    <row r="339" spans="1:2" x14ac:dyDescent="0.2">
      <c r="A339" s="123"/>
      <c r="B339" s="146"/>
    </row>
    <row r="340" spans="1:2" x14ac:dyDescent="0.2">
      <c r="A340" s="116"/>
      <c r="B340" s="146"/>
    </row>
    <row r="341" spans="1:2" x14ac:dyDescent="0.2">
      <c r="A341" s="116"/>
      <c r="B341" s="147"/>
    </row>
    <row r="342" spans="1:2" x14ac:dyDescent="0.2">
      <c r="A342" s="117"/>
      <c r="B342" s="148"/>
    </row>
    <row r="343" spans="1:2" x14ac:dyDescent="0.2">
      <c r="A343" s="122"/>
      <c r="B343" s="148"/>
    </row>
    <row r="344" spans="1:2" x14ac:dyDescent="0.2">
      <c r="A344" s="119"/>
      <c r="B344" s="147"/>
    </row>
    <row r="345" spans="1:2" x14ac:dyDescent="0.2">
      <c r="A345" s="119"/>
      <c r="B345" s="149"/>
    </row>
    <row r="346" spans="1:2" x14ac:dyDescent="0.2">
      <c r="A346" s="119"/>
      <c r="B346" s="150"/>
    </row>
    <row r="347" spans="1:2" x14ac:dyDescent="0.2">
      <c r="A347" s="119"/>
    </row>
    <row r="348" spans="1:2" x14ac:dyDescent="0.2">
      <c r="A348" s="119"/>
    </row>
    <row r="349" spans="1:2" x14ac:dyDescent="0.2">
      <c r="A349" s="119"/>
    </row>
    <row r="350" spans="1:2" x14ac:dyDescent="0.2">
      <c r="A350" s="121"/>
      <c r="B350" s="151"/>
    </row>
    <row r="351" spans="1:2" x14ac:dyDescent="0.2">
      <c r="A351" s="121"/>
      <c r="B351" s="151"/>
    </row>
    <row r="352" spans="1:2" x14ac:dyDescent="0.2">
      <c r="A352" s="117"/>
      <c r="B352" s="149"/>
    </row>
    <row r="353" spans="1:2" x14ac:dyDescent="0.2">
      <c r="A353" s="117"/>
      <c r="B353" s="149"/>
    </row>
    <row r="354" spans="1:2" x14ac:dyDescent="0.2">
      <c r="A354" s="117"/>
    </row>
    <row r="355" spans="1:2" x14ac:dyDescent="0.2">
      <c r="A355" s="120"/>
      <c r="B355" s="152"/>
    </row>
    <row r="356" spans="1:2" x14ac:dyDescent="0.2">
      <c r="A356" s="119"/>
      <c r="B356" s="150"/>
    </row>
    <row r="357" spans="1:2" x14ac:dyDescent="0.2">
      <c r="A357" s="119"/>
      <c r="B357" s="149"/>
    </row>
    <row r="358" spans="1:2" x14ac:dyDescent="0.2">
      <c r="A358" s="117"/>
    </row>
    <row r="359" spans="1:2" x14ac:dyDescent="0.2">
      <c r="A359" s="117"/>
    </row>
    <row r="360" spans="1:2" x14ac:dyDescent="0.2">
      <c r="A360" s="118"/>
      <c r="B360" s="153"/>
    </row>
    <row r="361" spans="1:2" x14ac:dyDescent="0.2">
      <c r="A361" s="4"/>
    </row>
    <row r="362" spans="1:2" x14ac:dyDescent="0.2">
      <c r="A362" s="4"/>
    </row>
    <row r="363" spans="1:2" x14ac:dyDescent="0.2">
      <c r="A363" s="4"/>
    </row>
    <row r="364" spans="1:2" x14ac:dyDescent="0.2">
      <c r="A364" s="4"/>
    </row>
    <row r="365" spans="1:2" x14ac:dyDescent="0.2">
      <c r="A365" s="4"/>
    </row>
    <row r="366" spans="1:2" x14ac:dyDescent="0.2">
      <c r="A366" s="4"/>
      <c r="B366" s="154"/>
    </row>
    <row r="367" spans="1:2" x14ac:dyDescent="0.2">
      <c r="A367" s="4"/>
      <c r="B367" s="154"/>
    </row>
    <row r="368" spans="1:2" x14ac:dyDescent="0.2">
      <c r="A368" s="4"/>
      <c r="B368" s="154"/>
    </row>
    <row r="369" spans="1:2" x14ac:dyDescent="0.2">
      <c r="A369" s="4"/>
      <c r="B369" s="154"/>
    </row>
    <row r="370" spans="1:2" x14ac:dyDescent="0.2">
      <c r="A370" s="4"/>
      <c r="B370" s="154"/>
    </row>
    <row r="371" spans="1:2" x14ac:dyDescent="0.2">
      <c r="A371" s="4"/>
      <c r="B371" s="154"/>
    </row>
    <row r="372" spans="1:2" x14ac:dyDescent="0.2">
      <c r="A372" s="4"/>
      <c r="B372" s="154"/>
    </row>
    <row r="373" spans="1:2" x14ac:dyDescent="0.2">
      <c r="A373" s="4"/>
      <c r="B373" s="154"/>
    </row>
    <row r="374" spans="1:2" x14ac:dyDescent="0.2">
      <c r="A374" s="4"/>
      <c r="B374" s="154"/>
    </row>
    <row r="375" spans="1:2" x14ac:dyDescent="0.2">
      <c r="A375" s="4"/>
      <c r="B375" s="154"/>
    </row>
    <row r="376" spans="1:2" x14ac:dyDescent="0.2">
      <c r="A376" s="4"/>
      <c r="B376" s="154"/>
    </row>
    <row r="377" spans="1:2" x14ac:dyDescent="0.2">
      <c r="A377" s="4"/>
      <c r="B377" s="154"/>
    </row>
    <row r="378" spans="1:2" x14ac:dyDescent="0.2">
      <c r="A378" s="117"/>
    </row>
    <row r="379" spans="1:2" x14ac:dyDescent="0.2">
      <c r="A379" s="117"/>
    </row>
    <row r="380" spans="1:2" x14ac:dyDescent="0.2">
      <c r="A380" s="117"/>
      <c r="B380" s="145"/>
    </row>
    <row r="381" spans="1:2" x14ac:dyDescent="0.2">
      <c r="A381" s="117"/>
    </row>
    <row r="382" spans="1:2" x14ac:dyDescent="0.2">
      <c r="A382" s="117"/>
    </row>
    <row r="383" spans="1:2" x14ac:dyDescent="0.2">
      <c r="A383" s="117"/>
    </row>
    <row r="384" spans="1:2" x14ac:dyDescent="0.2">
      <c r="A384" s="117"/>
    </row>
    <row r="385" spans="1:2" x14ac:dyDescent="0.2">
      <c r="A385" s="117"/>
    </row>
    <row r="386" spans="1:2" x14ac:dyDescent="0.2">
      <c r="A386" s="117"/>
    </row>
    <row r="387" spans="1:2" x14ac:dyDescent="0.2">
      <c r="A387" s="117"/>
    </row>
    <row r="388" spans="1:2" x14ac:dyDescent="0.2">
      <c r="A388" s="117"/>
    </row>
    <row r="389" spans="1:2" x14ac:dyDescent="0.2">
      <c r="A389" s="117"/>
    </row>
    <row r="390" spans="1:2" x14ac:dyDescent="0.2">
      <c r="A390" s="117"/>
    </row>
    <row r="391" spans="1:2" x14ac:dyDescent="0.2">
      <c r="A391" s="117"/>
    </row>
    <row r="392" spans="1:2" x14ac:dyDescent="0.2">
      <c r="A392" s="117"/>
    </row>
    <row r="393" spans="1:2" x14ac:dyDescent="0.2">
      <c r="A393" s="117"/>
    </row>
    <row r="394" spans="1:2" x14ac:dyDescent="0.2">
      <c r="A394" s="117"/>
    </row>
    <row r="395" spans="1:2" x14ac:dyDescent="0.2">
      <c r="A395" s="117"/>
    </row>
    <row r="396" spans="1:2" x14ac:dyDescent="0.2">
      <c r="A396" s="117"/>
    </row>
    <row r="397" spans="1:2" x14ac:dyDescent="0.2">
      <c r="A397" s="116"/>
    </row>
    <row r="398" spans="1:2" x14ac:dyDescent="0.2">
      <c r="A398" s="116"/>
    </row>
    <row r="399" spans="1:2" x14ac:dyDescent="0.2">
      <c r="A399" s="116"/>
    </row>
    <row r="400" spans="1:2" x14ac:dyDescent="0.2">
      <c r="A400" s="116"/>
      <c r="B400" s="155"/>
    </row>
    <row r="401" spans="1:2" x14ac:dyDescent="0.2">
      <c r="A401" s="116"/>
      <c r="B401" s="155"/>
    </row>
    <row r="402" spans="1:2" x14ac:dyDescent="0.2">
      <c r="A402" s="116"/>
      <c r="B402" s="155"/>
    </row>
    <row r="403" spans="1:2" x14ac:dyDescent="0.2">
      <c r="A403" s="116"/>
      <c r="B403" s="155"/>
    </row>
    <row r="404" spans="1:2" x14ac:dyDescent="0.2">
      <c r="A404" s="116"/>
      <c r="B404" s="155"/>
    </row>
    <row r="405" spans="1:2" x14ac:dyDescent="0.2">
      <c r="A405" s="116"/>
      <c r="B405" s="155"/>
    </row>
    <row r="406" spans="1:2" x14ac:dyDescent="0.2">
      <c r="A406" s="116"/>
      <c r="B406" s="155"/>
    </row>
    <row r="407" spans="1:2" x14ac:dyDescent="0.2">
      <c r="A407" s="116"/>
      <c r="B407" s="155"/>
    </row>
  </sheetData>
  <conditionalFormatting sqref="A6:A326">
    <cfRule type="cellIs" dxfId="3" priority="4" stopIfTrue="1" operator="between">
      <formula>$L$1</formula>
      <formula>$O$1</formula>
    </cfRule>
  </conditionalFormatting>
  <conditionalFormatting sqref="B327:B331 B336:B340">
    <cfRule type="cellIs" dxfId="2" priority="3" stopIfTrue="1" operator="lessThan">
      <formula>0</formula>
    </cfRule>
  </conditionalFormatting>
  <conditionalFormatting sqref="B6:B326">
    <cfRule type="cellIs" dxfId="1" priority="2" operator="lessThan">
      <formula>0</formula>
    </cfRule>
  </conditionalFormatting>
  <conditionalFormatting sqref="B4">
    <cfRule type="cellIs" dxfId="0" priority="1" operator="greater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3D302-FB34-074C-A449-C2B449F6A2CF}">
  <dimension ref="A1:T228"/>
  <sheetViews>
    <sheetView workbookViewId="0">
      <selection activeCell="G25" sqref="G25"/>
    </sheetView>
  </sheetViews>
  <sheetFormatPr baseColWidth="10" defaultRowHeight="16" x14ac:dyDescent="0.2"/>
  <sheetData>
    <row r="1" spans="1:20" x14ac:dyDescent="0.2">
      <c r="A1" t="s">
        <v>56</v>
      </c>
      <c r="B1" s="111">
        <f>Dashboard!K5</f>
        <v>38718</v>
      </c>
    </row>
    <row r="2" spans="1:20" x14ac:dyDescent="0.2">
      <c r="A2" t="s">
        <v>57</v>
      </c>
      <c r="B2" s="111">
        <f>Dashboard!K6</f>
        <v>38808</v>
      </c>
    </row>
    <row r="3" spans="1:20" x14ac:dyDescent="0.2">
      <c r="A3" t="s">
        <v>58</v>
      </c>
      <c r="B3" s="112" t="str">
        <f>(YEAR(B2)-YEAR(B1))*12+MONTH(B2)-MONTH(B1)&amp; " month"</f>
        <v>3 month</v>
      </c>
    </row>
    <row r="4" spans="1:20" x14ac:dyDescent="0.2">
      <c r="B4" s="182" t="s">
        <v>73</v>
      </c>
      <c r="C4" s="182"/>
      <c r="D4" s="182"/>
      <c r="E4" t="s">
        <v>75</v>
      </c>
      <c r="K4" s="181" t="s">
        <v>71</v>
      </c>
    </row>
    <row r="5" spans="1:20" x14ac:dyDescent="0.2">
      <c r="B5" t="s">
        <v>16</v>
      </c>
      <c r="C5" t="s">
        <v>17</v>
      </c>
      <c r="D5" t="s">
        <v>74</v>
      </c>
      <c r="K5" s="181"/>
    </row>
    <row r="6" spans="1:20" x14ac:dyDescent="0.2">
      <c r="A6" s="111">
        <f>EOMONTH(B1,0)</f>
        <v>38748</v>
      </c>
      <c r="B6">
        <f>VLOOKUP($A6,'Fund Data'!$A$6:$D$326,2,FALSE)</f>
        <v>0</v>
      </c>
      <c r="C6">
        <f>VLOOKUP($A6,'Fund Data'!$A$6:$D$326,3,FALSE)</f>
        <v>-0.93074999999999997</v>
      </c>
      <c r="D6">
        <f>VLOOKUP($A6,'Fund Data'!$A$6:$D$326,4,FALSE)</f>
        <v>-0.93074999999999997</v>
      </c>
      <c r="E6">
        <f>VLOOKUP(A6,'Index Data'!A6:B326,2,0)</f>
        <v>6.0110253857402496</v>
      </c>
      <c r="J6">
        <f>MATCH(EOMONTH(B2,0),A6:A228,0)</f>
        <v>4</v>
      </c>
      <c r="K6" t="s">
        <v>70</v>
      </c>
    </row>
    <row r="7" spans="1:20" x14ac:dyDescent="0.2">
      <c r="A7" s="111">
        <f>EOMONTH(A6,1)</f>
        <v>38776</v>
      </c>
      <c r="B7">
        <f>VLOOKUP($A7,'Fund Data'!$A$6:$D$326,2,FALSE)</f>
        <v>0</v>
      </c>
      <c r="C7">
        <f>VLOOKUP($A7,'Fund Data'!$A$6:$D$326,3,FALSE)</f>
        <v>3.47614</v>
      </c>
      <c r="D7">
        <f>VLOOKUP($A7,'Fund Data'!$A$6:$D$326,4,FALSE)</f>
        <v>3.47614</v>
      </c>
      <c r="E7">
        <f>VLOOKUP(A7,'Index Data'!A7:B327,2,0)</f>
        <v>1.59720327036932</v>
      </c>
      <c r="K7" s="181" t="s">
        <v>72</v>
      </c>
    </row>
    <row r="8" spans="1:20" x14ac:dyDescent="0.2">
      <c r="A8" s="111">
        <f t="shared" ref="A8:A71" si="0">EOMONTH(A7,1)</f>
        <v>38807</v>
      </c>
      <c r="B8">
        <f>VLOOKUP($A8,'Fund Data'!$A$6:$D$326,2,FALSE)</f>
        <v>0</v>
      </c>
      <c r="C8">
        <f>VLOOKUP($A8,'Fund Data'!$A$6:$D$326,3,FALSE)</f>
        <v>-0.79898000000000002</v>
      </c>
      <c r="D8">
        <f>VLOOKUP($A8,'Fund Data'!$A$6:$D$326,4,FALSE)</f>
        <v>-0.79898000000000002</v>
      </c>
      <c r="E8">
        <f>VLOOKUP(A8,'Index Data'!A8:B328,2,0)</f>
        <v>-0.65542385215355803</v>
      </c>
    </row>
    <row r="9" spans="1:20" x14ac:dyDescent="0.2">
      <c r="A9" s="111">
        <f t="shared" si="0"/>
        <v>38837</v>
      </c>
      <c r="B9">
        <f>VLOOKUP($A9,'Fund Data'!$A$6:$D$326,2,FALSE)</f>
        <v>0</v>
      </c>
      <c r="C9">
        <f>VLOOKUP($A9,'Fund Data'!$A$6:$D$326,3,FALSE)</f>
        <v>-0.41186</v>
      </c>
      <c r="D9">
        <f>VLOOKUP($A9,'Fund Data'!$A$6:$D$326,4,FALSE)</f>
        <v>-0.41186</v>
      </c>
      <c r="E9">
        <f>VLOOKUP(A9,'Index Data'!A9:B329,2,0)</f>
        <v>4.6801795379797504</v>
      </c>
      <c r="K9" s="181" t="s">
        <v>78</v>
      </c>
      <c r="L9" s="186">
        <f>YEAR(B2)</f>
        <v>2006</v>
      </c>
      <c r="M9" s="186">
        <f>L9-1</f>
        <v>2005</v>
      </c>
      <c r="N9" s="186">
        <f t="shared" ref="N9:T9" si="1">M9-1</f>
        <v>2004</v>
      </c>
      <c r="O9" s="186">
        <f t="shared" si="1"/>
        <v>2003</v>
      </c>
      <c r="P9" s="186">
        <f t="shared" si="1"/>
        <v>2002</v>
      </c>
      <c r="Q9" s="186">
        <f t="shared" si="1"/>
        <v>2001</v>
      </c>
      <c r="R9" s="186">
        <f t="shared" si="1"/>
        <v>2000</v>
      </c>
      <c r="S9" s="186">
        <f t="shared" si="1"/>
        <v>1999</v>
      </c>
      <c r="T9" s="186">
        <f t="shared" si="1"/>
        <v>1998</v>
      </c>
    </row>
    <row r="10" spans="1:20" x14ac:dyDescent="0.2">
      <c r="A10" s="111">
        <f t="shared" si="0"/>
        <v>38868</v>
      </c>
      <c r="B10">
        <f>VLOOKUP($A10,'Fund Data'!$A$6:$D$326,2,FALSE)</f>
        <v>0</v>
      </c>
      <c r="C10">
        <f>VLOOKUP($A10,'Fund Data'!$A$6:$D$326,3,FALSE)</f>
        <v>-0.9466</v>
      </c>
      <c r="D10">
        <f>VLOOKUP($A10,'Fund Data'!$A$6:$D$326,4,FALSE)</f>
        <v>-0.9466</v>
      </c>
      <c r="E10">
        <f>VLOOKUP(A10,'Index Data'!A10:B330,2,0)</f>
        <v>1.1614517891199001</v>
      </c>
      <c r="L10" s="183" t="e">
        <f ca="1">AVERAGE(OFFSET($A$5,$J$6,1,-12,1))</f>
        <v>#REF!</v>
      </c>
    </row>
    <row r="11" spans="1:20" x14ac:dyDescent="0.2">
      <c r="A11" s="111">
        <f t="shared" si="0"/>
        <v>38898</v>
      </c>
      <c r="B11">
        <f>VLOOKUP($A11,'Fund Data'!$A$6:$D$326,2,FALSE)</f>
        <v>1.9663111012533356</v>
      </c>
      <c r="C11">
        <f>VLOOKUP($A11,'Fund Data'!$A$6:$D$326,3,FALSE)</f>
        <v>3.7493888987466639</v>
      </c>
      <c r="D11">
        <f>VLOOKUP($A11,'Fund Data'!$A$6:$D$326,4,FALSE)</f>
        <v>5.7157</v>
      </c>
      <c r="E11">
        <f>VLOOKUP(A11,'Index Data'!A11:B331,2,0)</f>
        <v>1.26742760435461</v>
      </c>
    </row>
    <row r="12" spans="1:20" x14ac:dyDescent="0.2">
      <c r="A12" s="111">
        <f t="shared" si="0"/>
        <v>38929</v>
      </c>
      <c r="B12">
        <f>VLOOKUP($A12,'Fund Data'!$A$6:$D$326,2,FALSE)</f>
        <v>0</v>
      </c>
      <c r="C12">
        <f>VLOOKUP($A12,'Fund Data'!$A$6:$D$326,3,FALSE)</f>
        <v>3.00806</v>
      </c>
      <c r="D12">
        <f>VLOOKUP($A12,'Fund Data'!$A$6:$D$326,4,FALSE)</f>
        <v>3.00806</v>
      </c>
      <c r="E12">
        <f>VLOOKUP(A12,'Index Data'!A12:B332,2,0)</f>
        <v>2.56651868991398</v>
      </c>
      <c r="K12">
        <f ca="1">SUMIF(A6:E13,A6:A13&lt;=B2,E6:E13)</f>
        <v>0</v>
      </c>
    </row>
    <row r="13" spans="1:20" x14ac:dyDescent="0.2">
      <c r="A13" s="111">
        <f t="shared" si="0"/>
        <v>38960</v>
      </c>
      <c r="B13">
        <f>VLOOKUP($A13,'Fund Data'!$A$6:$D$326,2,FALSE)</f>
        <v>0</v>
      </c>
      <c r="C13">
        <f>VLOOKUP($A13,'Fund Data'!$A$6:$D$326,3,FALSE)</f>
        <v>3.3113200000000003</v>
      </c>
      <c r="D13">
        <f>VLOOKUP($A13,'Fund Data'!$A$6:$D$326,4,FALSE)</f>
        <v>3.3113200000000003</v>
      </c>
      <c r="E13">
        <f>VLOOKUP(A13,'Index Data'!A13:B333,2,0)</f>
        <v>3.27424088573252</v>
      </c>
    </row>
    <row r="14" spans="1:20" x14ac:dyDescent="0.2">
      <c r="A14" s="111">
        <f t="shared" si="0"/>
        <v>38990</v>
      </c>
      <c r="B14">
        <f>VLOOKUP($A14,'Fund Data'!$A$6:$D$326,2,FALSE)</f>
        <v>1.0337070649052271</v>
      </c>
      <c r="C14">
        <f>VLOOKUP($A14,'Fund Data'!$A$6:$D$326,3,FALSE)</f>
        <v>2.5498529350947732</v>
      </c>
      <c r="D14">
        <f>VLOOKUP($A14,'Fund Data'!$A$6:$D$326,4,FALSE)</f>
        <v>3.5835600000000003</v>
      </c>
      <c r="E14">
        <f>VLOOKUP(A14,'Index Data'!A14:B334,2,0)</f>
        <v>1.15755968587212</v>
      </c>
    </row>
    <row r="15" spans="1:20" x14ac:dyDescent="0.2">
      <c r="A15" s="111">
        <f t="shared" si="0"/>
        <v>39021</v>
      </c>
      <c r="B15">
        <f>VLOOKUP($A15,'Fund Data'!$A$6:$D$326,2,FALSE)</f>
        <v>0</v>
      </c>
      <c r="C15">
        <f>VLOOKUP($A15,'Fund Data'!$A$6:$D$326,3,FALSE)</f>
        <v>1.1159000000000001</v>
      </c>
      <c r="D15">
        <f>VLOOKUP($A15,'Fund Data'!$A$6:$D$326,4,FALSE)</f>
        <v>1.1159000000000001</v>
      </c>
      <c r="E15">
        <f>VLOOKUP(A15,'Index Data'!A15:B335,2,0)</f>
        <v>3.7196317006869899</v>
      </c>
      <c r="K15">
        <f ca="1">OFFSET(A5,4,1,1,1)</f>
        <v>0</v>
      </c>
    </row>
    <row r="16" spans="1:20" x14ac:dyDescent="0.2">
      <c r="A16" s="111">
        <f t="shared" si="0"/>
        <v>39051</v>
      </c>
      <c r="B16">
        <f>VLOOKUP($A16,'Fund Data'!$A$6:$D$326,2,FALSE)</f>
        <v>0</v>
      </c>
      <c r="C16">
        <f>VLOOKUP($A16,'Fund Data'!$A$6:$D$326,3,FALSE)</f>
        <v>4.7391100000000002</v>
      </c>
      <c r="D16">
        <f>VLOOKUP($A16,'Fund Data'!$A$6:$D$326,4,FALSE)</f>
        <v>4.7391100000000002</v>
      </c>
      <c r="E16">
        <f>VLOOKUP(A16,'Index Data'!A16:B336,2,0)</f>
        <v>6.5069308638595604</v>
      </c>
    </row>
    <row r="17" spans="1:20" x14ac:dyDescent="0.2">
      <c r="A17" s="111">
        <f t="shared" si="0"/>
        <v>39082</v>
      </c>
      <c r="B17">
        <f>VLOOKUP($A17,'Fund Data'!$A$6:$D$326,2,FALSE)</f>
        <v>1.158214215511165</v>
      </c>
      <c r="C17">
        <f>VLOOKUP($A17,'Fund Data'!$A$6:$D$326,3,FALSE)</f>
        <v>5.7295257844888354</v>
      </c>
      <c r="D17">
        <f>VLOOKUP($A17,'Fund Data'!$A$6:$D$326,4,FALSE)</f>
        <v>6.8877400000000009</v>
      </c>
      <c r="E17">
        <f>VLOOKUP(A17,'Index Data'!A17:B337,2,0)</f>
        <v>2.7266597775168302</v>
      </c>
    </row>
    <row r="18" spans="1:20" x14ac:dyDescent="0.2">
      <c r="A18" s="111">
        <f t="shared" si="0"/>
        <v>39113</v>
      </c>
      <c r="B18">
        <f>VLOOKUP($A18,'Fund Data'!$A$6:$D$326,2,FALSE)</f>
        <v>0</v>
      </c>
      <c r="C18">
        <f>VLOOKUP($A18,'Fund Data'!$A$6:$D$326,3,FALSE)</f>
        <v>1.25403</v>
      </c>
      <c r="D18">
        <f>VLOOKUP($A18,'Fund Data'!$A$6:$D$326,4,FALSE)</f>
        <v>1.25403</v>
      </c>
      <c r="E18">
        <f>VLOOKUP(A18,'Index Data'!A18:B338,2,0)</f>
        <v>0.66035841075273705</v>
      </c>
      <c r="L18" s="183"/>
      <c r="M18" s="183"/>
      <c r="N18" s="183"/>
      <c r="O18" s="183"/>
      <c r="P18" s="183"/>
      <c r="Q18" s="183"/>
      <c r="R18" s="183"/>
      <c r="S18" s="183"/>
      <c r="T18" s="183"/>
    </row>
    <row r="19" spans="1:20" x14ac:dyDescent="0.2">
      <c r="A19" s="111">
        <f t="shared" si="0"/>
        <v>39141</v>
      </c>
      <c r="B19">
        <f>VLOOKUP($A19,'Fund Data'!$A$6:$D$326,2,FALSE)</f>
        <v>0</v>
      </c>
      <c r="C19">
        <f>VLOOKUP($A19,'Fund Data'!$A$6:$D$326,3,FALSE)</f>
        <v>0.11588</v>
      </c>
      <c r="D19">
        <f>VLOOKUP($A19,'Fund Data'!$A$6:$D$326,4,FALSE)</f>
        <v>0.11588</v>
      </c>
      <c r="E19">
        <f>VLOOKUP(A19,'Index Data'!A19:B339,2,0)</f>
        <v>1.4407245673621101</v>
      </c>
      <c r="K19" s="181" t="s">
        <v>77</v>
      </c>
      <c r="L19" s="181">
        <v>1</v>
      </c>
      <c r="M19" s="181">
        <v>3</v>
      </c>
      <c r="N19" s="181">
        <v>6</v>
      </c>
      <c r="O19" s="181">
        <v>12</v>
      </c>
      <c r="P19" s="181">
        <v>24</v>
      </c>
      <c r="Q19" s="181">
        <v>36</v>
      </c>
      <c r="R19" s="181">
        <v>60</v>
      </c>
      <c r="S19" s="181">
        <v>84</v>
      </c>
      <c r="T19" s="181">
        <v>120</v>
      </c>
    </row>
    <row r="20" spans="1:20" x14ac:dyDescent="0.2">
      <c r="A20" s="111">
        <f t="shared" si="0"/>
        <v>39172</v>
      </c>
      <c r="B20">
        <f>VLOOKUP($A20,'Fund Data'!$A$6:$D$326,2,FALSE)</f>
        <v>0.89520561344329685</v>
      </c>
      <c r="C20">
        <f>VLOOKUP($A20,'Fund Data'!$A$6:$D$326,3,FALSE)</f>
        <v>-3.6153056134432968</v>
      </c>
      <c r="D20">
        <f>VLOOKUP($A20,'Fund Data'!$A$6:$D$326,4,FALSE)</f>
        <v>-2.7201</v>
      </c>
      <c r="E20">
        <f>VLOOKUP(A20,'Index Data'!A20:B340,2,0)</f>
        <v>4.4151222560936798</v>
      </c>
      <c r="L20" t="s">
        <v>22</v>
      </c>
      <c r="M20" t="s">
        <v>23</v>
      </c>
      <c r="N20" s="75" t="s">
        <v>24</v>
      </c>
      <c r="O20" s="76" t="s">
        <v>25</v>
      </c>
      <c r="P20" s="76" t="s">
        <v>26</v>
      </c>
      <c r="Q20" s="76" t="s">
        <v>27</v>
      </c>
      <c r="R20" s="76" t="s">
        <v>28</v>
      </c>
      <c r="S20" s="76" t="s">
        <v>29</v>
      </c>
      <c r="T20" s="77" t="s">
        <v>30</v>
      </c>
    </row>
    <row r="21" spans="1:20" x14ac:dyDescent="0.2">
      <c r="A21" s="111">
        <f t="shared" si="0"/>
        <v>39202</v>
      </c>
      <c r="B21">
        <f>VLOOKUP($A21,'Fund Data'!$A$6:$D$326,2,FALSE)</f>
        <v>0</v>
      </c>
      <c r="C21">
        <f>VLOOKUP($A21,'Fund Data'!$A$6:$D$326,3,FALSE)</f>
        <v>2.5587</v>
      </c>
      <c r="D21">
        <f>VLOOKUP($A21,'Fund Data'!$A$6:$D$326,4,FALSE)</f>
        <v>2.5587</v>
      </c>
      <c r="E21">
        <f>VLOOKUP(A21,'Index Data'!A21:B341,2,0)</f>
        <v>4.3440300246722998</v>
      </c>
      <c r="K21" t="s">
        <v>16</v>
      </c>
      <c r="L21" s="183">
        <f ca="1">OFFSET($A$5,$J$6,1,-L$19,1)</f>
        <v>0</v>
      </c>
      <c r="M21" s="183">
        <f ca="1">IF($J$6&lt;M19,"",AVERAGE(OFFSET($A$5,$J$6,1,-M$19,1)))</f>
        <v>0</v>
      </c>
      <c r="N21" s="183" t="str">
        <f t="shared" ref="N21:T21" ca="1" si="2">IF($J$6&lt;N19,"",AVERAGE(OFFSET($A$5,$J$6,1,-N$19,1)))</f>
        <v/>
      </c>
      <c r="O21" s="183" t="str">
        <f t="shared" ca="1" si="2"/>
        <v/>
      </c>
      <c r="P21" s="183" t="str">
        <f t="shared" ca="1" si="2"/>
        <v/>
      </c>
      <c r="Q21" s="183" t="str">
        <f t="shared" ca="1" si="2"/>
        <v/>
      </c>
      <c r="R21" s="183" t="str">
        <f t="shared" ca="1" si="2"/>
        <v/>
      </c>
      <c r="S21" s="183" t="str">
        <f t="shared" ca="1" si="2"/>
        <v/>
      </c>
      <c r="T21" s="183" t="str">
        <f t="shared" ca="1" si="2"/>
        <v/>
      </c>
    </row>
    <row r="22" spans="1:20" x14ac:dyDescent="0.2">
      <c r="A22" s="111">
        <f t="shared" si="0"/>
        <v>39233</v>
      </c>
      <c r="B22">
        <f>VLOOKUP(A22,'Fund Data'!A22:D342,2,FALSE)</f>
        <v>0</v>
      </c>
      <c r="C22">
        <f>VLOOKUP($A22,'Fund Data'!$A$6:$D$326,3,FALSE)</f>
        <v>3.1972499999999999</v>
      </c>
      <c r="D22">
        <f>VLOOKUP($A22,'Fund Data'!$A$6:$D$326,4,FALSE)</f>
        <v>3.1972499999999999</v>
      </c>
      <c r="E22">
        <f>VLOOKUP(A22,'Index Data'!A22:B342,2,0)</f>
        <v>3.1477478720900498</v>
      </c>
      <c r="K22" t="s">
        <v>17</v>
      </c>
      <c r="L22" s="183">
        <f ca="1">OFFSET($A$5,$J$6,2,1,1)</f>
        <v>-0.41186</v>
      </c>
      <c r="M22" s="183">
        <f ca="1">IF($J$6&lt;M19,"",AVERAGE(OFFSET($A$5,$J$6,2,-M19,1)))</f>
        <v>0.75509999999999999</v>
      </c>
      <c r="N22" s="183" t="str">
        <f t="shared" ref="N22:T22" ca="1" si="3">IF($J$6&lt;N19,"",AVERAGE(OFFSET($A$5,$J$6,2,-N19,1)))</f>
        <v/>
      </c>
      <c r="O22" s="183" t="str">
        <f t="shared" ca="1" si="3"/>
        <v/>
      </c>
      <c r="P22" s="183" t="str">
        <f t="shared" ca="1" si="3"/>
        <v/>
      </c>
      <c r="Q22" s="183" t="str">
        <f t="shared" ca="1" si="3"/>
        <v/>
      </c>
      <c r="R22" s="183" t="str">
        <f t="shared" ca="1" si="3"/>
        <v/>
      </c>
      <c r="S22" s="183" t="str">
        <f t="shared" ca="1" si="3"/>
        <v/>
      </c>
      <c r="T22" s="183" t="str">
        <f t="shared" ca="1" si="3"/>
        <v/>
      </c>
    </row>
    <row r="23" spans="1:20" x14ac:dyDescent="0.2">
      <c r="A23" s="111">
        <f t="shared" si="0"/>
        <v>39263</v>
      </c>
      <c r="B23">
        <f>VLOOKUP(A23,'Fund Data'!A23:D343,2,FALSE)</f>
        <v>10.024200589486513</v>
      </c>
      <c r="C23">
        <f>VLOOKUP($A23,'Fund Data'!$A$6:$D$326,3,FALSE)</f>
        <v>-13.231860589486514</v>
      </c>
      <c r="D23">
        <f>VLOOKUP($A23,'Fund Data'!$A$6:$D$326,4,FALSE)</f>
        <v>-3.2076600000000006</v>
      </c>
      <c r="E23">
        <f>VLOOKUP(A23,'Index Data'!A23:B343,2,0)</f>
        <v>-1.31221436996298</v>
      </c>
      <c r="K23" t="s">
        <v>74</v>
      </c>
      <c r="L23" s="183">
        <f ca="1">OFFSET($A$5,$J$6,3,1,1)</f>
        <v>-0.41186</v>
      </c>
      <c r="M23" s="183">
        <f ca="1">IF($J$6&lt;M19,"",AVERAGE(OFFSET($A$5,$J$6,3,-M19,1)))</f>
        <v>0.75509999999999999</v>
      </c>
      <c r="N23" s="183" t="str">
        <f t="shared" ref="N23:T23" ca="1" si="4">IF($J$6&lt;N19,"",AVERAGE(OFFSET($A$5,$J$6,3,-N19,1)))</f>
        <v/>
      </c>
      <c r="O23" s="183" t="str">
        <f t="shared" ca="1" si="4"/>
        <v/>
      </c>
      <c r="P23" s="183" t="str">
        <f t="shared" ca="1" si="4"/>
        <v/>
      </c>
      <c r="Q23" s="183" t="str">
        <f t="shared" ca="1" si="4"/>
        <v/>
      </c>
      <c r="R23" s="183" t="str">
        <f t="shared" ca="1" si="4"/>
        <v/>
      </c>
      <c r="S23" s="183" t="str">
        <f t="shared" ca="1" si="4"/>
        <v/>
      </c>
      <c r="T23" s="183" t="str">
        <f t="shared" ca="1" si="4"/>
        <v/>
      </c>
    </row>
    <row r="24" spans="1:20" x14ac:dyDescent="0.2">
      <c r="A24" s="111">
        <f t="shared" si="0"/>
        <v>39294</v>
      </c>
      <c r="B24">
        <f>VLOOKUP(A24,'Fund Data'!A24:D344,2,FALSE)</f>
        <v>0</v>
      </c>
      <c r="C24">
        <f>VLOOKUP($A24,'Fund Data'!$A$6:$D$326,3,FALSE)</f>
        <v>-4.0784799999999999</v>
      </c>
      <c r="D24">
        <f>VLOOKUP($A24,'Fund Data'!$A$6:$D$326,4,FALSE)</f>
        <v>-4.0784799999999999</v>
      </c>
      <c r="E24">
        <f>VLOOKUP(A24,'Index Data'!A24:B344,2,0)</f>
        <v>-1.2101459166314299</v>
      </c>
      <c r="M24" s="183"/>
    </row>
    <row r="25" spans="1:20" x14ac:dyDescent="0.2">
      <c r="A25" s="111">
        <f t="shared" si="0"/>
        <v>39325</v>
      </c>
      <c r="B25">
        <f>VLOOKUP(A25,'Fund Data'!A25:D345,2,FALSE)</f>
        <v>0</v>
      </c>
      <c r="C25">
        <f>VLOOKUP($A25,'Fund Data'!$A$6:$D$326,3,FALSE)</f>
        <v>6.9930999999999992</v>
      </c>
      <c r="D25">
        <f>VLOOKUP($A25,'Fund Data'!$A$6:$D$326,4,FALSE)</f>
        <v>6.9930999999999992</v>
      </c>
      <c r="E25">
        <f>VLOOKUP(A25,'Index Data'!A25:B345,2,0)</f>
        <v>0.322134746988678</v>
      </c>
      <c r="K25" s="185" t="s">
        <v>76</v>
      </c>
      <c r="L25" s="181">
        <v>1</v>
      </c>
      <c r="M25" s="181">
        <v>3</v>
      </c>
      <c r="N25" s="181">
        <v>6</v>
      </c>
      <c r="O25" s="181">
        <v>12</v>
      </c>
      <c r="P25" s="181">
        <v>24</v>
      </c>
      <c r="Q25" s="181">
        <v>36</v>
      </c>
      <c r="R25" s="181">
        <v>60</v>
      </c>
      <c r="S25" s="181">
        <v>84</v>
      </c>
      <c r="T25" s="181">
        <v>120</v>
      </c>
    </row>
    <row r="26" spans="1:20" x14ac:dyDescent="0.2">
      <c r="A26" s="111">
        <f t="shared" si="0"/>
        <v>39355</v>
      </c>
      <c r="B26">
        <f>VLOOKUP(A26,'Fund Data'!A26:D346,2,FALSE)</f>
        <v>0.88435202216029574</v>
      </c>
      <c r="C26">
        <f>VLOOKUP($A26,'Fund Data'!$A$6:$D$326,3,FALSE)</f>
        <v>2.4967479778397044</v>
      </c>
      <c r="D26">
        <f>VLOOKUP($A26,'Fund Data'!$A$6:$D$326,4,FALSE)</f>
        <v>3.3811</v>
      </c>
      <c r="E26">
        <f>VLOOKUP(A26,'Index Data'!A26:B346,2,0)</f>
        <v>5.79938112980303</v>
      </c>
      <c r="L26" t="s">
        <v>22</v>
      </c>
      <c r="M26" t="s">
        <v>23</v>
      </c>
      <c r="N26" s="75" t="s">
        <v>24</v>
      </c>
      <c r="O26" s="76" t="s">
        <v>25</v>
      </c>
      <c r="P26" s="76" t="s">
        <v>26</v>
      </c>
      <c r="Q26" s="76" t="s">
        <v>27</v>
      </c>
      <c r="R26" s="76" t="s">
        <v>28</v>
      </c>
      <c r="S26" s="76" t="s">
        <v>29</v>
      </c>
      <c r="T26" s="77" t="s">
        <v>30</v>
      </c>
    </row>
    <row r="27" spans="1:20" x14ac:dyDescent="0.2">
      <c r="A27" s="111">
        <f>EOMONTH(A26,1)</f>
        <v>39386</v>
      </c>
      <c r="B27">
        <f>VLOOKUP(A27,'Fund Data'!A27:D347,2,FALSE)</f>
        <v>0</v>
      </c>
      <c r="C27">
        <f>VLOOKUP($A27,'Fund Data'!$A$6:$D$326,3,FALSE)</f>
        <v>0.16259999999999999</v>
      </c>
      <c r="D27">
        <f>VLOOKUP($A27,'Fund Data'!$A$6:$D$326,4,FALSE)</f>
        <v>0.16259999999999999</v>
      </c>
      <c r="E27">
        <f>VLOOKUP(A27,'Index Data'!A27:B347,2,0)</f>
        <v>6.2903294706325701</v>
      </c>
      <c r="K27" t="str">
        <f>E4</f>
        <v>Index</v>
      </c>
      <c r="L27" s="183">
        <f ca="1">OFFSET($A$5,$J$6,4,1,1)</f>
        <v>4.6801795379797504</v>
      </c>
      <c r="M27" s="183">
        <f ca="1">IF($J$6&lt;M25,"",AVERAGE(OFFSET($A$5,$J$6,4,-M25,1)))</f>
        <v>1.8739863187318375</v>
      </c>
      <c r="N27" s="183" t="str">
        <f t="shared" ref="N27:T27" ca="1" si="5">IF($J$6&lt;N25,"",AVERAGE(OFFSET($A$5,$J$6,4,-N25,1)))</f>
        <v/>
      </c>
      <c r="O27" s="183" t="str">
        <f t="shared" ca="1" si="5"/>
        <v/>
      </c>
      <c r="P27" s="183" t="str">
        <f t="shared" ca="1" si="5"/>
        <v/>
      </c>
      <c r="Q27" s="183" t="str">
        <f t="shared" ca="1" si="5"/>
        <v/>
      </c>
      <c r="R27" s="183" t="str">
        <f t="shared" ca="1" si="5"/>
        <v/>
      </c>
      <c r="S27" s="183" t="str">
        <f t="shared" ca="1" si="5"/>
        <v/>
      </c>
      <c r="T27" s="183" t="str">
        <f t="shared" ca="1" si="5"/>
        <v/>
      </c>
    </row>
    <row r="28" spans="1:20" x14ac:dyDescent="0.2">
      <c r="A28" s="111">
        <f t="shared" si="0"/>
        <v>39416</v>
      </c>
      <c r="B28">
        <f>VLOOKUP(A28,'Fund Data'!A28:D348,2,FALSE)</f>
        <v>0</v>
      </c>
      <c r="C28">
        <f>VLOOKUP($A28,'Fund Data'!$A$6:$D$326,3,FALSE)</f>
        <v>-4.3743999999999996</v>
      </c>
      <c r="D28">
        <f>VLOOKUP($A28,'Fund Data'!$A$6:$D$326,4,FALSE)</f>
        <v>-4.3743999999999996</v>
      </c>
      <c r="E28">
        <f>VLOOKUP(A28,'Index Data'!A28:B348,2,0)</f>
        <v>-2.09633506602268</v>
      </c>
    </row>
    <row r="29" spans="1:20" x14ac:dyDescent="0.2">
      <c r="A29" s="111">
        <f t="shared" si="0"/>
        <v>39447</v>
      </c>
      <c r="B29">
        <f>VLOOKUP(A29,'Fund Data'!A29:D349,2,FALSE)</f>
        <v>1.2317348223251621</v>
      </c>
      <c r="C29">
        <f>VLOOKUP($A29,'Fund Data'!$A$6:$D$326,3,FALSE)</f>
        <v>-4.728734822325162</v>
      </c>
      <c r="D29">
        <f>VLOOKUP($A29,'Fund Data'!$A$6:$D$326,4,FALSE)</f>
        <v>-3.4969999999999999</v>
      </c>
      <c r="E29">
        <f>VLOOKUP(A29,'Index Data'!A29:B349,2,0)</f>
        <v>-0.31009695661194903</v>
      </c>
    </row>
    <row r="30" spans="1:20" x14ac:dyDescent="0.2">
      <c r="A30" s="111">
        <f t="shared" si="0"/>
        <v>39478</v>
      </c>
      <c r="B30">
        <f>VLOOKUP(A30,'Fund Data'!A30:D350,2,FALSE)</f>
        <v>0</v>
      </c>
      <c r="C30">
        <f>VLOOKUP($A30,'Fund Data'!$A$6:$D$326,3,FALSE)</f>
        <v>-12.3972</v>
      </c>
      <c r="D30">
        <f>VLOOKUP($A30,'Fund Data'!$A$6:$D$326,4,FALSE)</f>
        <v>-12.3972</v>
      </c>
      <c r="E30">
        <f>VLOOKUP(A30,'Index Data'!A30:B350,2,0)</f>
        <v>-7.9556450715385898</v>
      </c>
    </row>
    <row r="31" spans="1:20" x14ac:dyDescent="0.2">
      <c r="A31" s="111">
        <f t="shared" si="0"/>
        <v>39507</v>
      </c>
      <c r="B31">
        <f>VLOOKUP(A31,'Fund Data'!A31:D351,2,FALSE)</f>
        <v>0</v>
      </c>
      <c r="C31">
        <f>VLOOKUP($A31,'Fund Data'!$A$6:$D$326,3,FALSE)</f>
        <v>-5.02372</v>
      </c>
      <c r="D31">
        <f>VLOOKUP($A31,'Fund Data'!$A$6:$D$326,4,FALSE)</f>
        <v>-5.02372</v>
      </c>
      <c r="E31">
        <f>VLOOKUP(A31,'Index Data'!A31:B351,2,0)</f>
        <v>1.5881559225202799</v>
      </c>
    </row>
    <row r="32" spans="1:20" x14ac:dyDescent="0.2">
      <c r="A32" s="111">
        <f>EOMONTH(A31,1)</f>
        <v>39538</v>
      </c>
      <c r="B32">
        <f>VLOOKUP(A32,'Fund Data'!A32:D352,2,FALSE)</f>
        <v>1.2569380841807474</v>
      </c>
      <c r="C32">
        <f>VLOOKUP($A32,'Fund Data'!$A$6:$D$326,3,FALSE)</f>
        <v>-1.6663780841807474</v>
      </c>
      <c r="D32">
        <f>VLOOKUP($A32,'Fund Data'!$A$6:$D$326,4,FALSE)</f>
        <v>-0.40944000000000003</v>
      </c>
      <c r="E32">
        <f>VLOOKUP(A32,'Index Data'!A32:B352,2,0)</f>
        <v>-2.00686267841701</v>
      </c>
    </row>
    <row r="33" spans="1:5" x14ac:dyDescent="0.2">
      <c r="A33" s="111">
        <f t="shared" si="0"/>
        <v>39568</v>
      </c>
      <c r="B33">
        <f>VLOOKUP(A33,'Fund Data'!A33:D353,2,FALSE)</f>
        <v>0</v>
      </c>
      <c r="C33">
        <f>VLOOKUP($A33,'Fund Data'!$A$6:$D$326,3,FALSE)</f>
        <v>2.01057</v>
      </c>
      <c r="D33">
        <f>VLOOKUP($A33,'Fund Data'!$A$6:$D$326,4,FALSE)</f>
        <v>2.01057</v>
      </c>
      <c r="E33">
        <f>VLOOKUP(A33,'Index Data'!A33:B353,2,0)</f>
        <v>4.0479988619806004</v>
      </c>
    </row>
    <row r="34" spans="1:5" x14ac:dyDescent="0.2">
      <c r="A34" s="111">
        <f t="shared" si="0"/>
        <v>39599</v>
      </c>
      <c r="B34">
        <f>VLOOKUP(A34,'Fund Data'!A34:D354,2,FALSE)</f>
        <v>0</v>
      </c>
      <c r="C34">
        <f>VLOOKUP($A34,'Fund Data'!$A$6:$D$326,3,FALSE)</f>
        <v>-6.80687</v>
      </c>
      <c r="D34">
        <f>VLOOKUP($A34,'Fund Data'!$A$6:$D$326,4,FALSE)</f>
        <v>-6.80687</v>
      </c>
      <c r="E34">
        <f>VLOOKUP(A34,'Index Data'!A34:B354,2,0)</f>
        <v>2.3995902543250098</v>
      </c>
    </row>
    <row r="35" spans="1:5" x14ac:dyDescent="0.2">
      <c r="A35" s="111">
        <f t="shared" si="0"/>
        <v>39629</v>
      </c>
      <c r="B35">
        <f>VLOOKUP(A35,'Fund Data'!A35:D355,2,FALSE)</f>
        <v>2.2743055555555554</v>
      </c>
      <c r="C35">
        <f>VLOOKUP($A35,'Fund Data'!$A$6:$D$326,3,FALSE)</f>
        <v>-11.225025555555556</v>
      </c>
      <c r="D35">
        <f>VLOOKUP($A35,'Fund Data'!$A$6:$D$326,4,FALSE)</f>
        <v>-8.9507200000000005</v>
      </c>
      <c r="E35">
        <f>VLOOKUP(A35,'Index Data'!A35:B355,2,0)</f>
        <v>-6.6147889419677801</v>
      </c>
    </row>
    <row r="36" spans="1:5" x14ac:dyDescent="0.2">
      <c r="A36" s="111">
        <f t="shared" si="0"/>
        <v>39660</v>
      </c>
      <c r="B36">
        <f>VLOOKUP(A36,'Fund Data'!A36:D356,2,FALSE)</f>
        <v>0</v>
      </c>
      <c r="C36">
        <f>VLOOKUP($A36,'Fund Data'!$A$6:$D$326,3,FALSE)</f>
        <v>-7.9870000000000001</v>
      </c>
      <c r="D36">
        <f>VLOOKUP($A36,'Fund Data'!$A$6:$D$326,4,FALSE)</f>
        <v>-7.9870000000000001</v>
      </c>
      <c r="E36">
        <f>VLOOKUP(A36,'Index Data'!A36:B356,2,0)</f>
        <v>-3.9438950189392701</v>
      </c>
    </row>
    <row r="37" spans="1:5" x14ac:dyDescent="0.2">
      <c r="A37" s="111">
        <f>EOMONTH(A36,1)</f>
        <v>39691</v>
      </c>
      <c r="B37">
        <f>VLOOKUP(A37,'Fund Data'!A37:D357,2,FALSE)</f>
        <v>0</v>
      </c>
      <c r="C37">
        <f>VLOOKUP($A37,'Fund Data'!$A$6:$D$326,3,FALSE)</f>
        <v>6.0165600000000001</v>
      </c>
      <c r="D37">
        <f>VLOOKUP($A37,'Fund Data'!$A$6:$D$326,4,FALSE)</f>
        <v>6.0165600000000001</v>
      </c>
      <c r="E37">
        <f>VLOOKUP(A37,'Index Data'!A37:B357,2,0)</f>
        <v>-3.8577005751203401</v>
      </c>
    </row>
    <row r="38" spans="1:5" x14ac:dyDescent="0.2">
      <c r="A38" s="111">
        <f t="shared" si="0"/>
        <v>39721</v>
      </c>
      <c r="B38">
        <f>VLOOKUP(A38,'Fund Data'!A38:D358,2,FALSE)</f>
        <v>0.95554252594689304</v>
      </c>
      <c r="C38">
        <f>VLOOKUP($A38,'Fund Data'!$A$6:$D$326,3,FALSE)</f>
        <v>-7.7754325259468935</v>
      </c>
      <c r="D38">
        <f>VLOOKUP($A38,'Fund Data'!$A$6:$D$326,4,FALSE)</f>
        <v>-6.8198900000000009</v>
      </c>
      <c r="E38">
        <f>VLOOKUP(A38,'Index Data'!A38:B358,2,0)</f>
        <v>-11.9697084892374</v>
      </c>
    </row>
    <row r="39" spans="1:5" x14ac:dyDescent="0.2">
      <c r="A39" s="111">
        <f t="shared" si="0"/>
        <v>39752</v>
      </c>
      <c r="B39">
        <f>VLOOKUP(A39,'Fund Data'!A39:D359,2,FALSE)</f>
        <v>0</v>
      </c>
      <c r="C39">
        <f>VLOOKUP($A39,'Fund Data'!$A$6:$D$326,3,FALSE)</f>
        <v>-31.314640000000001</v>
      </c>
      <c r="D39">
        <f>VLOOKUP($A39,'Fund Data'!$A$6:$D$326,4,FALSE)</f>
        <v>-31.314640000000001</v>
      </c>
      <c r="E39">
        <f>VLOOKUP(A39,'Index Data'!A39:B359,2,0)</f>
        <v>-18.598475954214098</v>
      </c>
    </row>
    <row r="40" spans="1:5" x14ac:dyDescent="0.2">
      <c r="A40" s="111">
        <f t="shared" si="0"/>
        <v>39782</v>
      </c>
      <c r="B40">
        <f>VLOOKUP(A40,'Fund Data'!A40:D360,2,FALSE)</f>
        <v>0</v>
      </c>
      <c r="C40">
        <f>VLOOKUP($A40,'Fund Data'!$A$6:$D$326,3,FALSE)</f>
        <v>-3.4476</v>
      </c>
      <c r="D40">
        <f>VLOOKUP($A40,'Fund Data'!$A$6:$D$326,4,FALSE)</f>
        <v>-3.4476</v>
      </c>
      <c r="E40">
        <f>VLOOKUP(A40,'Index Data'!A40:B360,2,0)</f>
        <v>-5.4696463783032501</v>
      </c>
    </row>
    <row r="41" spans="1:5" x14ac:dyDescent="0.2">
      <c r="A41" s="111">
        <f t="shared" si="0"/>
        <v>39813</v>
      </c>
      <c r="B41">
        <f>VLOOKUP(A41,'Fund Data'!A41:D361,2,FALSE)</f>
        <v>1.773583723522854</v>
      </c>
      <c r="C41">
        <f>VLOOKUP($A41,'Fund Data'!$A$6:$D$326,3,FALSE)</f>
        <v>-9.7451570869540074</v>
      </c>
      <c r="D41">
        <f>VLOOKUP($A41,'Fund Data'!$A$6:$D$326,4,FALSE)</f>
        <v>-7.971573363431153</v>
      </c>
      <c r="E41">
        <f>VLOOKUP(A41,'Index Data'!A41:B361,2,0)</f>
        <v>6.9849316333953499</v>
      </c>
    </row>
    <row r="42" spans="1:5" x14ac:dyDescent="0.2">
      <c r="A42" s="111">
        <f t="shared" si="0"/>
        <v>39844</v>
      </c>
      <c r="B42">
        <f>VLOOKUP(A42,'Fund Data'!A42:D362,2,FALSE)</f>
        <v>0</v>
      </c>
      <c r="C42">
        <f>VLOOKUP($A42,'Fund Data'!$A$6:$D$326,3,FALSE)</f>
        <v>-4.8581157775255459</v>
      </c>
      <c r="D42">
        <f>VLOOKUP($A42,'Fund Data'!$A$6:$D$326,4,FALSE)</f>
        <v>-4.8581157775255459</v>
      </c>
      <c r="E42">
        <f>VLOOKUP(A42,'Index Data'!A42:B362,2,0)</f>
        <v>-9.1311970365256006</v>
      </c>
    </row>
    <row r="43" spans="1:5" x14ac:dyDescent="0.2">
      <c r="A43" s="111">
        <f t="shared" si="0"/>
        <v>39872</v>
      </c>
      <c r="B43">
        <f>VLOOKUP(A43,'Fund Data'!A43:D363,2,FALSE)</f>
        <v>0</v>
      </c>
      <c r="C43">
        <f>VLOOKUP($A43,'Fund Data'!$A$6:$D$326,3,FALSE)</f>
        <v>-16.201383917919344</v>
      </c>
      <c r="D43">
        <f>VLOOKUP($A43,'Fund Data'!$A$6:$D$326,4,FALSE)</f>
        <v>-16.201383917919344</v>
      </c>
      <c r="E43">
        <f>VLOOKUP(A43,'Index Data'!A43:B363,2,0)</f>
        <v>-12.6167648803613</v>
      </c>
    </row>
    <row r="44" spans="1:5" x14ac:dyDescent="0.2">
      <c r="A44" s="111">
        <f t="shared" si="0"/>
        <v>39903</v>
      </c>
      <c r="B44">
        <f>VLOOKUP(A44,'Fund Data'!A44:D364,2,FALSE)</f>
        <v>4.4069877845641319</v>
      </c>
      <c r="C44">
        <f>VLOOKUP($A44,'Fund Data'!$A$6:$D$326,3,FALSE)</f>
        <v>-1.8517571467509202</v>
      </c>
      <c r="D44">
        <f>VLOOKUP($A44,'Fund Data'!$A$6:$D$326,4,FALSE)</f>
        <v>2.5552306378132119</v>
      </c>
      <c r="E44">
        <f>VLOOKUP(A44,'Index Data'!A44:B364,2,0)</f>
        <v>5.8509920855046804</v>
      </c>
    </row>
    <row r="45" spans="1:5" x14ac:dyDescent="0.2">
      <c r="A45" s="111">
        <f t="shared" si="0"/>
        <v>39933</v>
      </c>
      <c r="B45">
        <f>VLOOKUP(A45,'Fund Data'!A45:D365,2,FALSE)</f>
        <v>0</v>
      </c>
      <c r="C45">
        <f>VLOOKUP($A45,'Fund Data'!$A$6:$D$326,3,FALSE)</f>
        <v>7.0287539936102235</v>
      </c>
      <c r="D45">
        <f>VLOOKUP($A45,'Fund Data'!$A$6:$D$326,4,FALSE)</f>
        <v>7.0287539936102235</v>
      </c>
      <c r="E45">
        <f>VLOOKUP(A45,'Index Data'!A45:B365,2,0)</f>
        <v>7.7606279894819803</v>
      </c>
    </row>
    <row r="46" spans="1:5" x14ac:dyDescent="0.2">
      <c r="A46" s="111">
        <f t="shared" si="0"/>
        <v>39964</v>
      </c>
      <c r="B46">
        <f>VLOOKUP(A46,'Fund Data'!A46:D366,2,FALSE)</f>
        <v>0</v>
      </c>
      <c r="C46">
        <f>VLOOKUP($A46,'Fund Data'!$A$6:$D$326,3,FALSE)</f>
        <v>3.8534599728629555</v>
      </c>
      <c r="D46">
        <f>VLOOKUP($A46,'Fund Data'!$A$6:$D$326,4,FALSE)</f>
        <v>3.8534599728629555</v>
      </c>
      <c r="E46">
        <f>VLOOKUP(A46,'Index Data'!A46:B366,2,0)</f>
        <v>12.363544849764301</v>
      </c>
    </row>
    <row r="47" spans="1:5" x14ac:dyDescent="0.2">
      <c r="A47" s="111">
        <f t="shared" si="0"/>
        <v>39994</v>
      </c>
      <c r="B47">
        <f>VLOOKUP(A47,'Fund Data'!A47:D367,2,FALSE)</f>
        <v>3.6941044963576988</v>
      </c>
      <c r="C47">
        <f>VLOOKUP($A47,'Fund Data'!$A$6:$D$326,3,FALSE)</f>
        <v>0.3299355036423014</v>
      </c>
      <c r="D47">
        <f>VLOOKUP($A47,'Fund Data'!$A$6:$D$326,4,FALSE)</f>
        <v>4.0240400000000003</v>
      </c>
      <c r="E47">
        <f>VLOOKUP(A47,'Index Data'!A47:B367,2,0)</f>
        <v>0.43929197422560901</v>
      </c>
    </row>
    <row r="48" spans="1:5" x14ac:dyDescent="0.2">
      <c r="A48" s="111">
        <f t="shared" si="0"/>
        <v>40025</v>
      </c>
      <c r="B48">
        <f>VLOOKUP(A48,'Fund Data'!A48:D368,2,FALSE)</f>
        <v>0</v>
      </c>
      <c r="C48">
        <f>VLOOKUP($A48,'Fund Data'!$A$6:$D$326,3,FALSE)</f>
        <v>3.9123600000000001</v>
      </c>
      <c r="D48">
        <f>VLOOKUP($A48,'Fund Data'!$A$6:$D$326,4,FALSE)</f>
        <v>3.9123600000000001</v>
      </c>
      <c r="E48">
        <f>VLOOKUP(A48,'Index Data'!A48:B368,2,0)</f>
        <v>7.0941395682662103</v>
      </c>
    </row>
    <row r="49" spans="1:5" x14ac:dyDescent="0.2">
      <c r="A49" s="111">
        <f t="shared" si="0"/>
        <v>40056</v>
      </c>
      <c r="B49">
        <f>VLOOKUP(A49,'Fund Data'!A49:D369,2,FALSE)</f>
        <v>0</v>
      </c>
      <c r="C49">
        <f>VLOOKUP($A49,'Fund Data'!$A$6:$D$326,3,FALSE)</f>
        <v>20.055220000000002</v>
      </c>
      <c r="D49">
        <f>VLOOKUP($A49,'Fund Data'!$A$6:$D$326,4,FALSE)</f>
        <v>20.055220000000002</v>
      </c>
      <c r="E49">
        <f>VLOOKUP(A49,'Index Data'!A49:B369,2,0)</f>
        <v>2.85893302503146</v>
      </c>
    </row>
    <row r="50" spans="1:5" x14ac:dyDescent="0.2">
      <c r="A50" s="111">
        <f t="shared" si="0"/>
        <v>40086</v>
      </c>
      <c r="B50">
        <f>VLOOKUP(A50,'Fund Data'!A50:D370,2,FALSE)</f>
        <v>0.99967197391137552</v>
      </c>
      <c r="C50">
        <f>VLOOKUP($A50,'Fund Data'!$A$6:$D$326,3,FALSE)</f>
        <v>7.9928620005816162</v>
      </c>
      <c r="D50">
        <f>VLOOKUP($A50,'Fund Data'!$A$6:$D$326,4,FALSE)</f>
        <v>8.9925339744929911</v>
      </c>
      <c r="E50">
        <f>VLOOKUP(A50,'Index Data'!A50:B370,2,0)</f>
        <v>4.8755146291936198</v>
      </c>
    </row>
    <row r="51" spans="1:5" x14ac:dyDescent="0.2">
      <c r="A51" s="111">
        <f t="shared" si="0"/>
        <v>40117</v>
      </c>
      <c r="B51">
        <f>VLOOKUP(A51,'Fund Data'!A51:D371,2,FALSE)</f>
        <v>0</v>
      </c>
      <c r="C51">
        <f>VLOOKUP($A51,'Fund Data'!$A$6:$D$326,3,FALSE)</f>
        <v>-6.51037</v>
      </c>
      <c r="D51">
        <f>VLOOKUP($A51,'Fund Data'!$A$6:$D$326,4,FALSE)</f>
        <v>-6.51037</v>
      </c>
      <c r="E51">
        <f>VLOOKUP(A51,'Index Data'!A51:B371,2,0)</f>
        <v>-2.13692478861367</v>
      </c>
    </row>
    <row r="52" spans="1:5" x14ac:dyDescent="0.2">
      <c r="A52" s="111">
        <f t="shared" si="0"/>
        <v>40147</v>
      </c>
      <c r="B52">
        <f>VLOOKUP(A52,'Fund Data'!A52:D372,2,FALSE)</f>
        <v>0</v>
      </c>
      <c r="C52">
        <f>VLOOKUP($A52,'Fund Data'!$A$6:$D$326,3,FALSE)</f>
        <v>0.51812999999999998</v>
      </c>
      <c r="D52">
        <f>VLOOKUP($A52,'Fund Data'!$A$6:$D$326,4,FALSE)</f>
        <v>0.51812999999999998</v>
      </c>
      <c r="E52">
        <f>VLOOKUP(A52,'Index Data'!A52:B372,2,0)</f>
        <v>4.8988041956686796</v>
      </c>
    </row>
    <row r="53" spans="1:5" x14ac:dyDescent="0.2">
      <c r="A53" s="111">
        <f t="shared" si="0"/>
        <v>40178</v>
      </c>
      <c r="B53">
        <f>VLOOKUP(A53,'Fund Data'!A53:D373,2,FALSE)</f>
        <v>0.83838587390263375</v>
      </c>
      <c r="C53">
        <f>VLOOKUP($A53,'Fund Data'!$A$6:$D$326,3,FALSE)</f>
        <v>2.5018241260973659</v>
      </c>
      <c r="D53">
        <f>VLOOKUP($A53,'Fund Data'!$A$6:$D$326,4,FALSE)</f>
        <v>3.3402099999999999</v>
      </c>
      <c r="E53">
        <f>VLOOKUP(A53,'Index Data'!A53:B373,2,0)</f>
        <v>3.3463399964990002</v>
      </c>
    </row>
    <row r="54" spans="1:5" x14ac:dyDescent="0.2">
      <c r="A54" s="111">
        <f t="shared" si="0"/>
        <v>40209</v>
      </c>
      <c r="B54">
        <f>VLOOKUP(A54,'Fund Data'!A54:D374,2,FALSE)</f>
        <v>0</v>
      </c>
      <c r="C54">
        <f>VLOOKUP($A54,'Fund Data'!$A$6:$D$326,3,FALSE)</f>
        <v>-2.7613019999999997</v>
      </c>
      <c r="D54">
        <f>VLOOKUP($A54,'Fund Data'!$A$6:$D$326,4,FALSE)</f>
        <v>-2.7613019999999997</v>
      </c>
      <c r="E54">
        <f>VLOOKUP(A54,'Index Data'!A54:B374,2,0)</f>
        <v>-4.5082724273444699</v>
      </c>
    </row>
    <row r="55" spans="1:5" x14ac:dyDescent="0.2">
      <c r="A55" s="111">
        <f t="shared" si="0"/>
        <v>40237</v>
      </c>
      <c r="B55">
        <f>VLOOKUP(A55,'Fund Data'!A55:D375,2,FALSE)</f>
        <v>0</v>
      </c>
      <c r="C55">
        <f>VLOOKUP($A55,'Fund Data'!$A$6:$D$326,3,FALSE)</f>
        <v>1.1587000000000001</v>
      </c>
      <c r="D55">
        <f>VLOOKUP($A55,'Fund Data'!$A$6:$D$326,4,FALSE)</f>
        <v>1.1587000000000001</v>
      </c>
      <c r="E55">
        <f>VLOOKUP(A55,'Index Data'!A55:B375,2,0)</f>
        <v>-0.63516361687678802</v>
      </c>
    </row>
    <row r="56" spans="1:5" x14ac:dyDescent="0.2">
      <c r="A56" s="111">
        <f t="shared" si="0"/>
        <v>40268</v>
      </c>
      <c r="B56">
        <f>VLOOKUP(A56,'Fund Data'!A56:D376,2,FALSE)</f>
        <v>1.3426317193270416</v>
      </c>
      <c r="C56">
        <f>VLOOKUP($A56,'Fund Data'!$A$6:$D$326,3,FALSE)</f>
        <v>-1.6404457917344937</v>
      </c>
      <c r="D56">
        <f>VLOOKUP($A56,'Fund Data'!$A$6:$D$326,4,FALSE)</f>
        <v>-0.29781407240745206</v>
      </c>
      <c r="E56">
        <f>VLOOKUP(A56,'Index Data'!A56:B376,2,0)</f>
        <v>4.0417352027539897</v>
      </c>
    </row>
    <row r="57" spans="1:5" x14ac:dyDescent="0.2">
      <c r="A57" s="111">
        <f t="shared" si="0"/>
        <v>40298</v>
      </c>
      <c r="B57">
        <f>VLOOKUP(A57,'Fund Data'!A57:D377,2,FALSE)</f>
        <v>0</v>
      </c>
      <c r="C57">
        <f>VLOOKUP($A57,'Fund Data'!$A$6:$D$326,3,FALSE)</f>
        <v>4.8866699999999996</v>
      </c>
      <c r="D57">
        <f>VLOOKUP($A57,'Fund Data'!$A$6:$D$326,4,FALSE)</f>
        <v>4.8866699999999996</v>
      </c>
      <c r="E57">
        <f>VLOOKUP(A57,'Index Data'!A57:B377,2,0)</f>
        <v>-0.61642755481655698</v>
      </c>
    </row>
    <row r="58" spans="1:5" x14ac:dyDescent="0.2">
      <c r="A58" s="111">
        <f t="shared" si="0"/>
        <v>40329</v>
      </c>
      <c r="B58">
        <f>VLOOKUP(A58,'Fund Data'!A58:D378,2,FALSE)</f>
        <v>0</v>
      </c>
      <c r="C58">
        <f>VLOOKUP($A58,'Fund Data'!$A$6:$D$326,3,FALSE)</f>
        <v>-4.8176100000000002</v>
      </c>
      <c r="D58">
        <f>VLOOKUP($A58,'Fund Data'!$A$6:$D$326,4,FALSE)</f>
        <v>-4.8176100000000002</v>
      </c>
      <c r="E58">
        <f>VLOOKUP(A58,'Index Data'!A58:B378,2,0)</f>
        <v>-10.9953332778649</v>
      </c>
    </row>
    <row r="59" spans="1:5" x14ac:dyDescent="0.2">
      <c r="A59" s="111">
        <f t="shared" si="0"/>
        <v>40359</v>
      </c>
      <c r="B59">
        <f>VLOOKUP(A59,'Fund Data'!A59:D379,2,FALSE)</f>
        <v>0.7904849183074989</v>
      </c>
      <c r="C59">
        <f>VLOOKUP($A59,'Fund Data'!$A$6:$D$326,3,FALSE)</f>
        <v>-1.3583301588823846</v>
      </c>
      <c r="D59">
        <f>VLOOKUP($A59,'Fund Data'!$A$6:$D$326,4,FALSE)</f>
        <v>-0.56784524057488572</v>
      </c>
      <c r="E59">
        <f>VLOOKUP(A59,'Index Data'!A59:B379,2,0)</f>
        <v>-0.42845923398735503</v>
      </c>
    </row>
    <row r="60" spans="1:5" x14ac:dyDescent="0.2">
      <c r="A60" s="111">
        <f t="shared" si="0"/>
        <v>40390</v>
      </c>
      <c r="B60">
        <f>VLOOKUP(A60,'Fund Data'!A60:D380,2,FALSE)</f>
        <v>0</v>
      </c>
      <c r="C60">
        <f>VLOOKUP($A60,'Fund Data'!$A$6:$D$326,3,FALSE)</f>
        <v>0.42230000000000001</v>
      </c>
      <c r="D60">
        <f>VLOOKUP($A60,'Fund Data'!$A$6:$D$326,4,FALSE)</f>
        <v>0.42230000000000001</v>
      </c>
      <c r="E60">
        <f>VLOOKUP(A60,'Index Data'!A60:B380,2,0)</f>
        <v>9.5136496207329095</v>
      </c>
    </row>
    <row r="61" spans="1:5" x14ac:dyDescent="0.2">
      <c r="A61" s="111">
        <f t="shared" si="0"/>
        <v>40421</v>
      </c>
      <c r="B61">
        <f>VLOOKUP(A61,'Fund Data'!A61:D381,2,FALSE)</f>
        <v>0</v>
      </c>
      <c r="C61">
        <f>VLOOKUP($A61,'Fund Data'!$A$6:$D$326,3,FALSE)</f>
        <v>2.5441499999999997</v>
      </c>
      <c r="D61">
        <f>VLOOKUP($A61,'Fund Data'!$A$6:$D$326,4,FALSE)</f>
        <v>2.5441499999999997</v>
      </c>
      <c r="E61">
        <f>VLOOKUP(A61,'Index Data'!A61:B381,2,0)</f>
        <v>-1.0689104685750701</v>
      </c>
    </row>
    <row r="62" spans="1:5" x14ac:dyDescent="0.2">
      <c r="A62" s="111">
        <f t="shared" si="0"/>
        <v>40451</v>
      </c>
      <c r="B62">
        <f>VLOOKUP(A62,'Fund Data'!A62:D382,2,FALSE)</f>
        <v>0.61033285685113325</v>
      </c>
      <c r="C62">
        <f>VLOOKUP($A62,'Fund Data'!$A$6:$D$326,3,FALSE)</f>
        <v>-0.20024285685113324</v>
      </c>
      <c r="D62">
        <f>VLOOKUP($A62,'Fund Data'!$A$6:$D$326,4,FALSE)</f>
        <v>0.41009000000000001</v>
      </c>
      <c r="E62">
        <f>VLOOKUP(A62,'Index Data'!A62:B382,2,0)</f>
        <v>6.9717192165933204</v>
      </c>
    </row>
    <row r="63" spans="1:5" x14ac:dyDescent="0.2">
      <c r="A63" s="111">
        <f t="shared" si="0"/>
        <v>40482</v>
      </c>
      <c r="B63">
        <f>VLOOKUP(A63,'Fund Data'!A63:D383,2,FALSE)</f>
        <v>0</v>
      </c>
      <c r="C63">
        <f>VLOOKUP($A63,'Fund Data'!$A$6:$D$326,3,FALSE)</f>
        <v>0.53420999999999996</v>
      </c>
      <c r="D63">
        <f>VLOOKUP($A63,'Fund Data'!$A$6:$D$326,4,FALSE)</f>
        <v>0.53420999999999996</v>
      </c>
      <c r="E63">
        <f>VLOOKUP(A63,'Index Data'!A63:B383,2,0)</f>
        <v>4.69512974046014</v>
      </c>
    </row>
    <row r="64" spans="1:5" x14ac:dyDescent="0.2">
      <c r="A64" s="111">
        <f t="shared" si="0"/>
        <v>40512</v>
      </c>
      <c r="B64">
        <f>VLOOKUP(A64,'Fund Data'!A64:D384,2,FALSE)</f>
        <v>0</v>
      </c>
      <c r="C64">
        <f>VLOOKUP($A64,'Fund Data'!$A$6:$D$326,3,FALSE)</f>
        <v>-0.40875</v>
      </c>
      <c r="D64">
        <f>VLOOKUP($A64,'Fund Data'!$A$6:$D$326,4,FALSE)</f>
        <v>-0.40875</v>
      </c>
      <c r="E64">
        <f>VLOOKUP(A64,'Index Data'!A64:B384,2,0)</f>
        <v>-5.1517137936444</v>
      </c>
    </row>
    <row r="65" spans="1:5" x14ac:dyDescent="0.2">
      <c r="A65" s="111">
        <f t="shared" si="0"/>
        <v>40543</v>
      </c>
      <c r="B65">
        <f>VLOOKUP(A65,'Fund Data'!A65:D385,2,FALSE)</f>
        <v>1.8748201772049939</v>
      </c>
      <c r="C65">
        <f>VLOOKUP($A65,'Fund Data'!$A$6:$D$326,3,FALSE)</f>
        <v>3.5779822795006105E-2</v>
      </c>
      <c r="D65">
        <f>VLOOKUP($A65,'Fund Data'!$A$6:$D$326,4,FALSE)</f>
        <v>1.9106000000000001</v>
      </c>
      <c r="E65">
        <f>VLOOKUP(A65,'Index Data'!A65:B385,2,0)</f>
        <v>5.7002034154460803</v>
      </c>
    </row>
    <row r="66" spans="1:5" x14ac:dyDescent="0.2">
      <c r="A66" s="111">
        <f t="shared" si="0"/>
        <v>40574</v>
      </c>
      <c r="B66">
        <f>VLOOKUP(A66,'Fund Data'!A66:D386,2,FALSE)</f>
        <v>0</v>
      </c>
      <c r="C66">
        <f>VLOOKUP($A66,'Fund Data'!$A$6:$D$326,3,FALSE)</f>
        <v>1.66222</v>
      </c>
      <c r="D66">
        <f>VLOOKUP($A66,'Fund Data'!$A$6:$D$326,4,FALSE)</f>
        <v>1.66222</v>
      </c>
      <c r="E66">
        <f>VLOOKUP(A66,'Index Data'!A66:B386,2,0)</f>
        <v>3.5003989364786201</v>
      </c>
    </row>
    <row r="67" spans="1:5" x14ac:dyDescent="0.2">
      <c r="A67" s="111">
        <f t="shared" si="0"/>
        <v>40602</v>
      </c>
      <c r="B67">
        <f>VLOOKUP(A67,'Fund Data'!A67:D387,2,FALSE)</f>
        <v>0</v>
      </c>
      <c r="C67">
        <f>VLOOKUP($A67,'Fund Data'!$A$6:$D$326,3,FALSE)</f>
        <v>2.9874800000000001</v>
      </c>
      <c r="D67">
        <f>VLOOKUP($A67,'Fund Data'!$A$6:$D$326,4,FALSE)</f>
        <v>2.9874800000000001</v>
      </c>
      <c r="E67">
        <f>VLOOKUP(A67,'Index Data'!A67:B387,2,0)</f>
        <v>2.9122696816598999</v>
      </c>
    </row>
    <row r="68" spans="1:5" x14ac:dyDescent="0.2">
      <c r="A68" s="111">
        <f t="shared" si="0"/>
        <v>40633</v>
      </c>
      <c r="B68">
        <f>VLOOKUP(A68,'Fund Data'!A68:D388,2,FALSE)</f>
        <v>0.88852473288484368</v>
      </c>
      <c r="C68">
        <f>VLOOKUP($A68,'Fund Data'!$A$6:$D$326,3,FALSE)</f>
        <v>-1.8293417328848438</v>
      </c>
      <c r="D68">
        <f>VLOOKUP($A68,'Fund Data'!$A$6:$D$326,4,FALSE)</f>
        <v>-0.94081700000000013</v>
      </c>
      <c r="E68">
        <f>VLOOKUP(A68,'Index Data'!A68:B388,2,0)</f>
        <v>-1.2548753710356699</v>
      </c>
    </row>
    <row r="69" spans="1:5" x14ac:dyDescent="0.2">
      <c r="A69" s="111">
        <f t="shared" si="0"/>
        <v>40663</v>
      </c>
      <c r="B69">
        <f>VLOOKUP(A69,'Fund Data'!A69:D389,2,FALSE)</f>
        <v>0</v>
      </c>
      <c r="C69">
        <f>VLOOKUP($A69,'Fund Data'!$A$6:$D$326,3,FALSE)</f>
        <v>-0.37791999999999998</v>
      </c>
      <c r="D69">
        <f>VLOOKUP($A69,'Fund Data'!$A$6:$D$326,4,FALSE)</f>
        <v>-0.37791999999999998</v>
      </c>
      <c r="E69">
        <f>VLOOKUP(A69,'Index Data'!A69:B389,2,0)</f>
        <v>5.28598392559008</v>
      </c>
    </row>
    <row r="70" spans="1:5" x14ac:dyDescent="0.2">
      <c r="A70" s="111">
        <f t="shared" si="0"/>
        <v>40694</v>
      </c>
      <c r="B70">
        <f>VLOOKUP(A70,'Fund Data'!A70:D390,2,FALSE)</f>
        <v>0</v>
      </c>
      <c r="C70">
        <f>VLOOKUP($A70,'Fund Data'!$A$6:$D$326,3,FALSE)</f>
        <v>-0.44228000000000001</v>
      </c>
      <c r="D70">
        <f>VLOOKUP($A70,'Fund Data'!$A$6:$D$326,4,FALSE)</f>
        <v>-0.44228000000000001</v>
      </c>
      <c r="E70">
        <f>VLOOKUP(A70,'Index Data'!A70:B390,2,0)</f>
        <v>-1.2856995436252101</v>
      </c>
    </row>
    <row r="71" spans="1:5" x14ac:dyDescent="0.2">
      <c r="A71" s="111">
        <f t="shared" si="0"/>
        <v>40724</v>
      </c>
      <c r="B71">
        <f>VLOOKUP(A71,'Fund Data'!A71:D391,2,FALSE)</f>
        <v>2.2544868686868687</v>
      </c>
      <c r="C71">
        <f>VLOOKUP($A71,'Fund Data'!$A$6:$D$326,3,FALSE)</f>
        <v>-2.6047858572651137</v>
      </c>
      <c r="D71">
        <f>VLOOKUP($A71,'Fund Data'!$A$6:$D$326,4,FALSE)</f>
        <v>-0.35029898857824504</v>
      </c>
      <c r="E71">
        <f>VLOOKUP(A71,'Index Data'!A71:B391,2,0)</f>
        <v>-0.76537018466338302</v>
      </c>
    </row>
    <row r="72" spans="1:5" x14ac:dyDescent="0.2">
      <c r="A72" s="111">
        <f t="shared" ref="A72:A135" si="6">EOMONTH(A71,1)</f>
        <v>40755</v>
      </c>
      <c r="B72">
        <f>VLOOKUP(A72,'Fund Data'!A72:D392,2,FALSE)</f>
        <v>0</v>
      </c>
      <c r="C72">
        <f>VLOOKUP($A72,'Fund Data'!$A$6:$D$326,3,FALSE)</f>
        <v>-5.4556699999999996</v>
      </c>
      <c r="D72">
        <f>VLOOKUP($A72,'Fund Data'!$A$6:$D$326,4,FALSE)</f>
        <v>-5.4556699999999996</v>
      </c>
      <c r="E72">
        <f>VLOOKUP(A72,'Index Data'!A72:B392,2,0)</f>
        <v>-2.6241390728774099</v>
      </c>
    </row>
    <row r="73" spans="1:5" x14ac:dyDescent="0.2">
      <c r="A73" s="111">
        <f t="shared" si="6"/>
        <v>40786</v>
      </c>
      <c r="B73">
        <f>VLOOKUP(A73,'Fund Data'!A73:D393,2,FALSE)</f>
        <v>0</v>
      </c>
      <c r="C73">
        <f>VLOOKUP($A73,'Fund Data'!$A$6:$D$326,3,FALSE)</f>
        <v>6.5569999999999989E-2</v>
      </c>
      <c r="D73">
        <f>VLOOKUP($A73,'Fund Data'!$A$6:$D$326,4,FALSE)</f>
        <v>6.5569999999999989E-2</v>
      </c>
      <c r="E73">
        <f>VLOOKUP(A73,'Index Data'!A73:B393,2,0)</f>
        <v>-5.6271209710356302</v>
      </c>
    </row>
    <row r="74" spans="1:5" x14ac:dyDescent="0.2">
      <c r="A74" s="111">
        <f t="shared" si="6"/>
        <v>40816</v>
      </c>
      <c r="B74">
        <f>VLOOKUP(A74,'Fund Data'!A74:D394,2,FALSE)</f>
        <v>0.37507272727272728</v>
      </c>
      <c r="C74">
        <f>VLOOKUP($A74,'Fund Data'!$A$6:$D$326,3,FALSE)</f>
        <v>-4.2540627272727276</v>
      </c>
      <c r="D74">
        <f>VLOOKUP($A74,'Fund Data'!$A$6:$D$326,4,FALSE)</f>
        <v>-3.8789900000000004</v>
      </c>
      <c r="E74">
        <f>VLOOKUP(A74,'Index Data'!A74:B394,2,0)</f>
        <v>-5.4663403728266804</v>
      </c>
    </row>
    <row r="75" spans="1:5" x14ac:dyDescent="0.2">
      <c r="A75" s="111">
        <f t="shared" si="6"/>
        <v>40847</v>
      </c>
      <c r="B75">
        <f>VLOOKUP(A75,'Fund Data'!A75:D395,2,FALSE)</f>
        <v>0</v>
      </c>
      <c r="C75">
        <f>VLOOKUP($A75,'Fund Data'!$A$6:$D$326,3,FALSE)</f>
        <v>3.3531</v>
      </c>
      <c r="D75">
        <f>VLOOKUP($A75,'Fund Data'!$A$6:$D$326,4,FALSE)</f>
        <v>3.3531</v>
      </c>
      <c r="E75">
        <f>VLOOKUP(A75,'Index Data'!A75:B395,2,0)</f>
        <v>7.4772565546345602</v>
      </c>
    </row>
    <row r="76" spans="1:5" x14ac:dyDescent="0.2">
      <c r="A76" s="111">
        <f t="shared" si="6"/>
        <v>40877</v>
      </c>
      <c r="B76">
        <f>VLOOKUP(A76,'Fund Data'!A76:D396,2,FALSE)</f>
        <v>0</v>
      </c>
      <c r="C76">
        <f>VLOOKUP($A76,'Fund Data'!$A$6:$D$326,3,FALSE)</f>
        <v>1.3242099999999999</v>
      </c>
      <c r="D76">
        <f>VLOOKUP($A76,'Fund Data'!$A$6:$D$326,4,FALSE)</f>
        <v>1.3242099999999999</v>
      </c>
      <c r="E76">
        <f>VLOOKUP(A76,'Index Data'!A76:B396,2,0)</f>
        <v>-2.0232118681553501</v>
      </c>
    </row>
    <row r="77" spans="1:5" x14ac:dyDescent="0.2">
      <c r="A77" s="111">
        <f t="shared" si="6"/>
        <v>40908</v>
      </c>
      <c r="B77">
        <f>VLOOKUP(A77,'Fund Data'!A77:D397,2,FALSE)</f>
        <v>1.9902649384885767</v>
      </c>
      <c r="C77">
        <f>VLOOKUP($A77,'Fund Data'!$A$6:$D$326,3,FALSE)</f>
        <v>-2.8485341608802126</v>
      </c>
      <c r="D77">
        <f>VLOOKUP($A77,'Fund Data'!$A$6:$D$326,4,FALSE)</f>
        <v>-0.85826922239163594</v>
      </c>
      <c r="E77">
        <f>VLOOKUP(A77,'Index Data'!A77:B397,2,0)</f>
        <v>0.37719426213458401</v>
      </c>
    </row>
    <row r="78" spans="1:5" x14ac:dyDescent="0.2">
      <c r="A78" s="111">
        <f t="shared" si="6"/>
        <v>40939</v>
      </c>
      <c r="B78">
        <f>VLOOKUP(A78,'Fund Data'!A78:D398,2,FALSE)</f>
        <v>0</v>
      </c>
      <c r="C78">
        <f>VLOOKUP($A78,'Fund Data'!$A$6:$D$326,3,FALSE)</f>
        <v>5.2006299999999994</v>
      </c>
      <c r="D78">
        <f>VLOOKUP($A78,'Fund Data'!$A$6:$D$326,4,FALSE)</f>
        <v>5.2006299999999994</v>
      </c>
      <c r="E78">
        <f>VLOOKUP(A78,'Index Data'!A78:B398,2,0)</f>
        <v>2.76871225671393</v>
      </c>
    </row>
    <row r="79" spans="1:5" x14ac:dyDescent="0.2">
      <c r="A79" s="111">
        <f t="shared" si="6"/>
        <v>40968</v>
      </c>
      <c r="B79">
        <f>VLOOKUP(A79,'Fund Data'!A79:D399,2,FALSE)</f>
        <v>0</v>
      </c>
      <c r="C79">
        <f>VLOOKUP($A79,'Fund Data'!$A$6:$D$326,3,FALSE)</f>
        <v>1.9177500000000001</v>
      </c>
      <c r="D79">
        <f>VLOOKUP($A79,'Fund Data'!$A$6:$D$326,4,FALSE)</f>
        <v>1.9177500000000001</v>
      </c>
      <c r="E79">
        <f>VLOOKUP(A79,'Index Data'!A79:B399,2,0)</f>
        <v>3.8564676075215401</v>
      </c>
    </row>
    <row r="80" spans="1:5" x14ac:dyDescent="0.2">
      <c r="A80" s="111">
        <f t="shared" si="6"/>
        <v>40999</v>
      </c>
      <c r="B80">
        <f>VLOOKUP(A80,'Fund Data'!A80:D400,2,FALSE)</f>
        <v>1.274585623678647</v>
      </c>
      <c r="C80">
        <f>VLOOKUP($A80,'Fund Data'!$A$6:$D$326,3,FALSE)</f>
        <v>-2.376657545066891</v>
      </c>
      <c r="D80">
        <f>VLOOKUP($A80,'Fund Data'!$A$6:$D$326,4,FALSE)</f>
        <v>-1.1020719213882439</v>
      </c>
      <c r="E80">
        <f>VLOOKUP(A80,'Index Data'!A80:B400,2,0)</f>
        <v>0.110674414670853</v>
      </c>
    </row>
    <row r="81" spans="1:5" x14ac:dyDescent="0.2">
      <c r="A81" s="111">
        <f t="shared" si="6"/>
        <v>41029</v>
      </c>
      <c r="B81">
        <f>VLOOKUP(A81,'Fund Data'!A81:D401,2,FALSE)</f>
        <v>0</v>
      </c>
      <c r="C81">
        <f>VLOOKUP($A81,'Fund Data'!$A$6:$D$326,3,FALSE)</f>
        <v>6.2526769999999994</v>
      </c>
      <c r="D81">
        <f>VLOOKUP($A81,'Fund Data'!$A$6:$D$326,4,FALSE)</f>
        <v>6.2526769999999994</v>
      </c>
      <c r="E81">
        <f>VLOOKUP(A81,'Index Data'!A81:B401,2,0)</f>
        <v>0.13371162516901999</v>
      </c>
    </row>
    <row r="82" spans="1:5" x14ac:dyDescent="0.2">
      <c r="A82" s="111">
        <f t="shared" si="6"/>
        <v>41060</v>
      </c>
      <c r="B82">
        <f>VLOOKUP(A82,'Fund Data'!A82:D402,2,FALSE)</f>
        <v>0</v>
      </c>
      <c r="C82">
        <f>VLOOKUP($A82,'Fund Data'!$A$6:$D$326,3,FALSE)</f>
        <v>-1.2293430068520748</v>
      </c>
      <c r="D82">
        <f>VLOOKUP($A82,'Fund Data'!$A$6:$D$326,4,FALSE)</f>
        <v>-1.2293430068520748</v>
      </c>
      <c r="E82">
        <f>VLOOKUP(A82,'Index Data'!A82:B402,2,0)</f>
        <v>-7.6142360471525796</v>
      </c>
    </row>
    <row r="83" spans="1:5" x14ac:dyDescent="0.2">
      <c r="A83" s="111">
        <f t="shared" si="6"/>
        <v>41090</v>
      </c>
      <c r="B83">
        <f>VLOOKUP(A83,'Fund Data'!A83:D403,2,FALSE)</f>
        <v>1.9412091735863977</v>
      </c>
      <c r="C83">
        <f>VLOOKUP($A83,'Fund Data'!$A$6:$D$326,3,FALSE)</f>
        <v>1.2660211875643899</v>
      </c>
      <c r="D83">
        <f>VLOOKUP($A83,'Fund Data'!$A$6:$D$326,4,FALSE)</f>
        <v>3.2072303611507875</v>
      </c>
      <c r="E83">
        <f>VLOOKUP(A83,'Index Data'!A83:B403,2,0)</f>
        <v>5.5638843319040703</v>
      </c>
    </row>
    <row r="84" spans="1:5" x14ac:dyDescent="0.2">
      <c r="A84" s="111">
        <f t="shared" si="6"/>
        <v>41121</v>
      </c>
      <c r="B84">
        <f>VLOOKUP(A84,'Fund Data'!A84:D404,2,FALSE)</f>
        <v>0</v>
      </c>
      <c r="C84">
        <f>VLOOKUP($A84,'Fund Data'!$A$6:$D$326,3,FALSE)</f>
        <v>4.4354838709677455</v>
      </c>
      <c r="D84">
        <f>VLOOKUP($A84,'Fund Data'!$A$6:$D$326,4,FALSE)</f>
        <v>4.4354838709677455</v>
      </c>
      <c r="E84">
        <f>VLOOKUP(A84,'Index Data'!A84:B404,2,0)</f>
        <v>1.63435024076408</v>
      </c>
    </row>
    <row r="85" spans="1:5" x14ac:dyDescent="0.2">
      <c r="A85" s="111">
        <f t="shared" si="6"/>
        <v>41152</v>
      </c>
      <c r="B85">
        <f>VLOOKUP(A85,'Fund Data'!A85:D405,2,FALSE)</f>
        <v>0</v>
      </c>
      <c r="C85">
        <f>VLOOKUP($A85,'Fund Data'!$A$6:$D$326,3,FALSE)</f>
        <v>0.98455598455598325</v>
      </c>
      <c r="D85">
        <f>VLOOKUP($A85,'Fund Data'!$A$6:$D$326,4,FALSE)</f>
        <v>0.98455598455598325</v>
      </c>
      <c r="E85">
        <f>VLOOKUP(A85,'Index Data'!A85:B405,2,0)</f>
        <v>0.22334144531082101</v>
      </c>
    </row>
    <row r="86" spans="1:5" x14ac:dyDescent="0.2">
      <c r="A86" s="111">
        <f t="shared" si="6"/>
        <v>41182</v>
      </c>
      <c r="B86">
        <f>VLOOKUP(A86,'Fund Data'!A86:D406,2,FALSE)</f>
        <v>1.1876395304808784</v>
      </c>
      <c r="C86">
        <f>VLOOKUP($A86,'Fund Data'!$A$6:$D$326,3,FALSE)</f>
        <v>-0.21782266946003218</v>
      </c>
      <c r="D86">
        <f>VLOOKUP($A86,'Fund Data'!$A$6:$D$326,4,FALSE)</f>
        <v>0.9698168610208463</v>
      </c>
      <c r="E86">
        <f>VLOOKUP(A86,'Index Data'!A86:B406,2,0)</f>
        <v>2.7046441839117601</v>
      </c>
    </row>
    <row r="87" spans="1:5" x14ac:dyDescent="0.2">
      <c r="A87" s="111">
        <f t="shared" si="6"/>
        <v>41213</v>
      </c>
      <c r="B87">
        <f>VLOOKUP(A87,'Fund Data'!A87:D407,2,FALSE)</f>
        <v>0</v>
      </c>
      <c r="C87">
        <f>VLOOKUP($A87,'Fund Data'!$A$6:$D$326,3,FALSE)</f>
        <v>4.9817972791722589</v>
      </c>
      <c r="D87">
        <f>VLOOKUP($A87,'Fund Data'!$A$6:$D$326,4,FALSE)</f>
        <v>4.9817972791722589</v>
      </c>
      <c r="E87">
        <f>VLOOKUP(A87,'Index Data'!A87:B407,2,0)</f>
        <v>1.56559867320691</v>
      </c>
    </row>
    <row r="88" spans="1:5" x14ac:dyDescent="0.2">
      <c r="A88" s="111">
        <f t="shared" si="6"/>
        <v>41243</v>
      </c>
      <c r="B88">
        <f>VLOOKUP(A88,'Fund Data'!A88:D408,2,FALSE)</f>
        <v>0</v>
      </c>
      <c r="C88">
        <f>VLOOKUP($A88,'Fund Data'!$A$6:$D$326,3,FALSE)</f>
        <v>-1.0403358277057926</v>
      </c>
      <c r="D88">
        <f>VLOOKUP($A88,'Fund Data'!$A$6:$D$326,4,FALSE)</f>
        <v>-1.0403358277057926</v>
      </c>
      <c r="E88">
        <f>VLOOKUP(A88,'Index Data'!A88:B408,2,0)</f>
        <v>-1.3346061411726799</v>
      </c>
    </row>
    <row r="89" spans="1:5" x14ac:dyDescent="0.2">
      <c r="A89" s="111">
        <f t="shared" si="6"/>
        <v>41274</v>
      </c>
      <c r="B89">
        <f>VLOOKUP(A89,'Fund Data'!A89:D409,2,FALSE)</f>
        <v>1.1861660998747092</v>
      </c>
      <c r="C89">
        <f>VLOOKUP($A89,'Fund Data'!$A$6:$D$326,3,FALSE)</f>
        <v>1.861993900125291</v>
      </c>
      <c r="D89">
        <f>VLOOKUP($A89,'Fund Data'!$A$6:$D$326,4,FALSE)</f>
        <v>3.0481600000000002</v>
      </c>
      <c r="E89">
        <f>VLOOKUP(A89,'Index Data'!A89:B409,2,0)</f>
        <v>2.27902350602962</v>
      </c>
    </row>
    <row r="90" spans="1:5" x14ac:dyDescent="0.2">
      <c r="A90" s="111">
        <f t="shared" si="6"/>
        <v>41305</v>
      </c>
      <c r="B90">
        <f>VLOOKUP(A90,'Fund Data'!A90:D410,2,FALSE)</f>
        <v>0</v>
      </c>
      <c r="C90">
        <f>VLOOKUP($A90,'Fund Data'!$A$6:$D$326,3,FALSE)</f>
        <v>3.8580000000000005</v>
      </c>
      <c r="D90">
        <f>VLOOKUP($A90,'Fund Data'!$A$6:$D$326,4,FALSE)</f>
        <v>3.8580000000000005</v>
      </c>
      <c r="E90">
        <f>VLOOKUP(A90,'Index Data'!A90:B410,2,0)</f>
        <v>3.0542986652370998</v>
      </c>
    </row>
    <row r="91" spans="1:5" x14ac:dyDescent="0.2">
      <c r="A91" s="111">
        <f t="shared" si="6"/>
        <v>41333</v>
      </c>
      <c r="B91">
        <f>VLOOKUP(A91,'Fund Data'!A91:D411,2,FALSE)</f>
        <v>0.92057956278596853</v>
      </c>
      <c r="C91">
        <f>VLOOKUP($A91,'Fund Data'!$A$6:$D$326,3,FALSE)</f>
        <v>1.9975104372140313</v>
      </c>
      <c r="D91">
        <f>VLOOKUP($A91,'Fund Data'!$A$6:$D$326,4,FALSE)</f>
        <v>2.9180899999999999</v>
      </c>
      <c r="E91">
        <f>VLOOKUP(A91,'Index Data'!A91:B411,2,0)</f>
        <v>-0.202905199588088</v>
      </c>
    </row>
    <row r="92" spans="1:5" x14ac:dyDescent="0.2">
      <c r="A92" s="111">
        <f t="shared" si="6"/>
        <v>41364</v>
      </c>
      <c r="B92">
        <f>VLOOKUP(A92,'Fund Data'!A92:D412,2,FALSE)</f>
        <v>7.0376893272278973E-2</v>
      </c>
      <c r="C92">
        <f>VLOOKUP($A92,'Fund Data'!$A$6:$D$326,3,FALSE)</f>
        <v>-2.9608168932722787</v>
      </c>
      <c r="D92">
        <f>VLOOKUP($A92,'Fund Data'!$A$6:$D$326,4,FALSE)</f>
        <v>-2.8904399999999999</v>
      </c>
      <c r="E92">
        <f>VLOOKUP(A92,'Index Data'!A92:B412,2,0)</f>
        <v>2.3699746013065699</v>
      </c>
    </row>
    <row r="93" spans="1:5" x14ac:dyDescent="0.2">
      <c r="A93" s="111">
        <f t="shared" si="6"/>
        <v>41394</v>
      </c>
      <c r="B93">
        <f>VLOOKUP(A93,'Fund Data'!A93:D413,2,FALSE)</f>
        <v>0</v>
      </c>
      <c r="C93">
        <f>VLOOKUP($A93,'Fund Data'!$A$6:$D$326,3,FALSE)</f>
        <v>7.4550599999999996</v>
      </c>
      <c r="D93">
        <f>VLOOKUP($A93,'Fund Data'!$A$6:$D$326,4,FALSE)</f>
        <v>7.4550599999999996</v>
      </c>
      <c r="E93">
        <f>VLOOKUP(A93,'Index Data'!A93:B413,2,0)</f>
        <v>4.5958869846954196</v>
      </c>
    </row>
    <row r="94" spans="1:5" x14ac:dyDescent="0.2">
      <c r="A94" s="111">
        <f t="shared" si="6"/>
        <v>41425</v>
      </c>
      <c r="B94">
        <f>VLOOKUP(A94,'Fund Data'!A94:D414,2,FALSE)</f>
        <v>0</v>
      </c>
      <c r="C94">
        <f>VLOOKUP($A94,'Fund Data'!$A$6:$D$326,3,FALSE)</f>
        <v>-2.93587</v>
      </c>
      <c r="D94">
        <f>VLOOKUP($A94,'Fund Data'!$A$6:$D$326,4,FALSE)</f>
        <v>-2.93587</v>
      </c>
      <c r="E94">
        <f>VLOOKUP(A94,'Index Data'!A94:B414,2,0)</f>
        <v>-5.0971302931029099</v>
      </c>
    </row>
    <row r="95" spans="1:5" x14ac:dyDescent="0.2">
      <c r="A95" s="111">
        <f t="shared" si="6"/>
        <v>41455</v>
      </c>
      <c r="B95">
        <f>VLOOKUP(A95,'Fund Data'!A95:D415,2,FALSE)</f>
        <v>1.3463603190767142</v>
      </c>
      <c r="C95">
        <f>VLOOKUP($A95,'Fund Data'!$A$6:$D$326,3,FALSE)</f>
        <v>-1.7801603190767143</v>
      </c>
      <c r="D95">
        <f>VLOOKUP($A95,'Fund Data'!$A$6:$D$326,4,FALSE)</f>
        <v>-0.43380000000000019</v>
      </c>
      <c r="E95">
        <f>VLOOKUP(A95,'Index Data'!A95:B415,2,0)</f>
        <v>-2.10815346938791</v>
      </c>
    </row>
    <row r="96" spans="1:5" x14ac:dyDescent="0.2">
      <c r="A96" s="111">
        <f t="shared" si="6"/>
        <v>41486</v>
      </c>
      <c r="B96">
        <f>VLOOKUP(A96,'Fund Data'!A96:D416,2,FALSE)</f>
        <v>0</v>
      </c>
      <c r="C96">
        <f>VLOOKUP($A96,'Fund Data'!$A$6:$D$326,3,FALSE)</f>
        <v>-0.22363667641494561</v>
      </c>
      <c r="D96">
        <f>VLOOKUP($A96,'Fund Data'!$A$6:$D$326,4,FALSE)</f>
        <v>-0.22363667641494561</v>
      </c>
      <c r="E96">
        <f>VLOOKUP(A96,'Index Data'!A96:B416,2,0)</f>
        <v>4.2191097815803298</v>
      </c>
    </row>
    <row r="97" spans="1:5" x14ac:dyDescent="0.2">
      <c r="A97" s="111">
        <f t="shared" si="6"/>
        <v>41517</v>
      </c>
      <c r="B97">
        <f>VLOOKUP(A97,'Fund Data'!A97:D417,2,FALSE)</f>
        <v>0</v>
      </c>
      <c r="C97">
        <f>VLOOKUP($A97,'Fund Data'!$A$6:$D$326,3,FALSE)</f>
        <v>0.72413793103449875</v>
      </c>
      <c r="D97">
        <f>VLOOKUP($A97,'Fund Data'!$A$6:$D$326,4,FALSE)</f>
        <v>0.72413793103449875</v>
      </c>
      <c r="E97">
        <f>VLOOKUP(A97,'Index Data'!A97:B417,2,0)</f>
        <v>-3.0015708093797202</v>
      </c>
    </row>
    <row r="98" spans="1:5" x14ac:dyDescent="0.2">
      <c r="A98" s="111">
        <f t="shared" si="6"/>
        <v>41547</v>
      </c>
      <c r="B98">
        <f>VLOOKUP(A98,'Fund Data'!A98:D418,2,FALSE)</f>
        <v>1.0328817750677506</v>
      </c>
      <c r="C98">
        <f>VLOOKUP($A98,'Fund Data'!$A$6:$D$326,3,FALSE)</f>
        <v>2.8079197202023759E-2</v>
      </c>
      <c r="D98">
        <f>VLOOKUP($A98,'Fund Data'!$A$6:$D$326,4,FALSE)</f>
        <v>1.0609609722697744</v>
      </c>
      <c r="E98">
        <f>VLOOKUP(A98,'Index Data'!A98:B418,2,0)</f>
        <v>6.3640310836509997</v>
      </c>
    </row>
    <row r="99" spans="1:5" x14ac:dyDescent="0.2">
      <c r="A99" s="111">
        <f t="shared" si="6"/>
        <v>41578</v>
      </c>
      <c r="B99">
        <f>VLOOKUP(A99,'Fund Data'!A99:D419,2,FALSE)</f>
        <v>0</v>
      </c>
      <c r="C99">
        <f>VLOOKUP($A99,'Fund Data'!$A$6:$D$326,3,FALSE)</f>
        <v>2.0195105254150127</v>
      </c>
      <c r="D99">
        <f>VLOOKUP($A99,'Fund Data'!$A$6:$D$326,4,FALSE)</f>
        <v>2.0195105254150127</v>
      </c>
      <c r="E99">
        <f>VLOOKUP(A99,'Index Data'!A99:B419,2,0)</f>
        <v>3.8571690207076301</v>
      </c>
    </row>
    <row r="100" spans="1:5" x14ac:dyDescent="0.2">
      <c r="A100" s="111">
        <f t="shared" si="6"/>
        <v>41608</v>
      </c>
      <c r="B100">
        <f>VLOOKUP(A100,'Fund Data'!A100:D420,2,FALSE)</f>
        <v>0</v>
      </c>
      <c r="C100">
        <f>VLOOKUP($A100,'Fund Data'!$A$6:$D$326,3,FALSE)</f>
        <v>-2.6505619862439067</v>
      </c>
      <c r="D100">
        <f>VLOOKUP($A100,'Fund Data'!$A$6:$D$326,4,FALSE)</f>
        <v>-2.6505619862439067</v>
      </c>
      <c r="E100">
        <f>VLOOKUP(A100,'Index Data'!A100:B420,2,0)</f>
        <v>-0.75915828355647097</v>
      </c>
    </row>
    <row r="101" spans="1:5" x14ac:dyDescent="0.2">
      <c r="A101" s="111">
        <f t="shared" si="6"/>
        <v>41639</v>
      </c>
      <c r="B101">
        <f>VLOOKUP(A101,'Fund Data'!A101:D421,2,FALSE)</f>
        <v>1.4433570196619525</v>
      </c>
      <c r="C101">
        <f>VLOOKUP($A101,'Fund Data'!$A$6:$D$326,3,FALSE)</f>
        <v>-1.5349331009992024</v>
      </c>
      <c r="D101">
        <f>VLOOKUP($A101,'Fund Data'!$A$6:$D$326,4,FALSE)</f>
        <v>-9.1576081337249926E-2</v>
      </c>
      <c r="E101">
        <f>VLOOKUP(A101,'Index Data'!A101:B421,2,0)</f>
        <v>1.42123968904539</v>
      </c>
    </row>
    <row r="102" spans="1:5" x14ac:dyDescent="0.2">
      <c r="A102" s="111">
        <f t="shared" si="6"/>
        <v>41670</v>
      </c>
      <c r="B102">
        <f>VLOOKUP(A102,'Fund Data'!A102:D422,2,FALSE)</f>
        <v>0</v>
      </c>
      <c r="C102">
        <f>VLOOKUP($A102,'Fund Data'!$A$6:$D$326,3,FALSE)</f>
        <v>-0.15750787539377178</v>
      </c>
      <c r="D102">
        <f>VLOOKUP($A102,'Fund Data'!$A$6:$D$326,4,FALSE)</f>
        <v>-0.15750787539377178</v>
      </c>
      <c r="E102">
        <f>VLOOKUP(A102,'Index Data'!A102:B422,2,0)</f>
        <v>-0.80944227134215296</v>
      </c>
    </row>
    <row r="103" spans="1:5" x14ac:dyDescent="0.2">
      <c r="A103" s="111">
        <f t="shared" si="6"/>
        <v>41698</v>
      </c>
      <c r="B103">
        <f>VLOOKUP(A103,'Fund Data'!A103:D423,2,FALSE)</f>
        <v>0</v>
      </c>
      <c r="C103">
        <f>VLOOKUP($A103,'Fund Data'!$A$6:$D$326,3,FALSE)</f>
        <v>4.3295354951796572</v>
      </c>
      <c r="D103">
        <f>VLOOKUP($A103,'Fund Data'!$A$6:$D$326,4,FALSE)</f>
        <v>4.3295354951796572</v>
      </c>
      <c r="E103">
        <f>VLOOKUP(A103,'Index Data'!A103:B423,2,0)</f>
        <v>4.7681273095243801</v>
      </c>
    </row>
    <row r="104" spans="1:5" x14ac:dyDescent="0.2">
      <c r="A104" s="111">
        <f t="shared" si="6"/>
        <v>41729</v>
      </c>
      <c r="B104">
        <f>VLOOKUP(A104,'Fund Data'!A104:D424,2,FALSE)</f>
        <v>0.96200899219545299</v>
      </c>
      <c r="C104">
        <f>VLOOKUP($A104,'Fund Data'!$A$6:$D$326,3,FALSE)</f>
        <v>-1.9414980714965218</v>
      </c>
      <c r="D104">
        <f>VLOOKUP($A104,'Fund Data'!$A$6:$D$326,4,FALSE)</f>
        <v>-0.97948907930106877</v>
      </c>
      <c r="E104">
        <f>VLOOKUP(A104,'Index Data'!A104:B424,2,0)</f>
        <v>2.9812969899384099</v>
      </c>
    </row>
    <row r="105" spans="1:5" x14ac:dyDescent="0.2">
      <c r="A105" s="111">
        <f t="shared" si="6"/>
        <v>41759</v>
      </c>
      <c r="B105">
        <f>VLOOKUP(A105,'Fund Data'!A105:D425,2,FALSE)</f>
        <v>0</v>
      </c>
      <c r="C105">
        <f>VLOOKUP($A105,'Fund Data'!$A$6:$D$326,3,FALSE)</f>
        <v>4.1802295699845775</v>
      </c>
      <c r="D105">
        <f>VLOOKUP($A105,'Fund Data'!$A$6:$D$326,4,FALSE)</f>
        <v>4.1802295699845775</v>
      </c>
      <c r="E105">
        <f>VLOOKUP(A105,'Index Data'!A105:B425,2,0)</f>
        <v>1.8228842406061001</v>
      </c>
    </row>
    <row r="106" spans="1:5" x14ac:dyDescent="0.2">
      <c r="A106" s="111">
        <f t="shared" si="6"/>
        <v>41790</v>
      </c>
      <c r="B106">
        <f>VLOOKUP(A106,'Fund Data'!A106:D426,2,FALSE)</f>
        <v>0</v>
      </c>
      <c r="C106">
        <f>VLOOKUP($A106,'Fund Data'!$A$6:$D$326,3,FALSE)</f>
        <v>1.2333497779970501</v>
      </c>
      <c r="D106">
        <f>VLOOKUP($A106,'Fund Data'!$A$6:$D$326,4,FALSE)</f>
        <v>1.2333497779970501</v>
      </c>
      <c r="E106">
        <f>VLOOKUP(A106,'Index Data'!A106:B426,2,0)</f>
        <v>2.57573045325445</v>
      </c>
    </row>
    <row r="107" spans="1:5" x14ac:dyDescent="0.2">
      <c r="A107" s="111">
        <f t="shared" si="6"/>
        <v>41820</v>
      </c>
      <c r="B107">
        <f>VLOOKUP(A107,'Fund Data'!A107:D427,2,FALSE)</f>
        <v>1.4692420149372318</v>
      </c>
      <c r="C107">
        <f>VLOOKUP($A107,'Fund Data'!$A$6:$D$326,3,FALSE)</f>
        <v>0.76369170825964228</v>
      </c>
      <c r="D107">
        <f>VLOOKUP($A107,'Fund Data'!$A$6:$D$326,4,FALSE)</f>
        <v>2.232933723196874</v>
      </c>
      <c r="E107">
        <f>VLOOKUP(A107,'Index Data'!A107:B427,2,0)</f>
        <v>3.80506669934169</v>
      </c>
    </row>
    <row r="108" spans="1:5" x14ac:dyDescent="0.2">
      <c r="A108" s="111">
        <f t="shared" si="6"/>
        <v>41851</v>
      </c>
      <c r="B108">
        <f>VLOOKUP(A108,'Fund Data'!A108:D428,2,FALSE)</f>
        <v>0</v>
      </c>
      <c r="C108">
        <f>VLOOKUP($A108,'Fund Data'!$A$6:$D$326,3,FALSE)</f>
        <v>4.7895500725689502</v>
      </c>
      <c r="D108">
        <f>VLOOKUP($A108,'Fund Data'!$A$6:$D$326,4,FALSE)</f>
        <v>4.7895500725689502</v>
      </c>
      <c r="E108">
        <f>VLOOKUP(A108,'Index Data'!A108:B428,2,0)</f>
        <v>-2.06219858758472</v>
      </c>
    </row>
    <row r="109" spans="1:5" x14ac:dyDescent="0.2">
      <c r="A109" s="111">
        <f t="shared" si="6"/>
        <v>41882</v>
      </c>
      <c r="B109">
        <f>VLOOKUP(A109,'Fund Data'!A109:D429,2,FALSE)</f>
        <v>0</v>
      </c>
      <c r="C109">
        <f>VLOOKUP($A109,'Fund Data'!$A$6:$D$326,3,FALSE)</f>
        <v>2.3853493382579192</v>
      </c>
      <c r="D109">
        <f>VLOOKUP($A109,'Fund Data'!$A$6:$D$326,4,FALSE)</f>
        <v>2.3853493382579192</v>
      </c>
      <c r="E109">
        <f>VLOOKUP(A109,'Index Data'!A109:B429,2,0)</f>
        <v>2.2313219470583099</v>
      </c>
    </row>
    <row r="110" spans="1:5" x14ac:dyDescent="0.2">
      <c r="A110" s="111">
        <f t="shared" si="6"/>
        <v>41912</v>
      </c>
      <c r="B110">
        <f>VLOOKUP(A110,'Fund Data'!A110:D430,2,FALSE)</f>
        <v>1.5603511367175336</v>
      </c>
      <c r="C110">
        <f>VLOOKUP($A110,'Fund Data'!$A$6:$D$326,3,FALSE)</f>
        <v>-5.0293763884836595</v>
      </c>
      <c r="D110">
        <f>VLOOKUP($A110,'Fund Data'!$A$6:$D$326,4,FALSE)</f>
        <v>-3.469025251766126</v>
      </c>
      <c r="E110">
        <f>VLOOKUP(A110,'Index Data'!A110:B430,2,0)</f>
        <v>-3.9013860935339801</v>
      </c>
    </row>
    <row r="111" spans="1:5" x14ac:dyDescent="0.2">
      <c r="A111" s="111">
        <f t="shared" si="6"/>
        <v>41943</v>
      </c>
      <c r="B111">
        <f>VLOOKUP(A111,'Fund Data'!A111:D431,2,FALSE)</f>
        <v>0</v>
      </c>
      <c r="C111">
        <f>VLOOKUP($A111,'Fund Data'!$A$6:$D$326,3,FALSE)</f>
        <v>4.7295199999999999</v>
      </c>
      <c r="D111">
        <f>VLOOKUP($A111,'Fund Data'!$A$6:$D$326,4,FALSE)</f>
        <v>4.7295199999999999</v>
      </c>
      <c r="E111">
        <f>VLOOKUP(A111,'Index Data'!A111:B431,2,0)</f>
        <v>1.6825421418541699</v>
      </c>
    </row>
    <row r="112" spans="1:5" x14ac:dyDescent="0.2">
      <c r="A112" s="111">
        <f t="shared" si="6"/>
        <v>41973</v>
      </c>
      <c r="B112">
        <f>VLOOKUP(A112,'Fund Data'!A112:D432,2,FALSE)</f>
        <v>0</v>
      </c>
      <c r="C112">
        <f>VLOOKUP($A112,'Fund Data'!$A$6:$D$326,3,FALSE)</f>
        <v>0.876</v>
      </c>
      <c r="D112">
        <f>VLOOKUP($A112,'Fund Data'!$A$6:$D$326,4,FALSE)</f>
        <v>0.876</v>
      </c>
      <c r="E112">
        <f>VLOOKUP(A112,'Index Data'!A112:B432,2,0)</f>
        <v>0.10975506642823001</v>
      </c>
    </row>
    <row r="113" spans="1:5" x14ac:dyDescent="0.2">
      <c r="A113" s="111">
        <f t="shared" si="6"/>
        <v>42004</v>
      </c>
      <c r="B113">
        <f>VLOOKUP(A113,'Fund Data'!A113:D433,2,FALSE)</f>
        <v>0.79276604973973397</v>
      </c>
      <c r="C113">
        <f>VLOOKUP($A113,'Fund Data'!$A$6:$D$326,3,FALSE)</f>
        <v>2.7680619502602659</v>
      </c>
      <c r="D113">
        <f>VLOOKUP($A113,'Fund Data'!$A$6:$D$326,4,FALSE)</f>
        <v>3.5608279999999999</v>
      </c>
      <c r="E113">
        <f>VLOOKUP(A113,'Index Data'!A113:B433,2,0)</f>
        <v>-0.57916258101405904</v>
      </c>
    </row>
    <row r="114" spans="1:5" x14ac:dyDescent="0.2">
      <c r="A114" s="111">
        <f t="shared" si="6"/>
        <v>42035</v>
      </c>
      <c r="B114">
        <f>VLOOKUP(A114,'Fund Data'!A114:D434,2,FALSE)</f>
        <v>0</v>
      </c>
      <c r="C114">
        <f>VLOOKUP($A114,'Fund Data'!$A$6:$D$326,3,FALSE)</f>
        <v>5.4503060332264628</v>
      </c>
      <c r="D114">
        <f>VLOOKUP($A114,'Fund Data'!$A$6:$D$326,4,FALSE)</f>
        <v>5.4503060332264628</v>
      </c>
      <c r="E114">
        <f>VLOOKUP(A114,'Index Data'!A114:B434,2,0)</f>
        <v>9.9238121431777196E-2</v>
      </c>
    </row>
    <row r="115" spans="1:5" x14ac:dyDescent="0.2">
      <c r="A115" s="111">
        <f t="shared" si="6"/>
        <v>42063</v>
      </c>
      <c r="B115">
        <f>VLOOKUP(A115,'Fund Data'!A115:D435,2,FALSE)</f>
        <v>0</v>
      </c>
      <c r="C115">
        <f>VLOOKUP($A115,'Fund Data'!$A$6:$D$326,3,FALSE)</f>
        <v>3.745163073521284</v>
      </c>
      <c r="D115">
        <f>VLOOKUP($A115,'Fund Data'!$A$6:$D$326,4,FALSE)</f>
        <v>3.745163073521284</v>
      </c>
      <c r="E115">
        <f>VLOOKUP(A115,'Index Data'!A115:B435,2,0)</f>
        <v>-4.4835486185346198E-2</v>
      </c>
    </row>
    <row r="116" spans="1:5" x14ac:dyDescent="0.2">
      <c r="A116" s="111">
        <f t="shared" si="6"/>
        <v>42094</v>
      </c>
      <c r="B116">
        <f>VLOOKUP(A116,'Fund Data'!A116:D436,2,FALSE)</f>
        <v>0.72363897849462366</v>
      </c>
      <c r="C116">
        <f>VLOOKUP($A116,'Fund Data'!$A$6:$D$326,3,FALSE)</f>
        <v>-1.6182874399306226</v>
      </c>
      <c r="D116">
        <f>VLOOKUP($A116,'Fund Data'!$A$6:$D$326,4,FALSE)</f>
        <v>-0.89464846143599897</v>
      </c>
      <c r="E116">
        <f>VLOOKUP(A116,'Index Data'!A116:B436,2,0)</f>
        <v>-0.85520072309184203</v>
      </c>
    </row>
    <row r="117" spans="1:5" x14ac:dyDescent="0.2">
      <c r="A117" s="111">
        <f t="shared" si="6"/>
        <v>42124</v>
      </c>
      <c r="B117">
        <f>VLOOKUP(A117,'Fund Data'!A117:D437,2,FALSE)</f>
        <v>0</v>
      </c>
      <c r="C117">
        <f>VLOOKUP($A117,'Fund Data'!$A$6:$D$326,3,FALSE)</f>
        <v>-0.32493907392364862</v>
      </c>
      <c r="D117">
        <f>VLOOKUP($A117,'Fund Data'!$A$6:$D$326,4,FALSE)</f>
        <v>-0.32493907392364862</v>
      </c>
      <c r="E117">
        <f>VLOOKUP(A117,'Index Data'!A117:B437,2,0)</f>
        <v>4.4083606714585297</v>
      </c>
    </row>
    <row r="118" spans="1:5" x14ac:dyDescent="0.2">
      <c r="A118" s="111">
        <f t="shared" si="6"/>
        <v>42155</v>
      </c>
      <c r="B118">
        <f>VLOOKUP(A118,'Fund Data'!A118:D438,2,FALSE)</f>
        <v>0</v>
      </c>
      <c r="C118">
        <f>VLOOKUP($A118,'Fund Data'!$A$6:$D$326,3,FALSE)</f>
        <v>1.9288236892148862</v>
      </c>
      <c r="D118">
        <f>VLOOKUP($A118,'Fund Data'!$A$6:$D$326,4,FALSE)</f>
        <v>1.9288236892148862</v>
      </c>
      <c r="E118">
        <f>VLOOKUP(A118,'Index Data'!A118:B438,2,0)</f>
        <v>-1.5108555267388599</v>
      </c>
    </row>
    <row r="119" spans="1:5" x14ac:dyDescent="0.2">
      <c r="A119" s="111">
        <f t="shared" si="6"/>
        <v>42185</v>
      </c>
      <c r="B119">
        <f>VLOOKUP(A119,'Fund Data'!A119:D439,2,FALSE)</f>
        <v>1.192202626123013</v>
      </c>
      <c r="C119">
        <f>VLOOKUP($A119,'Fund Data'!$A$6:$D$326,3,FALSE)</f>
        <v>-4.7735473755899624</v>
      </c>
      <c r="D119">
        <f>VLOOKUP($A119,'Fund Data'!$A$6:$D$326,4,FALSE)</f>
        <v>-3.5813447494669495</v>
      </c>
      <c r="E119">
        <f>VLOOKUP(A119,'Index Data'!A119:B439,2,0)</f>
        <v>-4.5148272604550703</v>
      </c>
    </row>
    <row r="120" spans="1:5" x14ac:dyDescent="0.2">
      <c r="A120" s="111">
        <f t="shared" si="6"/>
        <v>42216</v>
      </c>
      <c r="B120">
        <f>VLOOKUP(A120,'Fund Data'!A120:D440,2,FALSE)</f>
        <v>0</v>
      </c>
      <c r="C120">
        <f>VLOOKUP($A120,'Fund Data'!$A$6:$D$326,3,FALSE)</f>
        <v>4.7698978878164811</v>
      </c>
      <c r="D120">
        <f>VLOOKUP($A120,'Fund Data'!$A$6:$D$326,4,FALSE)</f>
        <v>4.7698978878164811</v>
      </c>
      <c r="E120">
        <f>VLOOKUP(A120,'Index Data'!A120:B440,2,0)</f>
        <v>1.1082461334036999</v>
      </c>
    </row>
    <row r="121" spans="1:5" x14ac:dyDescent="0.2">
      <c r="A121" s="111">
        <f t="shared" si="6"/>
        <v>42247</v>
      </c>
      <c r="B121">
        <f>VLOOKUP(A121,'Fund Data'!A121:D441,2,FALSE)</f>
        <v>0</v>
      </c>
      <c r="C121">
        <f>VLOOKUP($A121,'Fund Data'!$A$6:$D$326,3,FALSE)</f>
        <v>-3.7383177570093489</v>
      </c>
      <c r="D121">
        <f>VLOOKUP($A121,'Fund Data'!$A$6:$D$326,4,FALSE)</f>
        <v>-3.7383177570093489</v>
      </c>
      <c r="E121">
        <f>VLOOKUP(A121,'Index Data'!A121:B441,2,0)</f>
        <v>-5.5048722800086303</v>
      </c>
    </row>
    <row r="122" spans="1:5" x14ac:dyDescent="0.2">
      <c r="A122" s="111">
        <f t="shared" si="6"/>
        <v>42277</v>
      </c>
      <c r="B122">
        <f>VLOOKUP(A122,'Fund Data'!A122:D442,2,FALSE)</f>
        <v>0.8116381651884701</v>
      </c>
      <c r="C122">
        <f>VLOOKUP($A122,'Fund Data'!$A$6:$D$326,3,FALSE)</f>
        <v>-0.73441472552134035</v>
      </c>
      <c r="D122">
        <f>VLOOKUP($A122,'Fund Data'!$A$6:$D$326,4,FALSE)</f>
        <v>7.7223439667129745E-2</v>
      </c>
      <c r="E122">
        <f>VLOOKUP(A122,'Index Data'!A122:B442,2,0)</f>
        <v>-2.70984860123371</v>
      </c>
    </row>
    <row r="123" spans="1:5" x14ac:dyDescent="0.2">
      <c r="A123" s="111">
        <f t="shared" si="6"/>
        <v>42308</v>
      </c>
      <c r="B123">
        <f>VLOOKUP(A123,'Fund Data'!A123:D443,2,FALSE)</f>
        <v>0</v>
      </c>
      <c r="C123">
        <f>VLOOKUP($A123,'Fund Data'!$A$6:$D$326,3,FALSE)</f>
        <v>5.5749615760793692</v>
      </c>
      <c r="D123">
        <f>VLOOKUP($A123,'Fund Data'!$A$6:$D$326,4,FALSE)</f>
        <v>5.5749615760793692</v>
      </c>
      <c r="E123">
        <f>VLOOKUP(A123,'Index Data'!A123:B443,2,0)</f>
        <v>4.8218899999999998</v>
      </c>
    </row>
    <row r="124" spans="1:5" x14ac:dyDescent="0.2">
      <c r="A124" s="111">
        <f t="shared" si="6"/>
        <v>42338</v>
      </c>
      <c r="B124">
        <f>VLOOKUP(A124,'Fund Data'!A124:D444,2,FALSE)</f>
        <v>0</v>
      </c>
      <c r="C124">
        <f>VLOOKUP($A124,'Fund Data'!$A$6:$D$326,3,FALSE)</f>
        <v>-0.76760190577025234</v>
      </c>
      <c r="D124">
        <f>VLOOKUP($A124,'Fund Data'!$A$6:$D$326,4,FALSE)</f>
        <v>-0.76760190577025234</v>
      </c>
      <c r="E124">
        <f>VLOOKUP(A124,'Index Data'!A124:B444,2,0)</f>
        <v>-4.2332599999999996</v>
      </c>
    </row>
    <row r="125" spans="1:5" x14ac:dyDescent="0.2">
      <c r="A125" s="111">
        <f t="shared" si="6"/>
        <v>42369</v>
      </c>
      <c r="B125">
        <f>VLOOKUP(A125,'Fund Data'!A125:D445,2,FALSE)</f>
        <v>1.4085488260053465</v>
      </c>
      <c r="C125">
        <f>VLOOKUP($A125,'Fund Data'!$A$6:$D$326,3,FALSE)</f>
        <v>2.6325287946935054</v>
      </c>
      <c r="D125">
        <f>VLOOKUP($A125,'Fund Data'!$A$6:$D$326,4,FALSE)</f>
        <v>4.0410776206988519</v>
      </c>
      <c r="E125">
        <f>VLOOKUP(A125,'Index Data'!A125:B445,2,0)</f>
        <v>-2.5788099999999998</v>
      </c>
    </row>
    <row r="126" spans="1:5" x14ac:dyDescent="0.2">
      <c r="A126" s="111">
        <f t="shared" si="6"/>
        <v>42400</v>
      </c>
      <c r="B126">
        <f>VLOOKUP(A126,'Fund Data'!A126:D446,2,FALSE)</f>
        <v>0</v>
      </c>
      <c r="C126">
        <f>VLOOKUP($A126,'Fund Data'!$A$6:$D$326,3,FALSE)</f>
        <v>-0.51318563395856232</v>
      </c>
      <c r="D126">
        <f>VLOOKUP($A126,'Fund Data'!$A$6:$D$326,4,FALSE)</f>
        <v>-0.51318563395856232</v>
      </c>
      <c r="E126">
        <f>VLOOKUP(A126,'Index Data'!A126:B446,2,0)</f>
        <v>-0.76202999999999999</v>
      </c>
    </row>
    <row r="127" spans="1:5" x14ac:dyDescent="0.2">
      <c r="A127" s="111">
        <f t="shared" si="6"/>
        <v>42429</v>
      </c>
      <c r="B127">
        <f>VLOOKUP(A127,'Fund Data'!A127:D447,2,FALSE)</f>
        <v>0</v>
      </c>
      <c r="C127">
        <f>VLOOKUP($A127,'Fund Data'!$A$6:$D$326,3,FALSE)</f>
        <v>2.2219317736243647</v>
      </c>
      <c r="D127">
        <f>VLOOKUP($A127,'Fund Data'!$A$6:$D$326,4,FALSE)</f>
        <v>2.2219317736243647</v>
      </c>
      <c r="E127">
        <f>VLOOKUP(A127,'Index Data'!A127:B447,2,0)</f>
        <v>0.95787999999999995</v>
      </c>
    </row>
    <row r="128" spans="1:5" x14ac:dyDescent="0.2">
      <c r="A128" s="111">
        <f t="shared" si="6"/>
        <v>42460</v>
      </c>
      <c r="B128">
        <f>VLOOKUP(A128,'Fund Data'!A128:D448,2,FALSE)</f>
        <v>0.53947183622828776</v>
      </c>
      <c r="C128">
        <f>VLOOKUP($A128,'Fund Data'!$A$6:$D$326,3,FALSE)</f>
        <v>2.5164033715456582</v>
      </c>
      <c r="D128">
        <f>VLOOKUP($A128,'Fund Data'!$A$6:$D$326,4,FALSE)</f>
        <v>3.0558752077739459</v>
      </c>
      <c r="E128">
        <f>VLOOKUP(A128,'Index Data'!A128:B448,2,0)</f>
        <v>8.4673099999999994</v>
      </c>
    </row>
    <row r="129" spans="1:5" x14ac:dyDescent="0.2">
      <c r="A129" s="111">
        <f t="shared" si="6"/>
        <v>42490</v>
      </c>
      <c r="B129">
        <f>VLOOKUP(A129,'Fund Data'!A129:D449,2,FALSE)</f>
        <v>0</v>
      </c>
      <c r="C129">
        <f>VLOOKUP($A129,'Fund Data'!$A$6:$D$326,3,FALSE)</f>
        <v>1.5344311377245481</v>
      </c>
      <c r="D129">
        <f>VLOOKUP($A129,'Fund Data'!$A$6:$D$326,4,FALSE)</f>
        <v>1.5344311377245481</v>
      </c>
      <c r="E129">
        <f>VLOOKUP(A129,'Index Data'!A129:B449,2,0)</f>
        <v>2.3126099999999998</v>
      </c>
    </row>
    <row r="130" spans="1:5" x14ac:dyDescent="0.2">
      <c r="A130" s="111">
        <f t="shared" si="6"/>
        <v>42521</v>
      </c>
      <c r="B130">
        <f>VLOOKUP(A130,'Fund Data'!A130:D450,2,FALSE)</f>
        <v>0</v>
      </c>
      <c r="C130">
        <f>VLOOKUP($A130,'Fund Data'!$A$6:$D$326,3,FALSE)</f>
        <v>3.4162493102347415</v>
      </c>
      <c r="D130">
        <f>VLOOKUP($A130,'Fund Data'!$A$6:$D$326,4,FALSE)</f>
        <v>3.4162493102347415</v>
      </c>
      <c r="E130">
        <f>VLOOKUP(A130,'Index Data'!A130:B450,2,0)</f>
        <v>-0.45778999999999997</v>
      </c>
    </row>
    <row r="131" spans="1:5" x14ac:dyDescent="0.2">
      <c r="A131" s="111">
        <f t="shared" si="6"/>
        <v>42551</v>
      </c>
      <c r="B131">
        <f>VLOOKUP(A131,'Fund Data'!A131:D451,2,FALSE)</f>
        <v>1.1243265562535696</v>
      </c>
      <c r="C131">
        <f>VLOOKUP($A131,'Fund Data'!$A$6:$D$326,3,FALSE)</f>
        <v>2.9032367085676309</v>
      </c>
      <c r="D131">
        <f>VLOOKUP($A131,'Fund Data'!$A$6:$D$326,4,FALSE)</f>
        <v>4.0275632648212003</v>
      </c>
      <c r="E131">
        <f>VLOOKUP(A131,'Index Data'!A131:B451,2,0)</f>
        <v>3.08683</v>
      </c>
    </row>
    <row r="132" spans="1:5" x14ac:dyDescent="0.2">
      <c r="A132" s="111">
        <f t="shared" si="6"/>
        <v>42582</v>
      </c>
      <c r="B132">
        <f>VLOOKUP(A132,'Fund Data'!A132:D452,2,FALSE)</f>
        <v>0</v>
      </c>
      <c r="C132">
        <f>VLOOKUP($A132,'Fund Data'!$A$6:$D$326,3,FALSE)</f>
        <v>5.0479380847868729</v>
      </c>
      <c r="D132">
        <f>VLOOKUP($A132,'Fund Data'!$A$6:$D$326,4,FALSE)</f>
        <v>5.0479380847868729</v>
      </c>
      <c r="E132">
        <f>VLOOKUP(A132,'Index Data'!A132:B452,2,0)</f>
        <v>2.7853699999999999</v>
      </c>
    </row>
    <row r="133" spans="1:5" x14ac:dyDescent="0.2">
      <c r="A133" s="111">
        <f t="shared" si="6"/>
        <v>42613</v>
      </c>
      <c r="B133">
        <f>VLOOKUP(A133,'Fund Data'!A133:D453,2,FALSE)</f>
        <v>0</v>
      </c>
      <c r="C133">
        <f>VLOOKUP($A133,'Fund Data'!$A$6:$D$326,3,FALSE)</f>
        <v>-1.0996261271167813</v>
      </c>
      <c r="D133">
        <f>VLOOKUP($A133,'Fund Data'!$A$6:$D$326,4,FALSE)</f>
        <v>-1.0996261271167813</v>
      </c>
      <c r="E133">
        <f>VLOOKUP(A133,'Index Data'!A133:B453,2,0)</f>
        <v>-1.8311999999999999</v>
      </c>
    </row>
    <row r="134" spans="1:5" x14ac:dyDescent="0.2">
      <c r="A134" s="111">
        <f t="shared" si="6"/>
        <v>42643</v>
      </c>
      <c r="B134">
        <f>VLOOKUP(A134,'Fund Data'!A134:D454,2,FALSE)</f>
        <v>1.5993651852262172</v>
      </c>
      <c r="C134">
        <f>VLOOKUP($A134,'Fund Data'!$A$6:$D$326,3,FALSE)</f>
        <v>-5.2573594035940099</v>
      </c>
      <c r="D134">
        <f>VLOOKUP($A134,'Fund Data'!$A$6:$D$326,4,FALSE)</f>
        <v>-3.6579942183677927</v>
      </c>
      <c r="E134">
        <f>VLOOKUP(A134,'Index Data'!A134:B454,2,0)</f>
        <v>1.7948</v>
      </c>
    </row>
    <row r="135" spans="1:5" x14ac:dyDescent="0.2">
      <c r="A135" s="111">
        <f t="shared" si="6"/>
        <v>42674</v>
      </c>
      <c r="B135">
        <f>VLOOKUP(A135,'Fund Data'!A135:D455,2,FALSE)</f>
        <v>0</v>
      </c>
      <c r="C135">
        <f>VLOOKUP($A135,'Fund Data'!$A$6:$D$326,3,FALSE)</f>
        <v>-5.9927289785387634</v>
      </c>
      <c r="D135">
        <f>VLOOKUP($A135,'Fund Data'!$A$6:$D$326,4,FALSE)</f>
        <v>-5.9927289785387634</v>
      </c>
      <c r="E135">
        <f>VLOOKUP(A135,'Index Data'!A135:B455,2,0)</f>
        <v>-2.7979699999999998</v>
      </c>
    </row>
    <row r="136" spans="1:5" x14ac:dyDescent="0.2">
      <c r="A136" s="111">
        <f t="shared" ref="A136:A199" si="7">EOMONTH(A135,1)</f>
        <v>42704</v>
      </c>
      <c r="B136">
        <f>VLOOKUP(A136,'Fund Data'!A136:D456,2,FALSE)</f>
        <v>0</v>
      </c>
      <c r="C136">
        <f>VLOOKUP($A136,'Fund Data'!$A$6:$D$326,3,FALSE)</f>
        <v>-0.16217564870259082</v>
      </c>
      <c r="D136">
        <f>VLOOKUP($A136,'Fund Data'!$A$6:$D$326,4,FALSE)</f>
        <v>-0.16217564870259082</v>
      </c>
      <c r="E136">
        <f>VLOOKUP(A136,'Index Data'!A136:B456,2,0)</f>
        <v>-4.0532899999999996</v>
      </c>
    </row>
    <row r="137" spans="1:5" x14ac:dyDescent="0.2">
      <c r="A137" s="111">
        <f t="shared" si="7"/>
        <v>42735</v>
      </c>
      <c r="B137">
        <f>VLOOKUP(A137,'Fund Data'!A137:D457,2,FALSE)</f>
        <v>1.1749500646222537</v>
      </c>
      <c r="C137">
        <f>VLOOKUP($A137,'Fund Data'!$A$6:$D$326,3,FALSE)</f>
        <v>5.172669578011754</v>
      </c>
      <c r="D137">
        <f>VLOOKUP($A137,'Fund Data'!$A$6:$D$326,4,FALSE)</f>
        <v>6.3476196426340081</v>
      </c>
      <c r="E137">
        <f>VLOOKUP(A137,'Index Data'!A137:B457,2,0)</f>
        <v>2.8747799999999999</v>
      </c>
    </row>
    <row r="138" spans="1:5" x14ac:dyDescent="0.2">
      <c r="A138" s="111">
        <f t="shared" si="7"/>
        <v>42766</v>
      </c>
      <c r="B138">
        <f>VLOOKUP(A138,'Fund Data'!A138:D458,2,FALSE)</f>
        <v>0</v>
      </c>
      <c r="C138">
        <f>VLOOKUP($A138,'Fund Data'!$A$6:$D$326,3,FALSE)</f>
        <v>-3.8164308643443001</v>
      </c>
      <c r="D138">
        <f>VLOOKUP($A138,'Fund Data'!$A$6:$D$326,4,FALSE)</f>
        <v>-3.8164308643443001</v>
      </c>
      <c r="E138">
        <f>VLOOKUP(A138,'Index Data'!A138:B458,2,0)</f>
        <v>1.36409</v>
      </c>
    </row>
    <row r="139" spans="1:5" x14ac:dyDescent="0.2">
      <c r="A139" s="111">
        <f t="shared" si="7"/>
        <v>42794</v>
      </c>
      <c r="B139">
        <f>VLOOKUP(A139,'Fund Data'!A139:D459,2,FALSE)</f>
        <v>0</v>
      </c>
      <c r="C139">
        <f>VLOOKUP($A139,'Fund Data'!$A$6:$D$326,3,FALSE)</f>
        <v>4.1409147095179195</v>
      </c>
      <c r="D139">
        <f>VLOOKUP($A139,'Fund Data'!$A$6:$D$326,4,FALSE)</f>
        <v>4.1409147095179195</v>
      </c>
      <c r="E139">
        <f>VLOOKUP(A139,'Index Data'!A139:B459,2,0)</f>
        <v>2.9779</v>
      </c>
    </row>
    <row r="140" spans="1:5" x14ac:dyDescent="0.2">
      <c r="A140" s="111">
        <f t="shared" si="7"/>
        <v>42825</v>
      </c>
      <c r="B140">
        <f>VLOOKUP(A140,'Fund Data'!A140:D460,2,FALSE)</f>
        <v>1.0888261349156731</v>
      </c>
      <c r="C140">
        <f>VLOOKUP($A140,'Fund Data'!$A$6:$D$326,3,FALSE)</f>
        <v>0.3948533903068735</v>
      </c>
      <c r="D140">
        <f>VLOOKUP($A140,'Fund Data'!$A$6:$D$326,4,FALSE)</f>
        <v>1.4836795252225468</v>
      </c>
      <c r="E140">
        <f>VLOOKUP(A140,'Index Data'!A140:B460,2,0)</f>
        <v>3.4131900000000002</v>
      </c>
    </row>
    <row r="141" spans="1:5" x14ac:dyDescent="0.2">
      <c r="A141" s="111">
        <f t="shared" si="7"/>
        <v>42855</v>
      </c>
      <c r="B141">
        <f>VLOOKUP(A141,'Fund Data'!A141:D461,2,FALSE)</f>
        <v>0</v>
      </c>
      <c r="C141">
        <f>VLOOKUP($A141,'Fund Data'!$A$6:$D$326,3,FALSE)</f>
        <v>1.3834693153600619</v>
      </c>
      <c r="D141">
        <f>VLOOKUP($A141,'Fund Data'!$A$6:$D$326,4,FALSE)</f>
        <v>1.3834693153600619</v>
      </c>
      <c r="E141">
        <f>VLOOKUP(A141,'Index Data'!A141:B461,2,0)</f>
        <v>1.69319</v>
      </c>
    </row>
    <row r="142" spans="1:5" x14ac:dyDescent="0.2">
      <c r="A142" s="111">
        <f t="shared" si="7"/>
        <v>42886</v>
      </c>
      <c r="B142">
        <f>VLOOKUP(A142,'Fund Data'!A142:D462,2,FALSE)</f>
        <v>0</v>
      </c>
      <c r="C142">
        <f>VLOOKUP($A142,'Fund Data'!$A$6:$D$326,3,FALSE)</f>
        <v>-0.58315838581758861</v>
      </c>
      <c r="D142">
        <f>VLOOKUP($A142,'Fund Data'!$A$6:$D$326,4,FALSE)</f>
        <v>-0.58315838581758861</v>
      </c>
      <c r="E142" t="e">
        <f>VLOOKUP(A142,'Index Data'!A142:B462,2,0)</f>
        <v>#REF!</v>
      </c>
    </row>
    <row r="143" spans="1:5" x14ac:dyDescent="0.2">
      <c r="A143" s="111">
        <f t="shared" si="7"/>
        <v>42916</v>
      </c>
      <c r="B143">
        <f>VLOOKUP(A143,'Fund Data'!A143:D463,2,FALSE)</f>
        <v>0.705455670960907</v>
      </c>
      <c r="C143">
        <f>VLOOKUP($A143,'Fund Data'!$A$6:$D$326,3,FALSE)</f>
        <v>-2.5355823720402193</v>
      </c>
      <c r="D143">
        <f>VLOOKUP($A143,'Fund Data'!$A$6:$D$326,4,FALSE)</f>
        <v>-1.8301267010793123</v>
      </c>
      <c r="E143" t="e">
        <f>VLOOKUP(A143,'Index Data'!A143:B463,2,0)</f>
        <v>#REF!</v>
      </c>
    </row>
    <row r="144" spans="1:5" x14ac:dyDescent="0.2">
      <c r="A144" s="111">
        <f t="shared" si="7"/>
        <v>42947</v>
      </c>
      <c r="B144">
        <f>VLOOKUP(A144,'Fund Data'!A144:D464,2,FALSE)</f>
        <v>0</v>
      </c>
      <c r="C144">
        <f>VLOOKUP($A144,'Fund Data'!$A$6:$D$326,3,FALSE)</f>
        <v>0.49344084727403931</v>
      </c>
      <c r="D144">
        <f>VLOOKUP($A144,'Fund Data'!$A$6:$D$326,4,FALSE)</f>
        <v>0.49344084727403931</v>
      </c>
      <c r="E144" t="e">
        <f>VLOOKUP(A144,'Index Data'!A144:B464,2,0)</f>
        <v>#REF!</v>
      </c>
    </row>
    <row r="145" spans="1:5" x14ac:dyDescent="0.2">
      <c r="A145" s="111">
        <f t="shared" si="7"/>
        <v>42978</v>
      </c>
      <c r="B145">
        <f>VLOOKUP(A145,'Fund Data'!A145:D465,2,FALSE)</f>
        <v>0</v>
      </c>
      <c r="C145">
        <f>VLOOKUP($A145,'Fund Data'!$A$6:$D$326,3,FALSE)</f>
        <v>1.7604790419161731</v>
      </c>
      <c r="D145">
        <f>VLOOKUP($A145,'Fund Data'!$A$6:$D$326,4,FALSE)</f>
        <v>1.7604790419161731</v>
      </c>
      <c r="E145" t="e">
        <f>VLOOKUP(A145,'Index Data'!A145:B465,2,0)</f>
        <v>#REF!</v>
      </c>
    </row>
    <row r="146" spans="1:5" x14ac:dyDescent="0.2">
      <c r="A146" s="111">
        <f t="shared" si="7"/>
        <v>43008</v>
      </c>
      <c r="B146">
        <f>VLOOKUP(A146,'Fund Data'!A146:D466,2,FALSE)</f>
        <v>0.90068997668997663</v>
      </c>
      <c r="C146">
        <f>VLOOKUP($A146,'Fund Data'!$A$6:$D$326,3,FALSE)</f>
        <v>8.0371145938955807E-2</v>
      </c>
      <c r="D146">
        <f>VLOOKUP($A146,'Fund Data'!$A$6:$D$326,4,FALSE)</f>
        <v>0.98106112262893241</v>
      </c>
      <c r="E146" t="e">
        <f>VLOOKUP(A146,'Index Data'!A146:B466,2,0)</f>
        <v>#REF!</v>
      </c>
    </row>
    <row r="147" spans="1:5" x14ac:dyDescent="0.2">
      <c r="A147" s="111">
        <f t="shared" si="7"/>
        <v>43039</v>
      </c>
      <c r="B147">
        <f>VLOOKUP(A147,'Fund Data'!A147:D467,2,FALSE)</f>
        <v>0</v>
      </c>
      <c r="C147">
        <f>VLOOKUP($A147,'Fund Data'!$A$6:$D$326,3,FALSE)</f>
        <v>2.0816182523815185</v>
      </c>
      <c r="D147">
        <f>VLOOKUP($A147,'Fund Data'!$A$6:$D$326,4,FALSE)</f>
        <v>2.0816182523815185</v>
      </c>
      <c r="E147" t="e">
        <f>VLOOKUP(A147,'Index Data'!A147:B467,2,0)</f>
        <v>#REF!</v>
      </c>
    </row>
    <row r="148" spans="1:5" x14ac:dyDescent="0.2">
      <c r="A148" s="111">
        <f t="shared" si="7"/>
        <v>43069</v>
      </c>
      <c r="B148">
        <f>VLOOKUP(A148,'Fund Data'!A148:D468,2,FALSE)</f>
        <v>0</v>
      </c>
      <c r="C148">
        <f>VLOOKUP($A148,'Fund Data'!$A$6:$D$326,3,FALSE)</f>
        <v>4.7004608294930943</v>
      </c>
      <c r="D148">
        <f>VLOOKUP($A148,'Fund Data'!$A$6:$D$326,4,FALSE)</f>
        <v>4.7004608294930943</v>
      </c>
      <c r="E148" t="e">
        <f>VLOOKUP(A148,'Index Data'!A148:B468,2,0)</f>
        <v>#REF!</v>
      </c>
    </row>
    <row r="149" spans="1:5" x14ac:dyDescent="0.2">
      <c r="A149" s="111">
        <f t="shared" si="7"/>
        <v>43100</v>
      </c>
      <c r="B149">
        <f>VLOOKUP(A149,'Fund Data'!A149:D469,2,FALSE)</f>
        <v>0.86706011855779552</v>
      </c>
      <c r="C149">
        <f>VLOOKUP($A149,'Fund Data'!$A$6:$D$326,3,FALSE)</f>
        <v>-3.4663568039191087E-3</v>
      </c>
      <c r="D149">
        <f>VLOOKUP($A149,'Fund Data'!$A$6:$D$326,4,FALSE)</f>
        <v>0.86359376175387637</v>
      </c>
      <c r="E149" t="e">
        <f>VLOOKUP(A149,'Index Data'!A149:B469,2,0)</f>
        <v>#REF!</v>
      </c>
    </row>
    <row r="150" spans="1:5" x14ac:dyDescent="0.2">
      <c r="A150" s="111">
        <f t="shared" si="7"/>
        <v>43131</v>
      </c>
      <c r="B150">
        <f>VLOOKUP(A150,'Fund Data'!A150:D470,2,FALSE)</f>
        <v>0</v>
      </c>
      <c r="C150">
        <f>VLOOKUP($A150,'Fund Data'!$A$6:$D$326,3,FALSE)</f>
        <v>-3.3</v>
      </c>
      <c r="D150">
        <f>VLOOKUP($A150,'Fund Data'!$A$6:$D$326,4,FALSE)</f>
        <v>-3.3</v>
      </c>
      <c r="E150" t="e">
        <f>VLOOKUP(A150,'Index Data'!A150:B470,2,0)</f>
        <v>#REF!</v>
      </c>
    </row>
    <row r="151" spans="1:5" x14ac:dyDescent="0.2">
      <c r="A151" s="111">
        <f t="shared" si="7"/>
        <v>43159</v>
      </c>
      <c r="B151">
        <f>VLOOKUP(A151,'Fund Data'!A151:D471,2,FALSE)</f>
        <v>0</v>
      </c>
      <c r="C151">
        <f>VLOOKUP($A151,'Fund Data'!$A$6:$D$326,3,FALSE)</f>
        <v>-2.6518999999999999</v>
      </c>
      <c r="D151">
        <f>VLOOKUP($A151,'Fund Data'!$A$6:$D$326,4,FALSE)</f>
        <v>-2.6518999999999999</v>
      </c>
      <c r="E151" t="e">
        <f>VLOOKUP(A151,'Index Data'!A151:B471,2,0)</f>
        <v>#REF!</v>
      </c>
    </row>
    <row r="152" spans="1:5" x14ac:dyDescent="0.2">
      <c r="A152" s="111">
        <f t="shared" si="7"/>
        <v>43190</v>
      </c>
      <c r="B152">
        <f>VLOOKUP(A152,'Fund Data'!A152:D472,2,FALSE)</f>
        <v>0.73299999999999998</v>
      </c>
      <c r="C152">
        <f>VLOOKUP($A152,'Fund Data'!$A$6:$D$326,3,FALSE)</f>
        <v>-0.66600000000000004</v>
      </c>
      <c r="D152">
        <f>VLOOKUP($A152,'Fund Data'!$A$6:$D$326,4,FALSE)</f>
        <v>6.6000000000000003E-2</v>
      </c>
      <c r="E152">
        <f>VLOOKUP(A152,'Index Data'!A152:B472,2,0)</f>
        <v>0</v>
      </c>
    </row>
    <row r="153" spans="1:5" x14ac:dyDescent="0.2">
      <c r="A153" s="111">
        <f t="shared" si="7"/>
        <v>43220</v>
      </c>
      <c r="B153">
        <f>VLOOKUP(A153,'Fund Data'!A153:D473,2,FALSE)</f>
        <v>0</v>
      </c>
      <c r="C153">
        <f>VLOOKUP($A153,'Fund Data'!$A$6:$D$326,3,FALSE)</f>
        <v>2.44</v>
      </c>
      <c r="D153">
        <f>VLOOKUP($A153,'Fund Data'!$A$6:$D$326,4,FALSE)</f>
        <v>2.44</v>
      </c>
      <c r="E153">
        <f>VLOOKUP(A153,'Index Data'!A153:B473,2,0)</f>
        <v>0</v>
      </c>
    </row>
    <row r="154" spans="1:5" x14ac:dyDescent="0.2">
      <c r="A154" s="111">
        <f t="shared" si="7"/>
        <v>43251</v>
      </c>
      <c r="B154">
        <f>VLOOKUP(A154,'Fund Data'!A154:D474,2,FALSE)</f>
        <v>0</v>
      </c>
      <c r="C154">
        <f>VLOOKUP($A154,'Fund Data'!$A$6:$D$326,3,FALSE)</f>
        <v>1.1827799999999999</v>
      </c>
      <c r="D154">
        <f>VLOOKUP($A154,'Fund Data'!$A$6:$D$326,4,FALSE)</f>
        <v>1.1827799999999999</v>
      </c>
      <c r="E154">
        <f>VLOOKUP(A154,'Index Data'!A154:B474,2,0)</f>
        <v>0</v>
      </c>
    </row>
    <row r="155" spans="1:5" x14ac:dyDescent="0.2">
      <c r="A155" s="111">
        <f t="shared" si="7"/>
        <v>43281</v>
      </c>
      <c r="B155">
        <f>VLOOKUP(A155,'Fund Data'!A155:D475,2,FALSE)</f>
        <v>1.1080000000000001</v>
      </c>
      <c r="C155">
        <f>VLOOKUP($A155,'Fund Data'!$A$6:$D$326,3,FALSE)</f>
        <v>2.367</v>
      </c>
      <c r="D155">
        <f>VLOOKUP($A155,'Fund Data'!$A$6:$D$326,4,FALSE)</f>
        <v>3.4750000000000001</v>
      </c>
      <c r="E155">
        <f>VLOOKUP(A155,'Index Data'!A155:B475,2,0)</f>
        <v>0</v>
      </c>
    </row>
    <row r="156" spans="1:5" x14ac:dyDescent="0.2">
      <c r="A156" s="111">
        <f t="shared" si="7"/>
        <v>43312</v>
      </c>
      <c r="B156">
        <f>VLOOKUP(A156,'Fund Data'!A156:D476,2,FALSE)</f>
        <v>0</v>
      </c>
      <c r="C156">
        <f>VLOOKUP($A156,'Fund Data'!$A$6:$D$326,3,FALSE)</f>
        <v>0</v>
      </c>
      <c r="D156">
        <f>VLOOKUP($A156,'Fund Data'!$A$6:$D$326,4,FALSE)</f>
        <v>0</v>
      </c>
      <c r="E156">
        <f>VLOOKUP(A156,'Index Data'!A156:B476,2,0)</f>
        <v>0</v>
      </c>
    </row>
    <row r="157" spans="1:5" x14ac:dyDescent="0.2">
      <c r="A157" s="111">
        <f t="shared" si="7"/>
        <v>43343</v>
      </c>
      <c r="B157">
        <f>VLOOKUP(A157,'Fund Data'!A157:D477,2,FALSE)</f>
        <v>0</v>
      </c>
      <c r="C157">
        <f>VLOOKUP($A157,'Fund Data'!$A$6:$D$326,3,FALSE)</f>
        <v>0</v>
      </c>
      <c r="D157">
        <f>VLOOKUP($A157,'Fund Data'!$A$6:$D$326,4,FALSE)</f>
        <v>0</v>
      </c>
      <c r="E157">
        <f>VLOOKUP(A157,'Index Data'!A157:B477,2,0)</f>
        <v>0</v>
      </c>
    </row>
    <row r="158" spans="1:5" x14ac:dyDescent="0.2">
      <c r="A158" s="111">
        <f t="shared" si="7"/>
        <v>43373</v>
      </c>
      <c r="B158">
        <f>VLOOKUP(A158,'Fund Data'!A158:D478,2,FALSE)</f>
        <v>0</v>
      </c>
      <c r="C158">
        <f>VLOOKUP($A158,'Fund Data'!$A$6:$D$326,3,FALSE)</f>
        <v>0</v>
      </c>
      <c r="D158">
        <f>VLOOKUP($A158,'Fund Data'!$A$6:$D$326,4,FALSE)</f>
        <v>0</v>
      </c>
      <c r="E158">
        <f>VLOOKUP(A158,'Index Data'!A158:B478,2,0)</f>
        <v>0</v>
      </c>
    </row>
    <row r="159" spans="1:5" x14ac:dyDescent="0.2">
      <c r="A159" s="111">
        <f t="shared" si="7"/>
        <v>43404</v>
      </c>
      <c r="B159">
        <f>VLOOKUP(A159,'Fund Data'!A159:D479,2,FALSE)</f>
        <v>0</v>
      </c>
      <c r="C159">
        <f>VLOOKUP($A159,'Fund Data'!$A$6:$D$326,3,FALSE)</f>
        <v>0</v>
      </c>
      <c r="D159">
        <f>VLOOKUP($A159,'Fund Data'!$A$6:$D$326,4,FALSE)</f>
        <v>0</v>
      </c>
      <c r="E159">
        <f>VLOOKUP(A159,'Index Data'!A159:B479,2,0)</f>
        <v>0</v>
      </c>
    </row>
    <row r="160" spans="1:5" x14ac:dyDescent="0.2">
      <c r="A160" s="111">
        <f t="shared" si="7"/>
        <v>43434</v>
      </c>
      <c r="B160">
        <f>VLOOKUP(A160,'Fund Data'!A160:D480,2,FALSE)</f>
        <v>0</v>
      </c>
      <c r="C160">
        <f>VLOOKUP($A160,'Fund Data'!$A$6:$D$326,3,FALSE)</f>
        <v>0</v>
      </c>
      <c r="D160">
        <f>VLOOKUP($A160,'Fund Data'!$A$6:$D$326,4,FALSE)</f>
        <v>0</v>
      </c>
      <c r="E160">
        <f>VLOOKUP(A160,'Index Data'!A160:B480,2,0)</f>
        <v>0</v>
      </c>
    </row>
    <row r="161" spans="1:5" x14ac:dyDescent="0.2">
      <c r="A161" s="111">
        <f t="shared" si="7"/>
        <v>43465</v>
      </c>
      <c r="B161">
        <f>VLOOKUP(A161,'Fund Data'!A161:D481,2,FALSE)</f>
        <v>0</v>
      </c>
      <c r="C161">
        <f>VLOOKUP($A161,'Fund Data'!$A$6:$D$326,3,FALSE)</f>
        <v>0</v>
      </c>
      <c r="D161">
        <f>VLOOKUP($A161,'Fund Data'!$A$6:$D$326,4,FALSE)</f>
        <v>0</v>
      </c>
      <c r="E161">
        <f>VLOOKUP(A161,'Index Data'!A161:B481,2,0)</f>
        <v>0</v>
      </c>
    </row>
    <row r="162" spans="1:5" x14ac:dyDescent="0.2">
      <c r="A162" s="111">
        <f t="shared" si="7"/>
        <v>43496</v>
      </c>
      <c r="B162">
        <f>VLOOKUP(A162,'Fund Data'!A162:D482,2,FALSE)</f>
        <v>0</v>
      </c>
      <c r="C162">
        <f>VLOOKUP($A162,'Fund Data'!$A$6:$D$326,3,FALSE)</f>
        <v>0</v>
      </c>
      <c r="D162">
        <f>VLOOKUP($A162,'Fund Data'!$A$6:$D$326,4,FALSE)</f>
        <v>0</v>
      </c>
      <c r="E162">
        <f>VLOOKUP(A162,'Index Data'!A162:B482,2,0)</f>
        <v>0</v>
      </c>
    </row>
    <row r="163" spans="1:5" x14ac:dyDescent="0.2">
      <c r="A163" s="111">
        <f t="shared" si="7"/>
        <v>43524</v>
      </c>
      <c r="B163">
        <f>VLOOKUP(A163,'Fund Data'!A163:D483,2,FALSE)</f>
        <v>0</v>
      </c>
      <c r="C163">
        <f>VLOOKUP($A163,'Fund Data'!$A$6:$D$326,3,FALSE)</f>
        <v>0</v>
      </c>
      <c r="D163">
        <f>VLOOKUP($A163,'Fund Data'!$A$6:$D$326,4,FALSE)</f>
        <v>0</v>
      </c>
      <c r="E163">
        <f>VLOOKUP(A163,'Index Data'!A163:B483,2,0)</f>
        <v>0</v>
      </c>
    </row>
    <row r="164" spans="1:5" x14ac:dyDescent="0.2">
      <c r="A164" s="111">
        <f t="shared" si="7"/>
        <v>43555</v>
      </c>
      <c r="B164">
        <f>VLOOKUP(A164,'Fund Data'!A164:D484,2,FALSE)</f>
        <v>0</v>
      </c>
      <c r="C164">
        <f>VLOOKUP($A164,'Fund Data'!$A$6:$D$326,3,FALSE)</f>
        <v>0</v>
      </c>
      <c r="D164">
        <f>VLOOKUP($A164,'Fund Data'!$A$6:$D$326,4,FALSE)</f>
        <v>0</v>
      </c>
      <c r="E164">
        <f>VLOOKUP(A164,'Index Data'!A164:B484,2,0)</f>
        <v>0</v>
      </c>
    </row>
    <row r="165" spans="1:5" x14ac:dyDescent="0.2">
      <c r="A165" s="111">
        <f t="shared" si="7"/>
        <v>43585</v>
      </c>
      <c r="B165">
        <f>VLOOKUP(A165,'Fund Data'!A165:D485,2,FALSE)</f>
        <v>0</v>
      </c>
      <c r="C165">
        <f>VLOOKUP($A165,'Fund Data'!$A$6:$D$326,3,FALSE)</f>
        <v>0</v>
      </c>
      <c r="D165">
        <f>VLOOKUP($A165,'Fund Data'!$A$6:$D$326,4,FALSE)</f>
        <v>0</v>
      </c>
      <c r="E165">
        <f>VLOOKUP(A165,'Index Data'!A165:B485,2,0)</f>
        <v>0</v>
      </c>
    </row>
    <row r="166" spans="1:5" x14ac:dyDescent="0.2">
      <c r="A166" s="111">
        <f t="shared" si="7"/>
        <v>43616</v>
      </c>
      <c r="B166">
        <f>VLOOKUP(A166,'Fund Data'!A166:D486,2,FALSE)</f>
        <v>0</v>
      </c>
      <c r="C166">
        <f>VLOOKUP($A166,'Fund Data'!$A$6:$D$326,3,FALSE)</f>
        <v>0</v>
      </c>
      <c r="D166">
        <f>VLOOKUP($A166,'Fund Data'!$A$6:$D$326,4,FALSE)</f>
        <v>0</v>
      </c>
      <c r="E166">
        <f>VLOOKUP(A166,'Index Data'!A166:B486,2,0)</f>
        <v>0</v>
      </c>
    </row>
    <row r="167" spans="1:5" x14ac:dyDescent="0.2">
      <c r="A167" s="111">
        <f t="shared" si="7"/>
        <v>43646</v>
      </c>
      <c r="B167">
        <f>VLOOKUP(A167,'Fund Data'!A167:D487,2,FALSE)</f>
        <v>0</v>
      </c>
      <c r="C167">
        <f>VLOOKUP($A167,'Fund Data'!$A$6:$D$326,3,FALSE)</f>
        <v>0</v>
      </c>
      <c r="D167">
        <f>VLOOKUP($A167,'Fund Data'!$A$6:$D$326,4,FALSE)</f>
        <v>0</v>
      </c>
      <c r="E167">
        <f>VLOOKUP(A167,'Index Data'!A167:B487,2,0)</f>
        <v>0</v>
      </c>
    </row>
    <row r="168" spans="1:5" x14ac:dyDescent="0.2">
      <c r="A168" s="111">
        <f t="shared" si="7"/>
        <v>43677</v>
      </c>
      <c r="B168">
        <f>VLOOKUP(A168,'Fund Data'!A168:D488,2,FALSE)</f>
        <v>0</v>
      </c>
      <c r="C168">
        <f>VLOOKUP($A168,'Fund Data'!$A$6:$D$326,3,FALSE)</f>
        <v>0</v>
      </c>
      <c r="D168">
        <f>VLOOKUP($A168,'Fund Data'!$A$6:$D$326,4,FALSE)</f>
        <v>0</v>
      </c>
      <c r="E168">
        <f>VLOOKUP(A168,'Index Data'!A168:B488,2,0)</f>
        <v>0</v>
      </c>
    </row>
    <row r="169" spans="1:5" x14ac:dyDescent="0.2">
      <c r="A169" s="111">
        <f t="shared" si="7"/>
        <v>43708</v>
      </c>
      <c r="B169">
        <f>VLOOKUP(A169,'Fund Data'!A169:D489,2,FALSE)</f>
        <v>0</v>
      </c>
      <c r="C169">
        <f>VLOOKUP($A169,'Fund Data'!$A$6:$D$326,3,FALSE)</f>
        <v>0</v>
      </c>
      <c r="D169">
        <f>VLOOKUP($A169,'Fund Data'!$A$6:$D$326,4,FALSE)</f>
        <v>0</v>
      </c>
      <c r="E169">
        <f>VLOOKUP(A169,'Index Data'!A169:B489,2,0)</f>
        <v>0</v>
      </c>
    </row>
    <row r="170" spans="1:5" x14ac:dyDescent="0.2">
      <c r="A170" s="111">
        <f t="shared" si="7"/>
        <v>43738</v>
      </c>
      <c r="B170">
        <f>VLOOKUP(A170,'Fund Data'!A170:D490,2,FALSE)</f>
        <v>0</v>
      </c>
      <c r="C170">
        <f>VLOOKUP($A170,'Fund Data'!$A$6:$D$326,3,FALSE)</f>
        <v>0</v>
      </c>
      <c r="D170">
        <f>VLOOKUP($A170,'Fund Data'!$A$6:$D$326,4,FALSE)</f>
        <v>0</v>
      </c>
      <c r="E170">
        <f>VLOOKUP(A170,'Index Data'!A170:B490,2,0)</f>
        <v>0</v>
      </c>
    </row>
    <row r="171" spans="1:5" x14ac:dyDescent="0.2">
      <c r="A171" s="111">
        <f t="shared" si="7"/>
        <v>43769</v>
      </c>
      <c r="B171">
        <f>VLOOKUP(A171,'Fund Data'!A171:D491,2,FALSE)</f>
        <v>0</v>
      </c>
      <c r="C171">
        <f>VLOOKUP($A171,'Fund Data'!$A$6:$D$326,3,FALSE)</f>
        <v>0</v>
      </c>
      <c r="D171">
        <f>VLOOKUP($A171,'Fund Data'!$A$6:$D$326,4,FALSE)</f>
        <v>0</v>
      </c>
      <c r="E171">
        <f>VLOOKUP(A171,'Index Data'!A171:B491,2,0)</f>
        <v>0</v>
      </c>
    </row>
    <row r="172" spans="1:5" x14ac:dyDescent="0.2">
      <c r="A172" s="111">
        <f t="shared" si="7"/>
        <v>43799</v>
      </c>
      <c r="B172">
        <f>VLOOKUP(A172,'Fund Data'!A172:D492,2,FALSE)</f>
        <v>0</v>
      </c>
      <c r="C172">
        <f>VLOOKUP($A172,'Fund Data'!$A$6:$D$326,3,FALSE)</f>
        <v>0</v>
      </c>
      <c r="D172">
        <f>VLOOKUP($A172,'Fund Data'!$A$6:$D$326,4,FALSE)</f>
        <v>0</v>
      </c>
      <c r="E172">
        <f>VLOOKUP(A172,'Index Data'!A172:B492,2,0)</f>
        <v>0</v>
      </c>
    </row>
    <row r="173" spans="1:5" x14ac:dyDescent="0.2">
      <c r="A173" s="111">
        <f t="shared" si="7"/>
        <v>43830</v>
      </c>
      <c r="B173">
        <f>VLOOKUP(A173,'Fund Data'!A173:D493,2,FALSE)</f>
        <v>0</v>
      </c>
      <c r="C173">
        <f>VLOOKUP($A173,'Fund Data'!$A$6:$D$326,3,FALSE)</f>
        <v>0</v>
      </c>
      <c r="D173">
        <f>VLOOKUP($A173,'Fund Data'!$A$6:$D$326,4,FALSE)</f>
        <v>0</v>
      </c>
      <c r="E173">
        <f>VLOOKUP(A173,'Index Data'!A173:B493,2,0)</f>
        <v>0</v>
      </c>
    </row>
    <row r="174" spans="1:5" x14ac:dyDescent="0.2">
      <c r="A174" s="111">
        <f t="shared" si="7"/>
        <v>43861</v>
      </c>
      <c r="B174">
        <f>VLOOKUP(A174,'Fund Data'!A174:D494,2,FALSE)</f>
        <v>0</v>
      </c>
      <c r="C174">
        <f>VLOOKUP($A174,'Fund Data'!$A$6:$D$326,3,FALSE)</f>
        <v>0</v>
      </c>
      <c r="D174">
        <f>VLOOKUP($A174,'Fund Data'!$A$6:$D$326,4,FALSE)</f>
        <v>0</v>
      </c>
      <c r="E174">
        <f>VLOOKUP(A174,'Index Data'!A174:B494,2,0)</f>
        <v>0</v>
      </c>
    </row>
    <row r="175" spans="1:5" x14ac:dyDescent="0.2">
      <c r="A175" s="111">
        <f t="shared" si="7"/>
        <v>43890</v>
      </c>
      <c r="B175">
        <f>VLOOKUP(A175,'Fund Data'!A175:D495,2,FALSE)</f>
        <v>0</v>
      </c>
      <c r="C175">
        <f>VLOOKUP($A175,'Fund Data'!$A$6:$D$326,3,FALSE)</f>
        <v>0</v>
      </c>
      <c r="D175">
        <f>VLOOKUP($A175,'Fund Data'!$A$6:$D$326,4,FALSE)</f>
        <v>0</v>
      </c>
      <c r="E175">
        <f>VLOOKUP(A175,'Index Data'!A175:B495,2,0)</f>
        <v>0</v>
      </c>
    </row>
    <row r="176" spans="1:5" x14ac:dyDescent="0.2">
      <c r="A176" s="111">
        <f t="shared" si="7"/>
        <v>43921</v>
      </c>
      <c r="B176">
        <f>VLOOKUP(A176,'Fund Data'!A176:D496,2,FALSE)</f>
        <v>0</v>
      </c>
      <c r="C176">
        <f>VLOOKUP($A176,'Fund Data'!$A$6:$D$326,3,FALSE)</f>
        <v>0</v>
      </c>
      <c r="D176">
        <f>VLOOKUP($A176,'Fund Data'!$A$6:$D$326,4,FALSE)</f>
        <v>0</v>
      </c>
      <c r="E176">
        <f>VLOOKUP(A176,'Index Data'!A176:B496,2,0)</f>
        <v>0</v>
      </c>
    </row>
    <row r="177" spans="1:5" x14ac:dyDescent="0.2">
      <c r="A177" s="111">
        <f t="shared" si="7"/>
        <v>43951</v>
      </c>
      <c r="B177">
        <f>VLOOKUP(A177,'Fund Data'!A177:D497,2,FALSE)</f>
        <v>0</v>
      </c>
      <c r="C177">
        <f>VLOOKUP($A177,'Fund Data'!$A$6:$D$326,3,FALSE)</f>
        <v>0</v>
      </c>
      <c r="D177">
        <f>VLOOKUP($A177,'Fund Data'!$A$6:$D$326,4,FALSE)</f>
        <v>0</v>
      </c>
      <c r="E177">
        <f>VLOOKUP(A177,'Index Data'!A177:B497,2,0)</f>
        <v>0</v>
      </c>
    </row>
    <row r="178" spans="1:5" x14ac:dyDescent="0.2">
      <c r="A178" s="111">
        <f t="shared" si="7"/>
        <v>43982</v>
      </c>
      <c r="B178">
        <f>VLOOKUP(A178,'Fund Data'!A178:D498,2,FALSE)</f>
        <v>0</v>
      </c>
      <c r="C178">
        <f>VLOOKUP($A178,'Fund Data'!$A$6:$D$326,3,FALSE)</f>
        <v>0</v>
      </c>
      <c r="D178">
        <f>VLOOKUP($A178,'Fund Data'!$A$6:$D$326,4,FALSE)</f>
        <v>0</v>
      </c>
      <c r="E178">
        <f>VLOOKUP(A178,'Index Data'!A178:B498,2,0)</f>
        <v>0</v>
      </c>
    </row>
    <row r="179" spans="1:5" x14ac:dyDescent="0.2">
      <c r="A179" s="111">
        <f t="shared" si="7"/>
        <v>44012</v>
      </c>
      <c r="B179">
        <f>VLOOKUP(A179,'Fund Data'!A179:D499,2,FALSE)</f>
        <v>0</v>
      </c>
      <c r="C179">
        <f>VLOOKUP($A179,'Fund Data'!$A$6:$D$326,3,FALSE)</f>
        <v>0</v>
      </c>
      <c r="D179">
        <f>VLOOKUP($A179,'Fund Data'!$A$6:$D$326,4,FALSE)</f>
        <v>0</v>
      </c>
      <c r="E179">
        <f>VLOOKUP(A179,'Index Data'!A179:B499,2,0)</f>
        <v>0</v>
      </c>
    </row>
    <row r="180" spans="1:5" x14ac:dyDescent="0.2">
      <c r="A180" s="111">
        <f t="shared" si="7"/>
        <v>44043</v>
      </c>
      <c r="B180">
        <f>VLOOKUP(A180,'Fund Data'!A180:D500,2,FALSE)</f>
        <v>0</v>
      </c>
      <c r="C180">
        <f>VLOOKUP($A180,'Fund Data'!$A$6:$D$326,3,FALSE)</f>
        <v>0</v>
      </c>
      <c r="D180">
        <f>VLOOKUP($A180,'Fund Data'!$A$6:$D$326,4,FALSE)</f>
        <v>0</v>
      </c>
      <c r="E180">
        <f>VLOOKUP(A180,'Index Data'!A180:B500,2,0)</f>
        <v>0</v>
      </c>
    </row>
    <row r="181" spans="1:5" x14ac:dyDescent="0.2">
      <c r="A181" s="111">
        <f t="shared" si="7"/>
        <v>44074</v>
      </c>
      <c r="B181">
        <f>VLOOKUP(A181,'Fund Data'!A181:D501,2,FALSE)</f>
        <v>0</v>
      </c>
      <c r="C181">
        <f>VLOOKUP($A181,'Fund Data'!$A$6:$D$326,3,FALSE)</f>
        <v>0</v>
      </c>
      <c r="D181">
        <f>VLOOKUP($A181,'Fund Data'!$A$6:$D$326,4,FALSE)</f>
        <v>0</v>
      </c>
      <c r="E181">
        <f>VLOOKUP(A181,'Index Data'!A181:B501,2,0)</f>
        <v>0</v>
      </c>
    </row>
    <row r="182" spans="1:5" x14ac:dyDescent="0.2">
      <c r="A182" s="111">
        <f t="shared" si="7"/>
        <v>44104</v>
      </c>
      <c r="B182">
        <f>VLOOKUP(A182,'Fund Data'!A182:D502,2,FALSE)</f>
        <v>0</v>
      </c>
      <c r="C182">
        <f>VLOOKUP($A182,'Fund Data'!$A$6:$D$326,3,FALSE)</f>
        <v>0</v>
      </c>
      <c r="D182">
        <f>VLOOKUP($A182,'Fund Data'!$A$6:$D$326,4,FALSE)</f>
        <v>0</v>
      </c>
      <c r="E182">
        <f>VLOOKUP(A182,'Index Data'!A182:B502,2,0)</f>
        <v>0</v>
      </c>
    </row>
    <row r="183" spans="1:5" x14ac:dyDescent="0.2">
      <c r="A183" s="111">
        <f t="shared" si="7"/>
        <v>44135</v>
      </c>
      <c r="B183">
        <f>VLOOKUP(A183,'Fund Data'!A183:D503,2,FALSE)</f>
        <v>0</v>
      </c>
      <c r="C183">
        <f>VLOOKUP($A183,'Fund Data'!$A$6:$D$326,3,FALSE)</f>
        <v>0</v>
      </c>
      <c r="D183">
        <f>VLOOKUP($A183,'Fund Data'!$A$6:$D$326,4,FALSE)</f>
        <v>0</v>
      </c>
      <c r="E183">
        <f>VLOOKUP(A183,'Index Data'!A183:B503,2,0)</f>
        <v>0</v>
      </c>
    </row>
    <row r="184" spans="1:5" x14ac:dyDescent="0.2">
      <c r="A184" s="111">
        <f t="shared" si="7"/>
        <v>44165</v>
      </c>
      <c r="B184">
        <f>VLOOKUP(A184,'Fund Data'!A184:D504,2,FALSE)</f>
        <v>0</v>
      </c>
      <c r="C184">
        <f>VLOOKUP($A184,'Fund Data'!$A$6:$D$326,3,FALSE)</f>
        <v>0</v>
      </c>
      <c r="D184">
        <f>VLOOKUP($A184,'Fund Data'!$A$6:$D$326,4,FALSE)</f>
        <v>0</v>
      </c>
      <c r="E184">
        <f>VLOOKUP(A184,'Index Data'!A184:B504,2,0)</f>
        <v>0</v>
      </c>
    </row>
    <row r="185" spans="1:5" x14ac:dyDescent="0.2">
      <c r="A185" s="111">
        <f t="shared" si="7"/>
        <v>44196</v>
      </c>
      <c r="B185">
        <f>VLOOKUP(A185,'Fund Data'!A185:D505,2,FALSE)</f>
        <v>0</v>
      </c>
      <c r="C185">
        <f>VLOOKUP($A185,'Fund Data'!$A$6:$D$326,3,FALSE)</f>
        <v>0</v>
      </c>
      <c r="D185">
        <f>VLOOKUP($A185,'Fund Data'!$A$6:$D$326,4,FALSE)</f>
        <v>0</v>
      </c>
      <c r="E185">
        <f>VLOOKUP(A185,'Index Data'!A185:B505,2,0)</f>
        <v>0</v>
      </c>
    </row>
    <row r="186" spans="1:5" x14ac:dyDescent="0.2">
      <c r="A186" s="111">
        <f t="shared" si="7"/>
        <v>44227</v>
      </c>
      <c r="B186" t="e">
        <f>VLOOKUP(A186,'Fund Data'!A186:D506,2,FALSE)</f>
        <v>#N/A</v>
      </c>
      <c r="C186" t="e">
        <f>VLOOKUP($A186,'Fund Data'!$A$6:$D$326,3,FALSE)</f>
        <v>#N/A</v>
      </c>
      <c r="D186" t="e">
        <f>VLOOKUP($A186,'Fund Data'!$A$6:$D$326,4,FALSE)</f>
        <v>#N/A</v>
      </c>
      <c r="E186" t="e">
        <f>VLOOKUP(A186,'Index Data'!A186:B506,2,0)</f>
        <v>#N/A</v>
      </c>
    </row>
    <row r="187" spans="1:5" x14ac:dyDescent="0.2">
      <c r="A187" s="111">
        <f t="shared" si="7"/>
        <v>44255</v>
      </c>
      <c r="B187" t="e">
        <f>VLOOKUP(A187,'Fund Data'!A187:D507,2,FALSE)</f>
        <v>#N/A</v>
      </c>
      <c r="C187" t="e">
        <f>VLOOKUP($A187,'Fund Data'!$A$6:$D$326,3,FALSE)</f>
        <v>#N/A</v>
      </c>
      <c r="D187" t="e">
        <f>VLOOKUP($A187,'Fund Data'!$A$6:$D$326,4,FALSE)</f>
        <v>#N/A</v>
      </c>
      <c r="E187" t="e">
        <f>VLOOKUP(A187,'Index Data'!A187:B507,2,0)</f>
        <v>#N/A</v>
      </c>
    </row>
    <row r="188" spans="1:5" x14ac:dyDescent="0.2">
      <c r="A188" s="111">
        <f t="shared" si="7"/>
        <v>44286</v>
      </c>
      <c r="B188" t="e">
        <f>VLOOKUP(A188,'Fund Data'!A188:D508,2,FALSE)</f>
        <v>#N/A</v>
      </c>
      <c r="C188" t="e">
        <f>VLOOKUP($A188,'Fund Data'!$A$6:$D$326,3,FALSE)</f>
        <v>#N/A</v>
      </c>
      <c r="D188" t="e">
        <f>VLOOKUP($A188,'Fund Data'!$A$6:$D$326,4,FALSE)</f>
        <v>#N/A</v>
      </c>
      <c r="E188" t="e">
        <f>VLOOKUP(A188,'Index Data'!A188:B508,2,0)</f>
        <v>#N/A</v>
      </c>
    </row>
    <row r="189" spans="1:5" x14ac:dyDescent="0.2">
      <c r="A189" s="111">
        <f t="shared" si="7"/>
        <v>44316</v>
      </c>
      <c r="B189" t="e">
        <f>VLOOKUP(A189,'Fund Data'!A189:D509,2,FALSE)</f>
        <v>#N/A</v>
      </c>
      <c r="C189" t="e">
        <f>VLOOKUP($A189,'Fund Data'!$A$6:$D$326,3,FALSE)</f>
        <v>#N/A</v>
      </c>
      <c r="D189" t="e">
        <f>VLOOKUP($A189,'Fund Data'!$A$6:$D$326,4,FALSE)</f>
        <v>#N/A</v>
      </c>
      <c r="E189" t="e">
        <f>VLOOKUP(A189,'Index Data'!A189:B509,2,0)</f>
        <v>#N/A</v>
      </c>
    </row>
    <row r="190" spans="1:5" x14ac:dyDescent="0.2">
      <c r="A190" s="111">
        <f t="shared" si="7"/>
        <v>44347</v>
      </c>
      <c r="B190" t="e">
        <f>VLOOKUP(A190,'Fund Data'!A190:D510,2,FALSE)</f>
        <v>#N/A</v>
      </c>
      <c r="C190" t="e">
        <f>VLOOKUP($A190,'Fund Data'!$A$6:$D$326,3,FALSE)</f>
        <v>#N/A</v>
      </c>
      <c r="D190" t="e">
        <f>VLOOKUP($A190,'Fund Data'!$A$6:$D$326,4,FALSE)</f>
        <v>#N/A</v>
      </c>
      <c r="E190" t="e">
        <f>VLOOKUP(A190,'Index Data'!A190:B510,2,0)</f>
        <v>#N/A</v>
      </c>
    </row>
    <row r="191" spans="1:5" x14ac:dyDescent="0.2">
      <c r="A191" s="111">
        <f t="shared" si="7"/>
        <v>44377</v>
      </c>
      <c r="B191" t="e">
        <f>VLOOKUP(A191,'Fund Data'!A191:D511,2,FALSE)</f>
        <v>#N/A</v>
      </c>
      <c r="C191" t="e">
        <f>VLOOKUP($A191,'Fund Data'!$A$6:$D$326,3,FALSE)</f>
        <v>#N/A</v>
      </c>
      <c r="D191" t="e">
        <f>VLOOKUP($A191,'Fund Data'!$A$6:$D$326,4,FALSE)</f>
        <v>#N/A</v>
      </c>
      <c r="E191" t="e">
        <f>VLOOKUP(A191,'Index Data'!A191:B511,2,0)</f>
        <v>#N/A</v>
      </c>
    </row>
    <row r="192" spans="1:5" x14ac:dyDescent="0.2">
      <c r="A192" s="111">
        <f t="shared" si="7"/>
        <v>44408</v>
      </c>
      <c r="B192" t="e">
        <f>VLOOKUP(A192,'Fund Data'!A192:D512,2,FALSE)</f>
        <v>#N/A</v>
      </c>
      <c r="C192" t="e">
        <f>VLOOKUP($A192,'Fund Data'!$A$6:$D$326,3,FALSE)</f>
        <v>#N/A</v>
      </c>
      <c r="D192" t="e">
        <f>VLOOKUP($A192,'Fund Data'!$A$6:$D$326,4,FALSE)</f>
        <v>#N/A</v>
      </c>
      <c r="E192" t="e">
        <f>VLOOKUP(A192,'Index Data'!A192:B512,2,0)</f>
        <v>#N/A</v>
      </c>
    </row>
    <row r="193" spans="1:5" x14ac:dyDescent="0.2">
      <c r="A193" s="111">
        <f t="shared" si="7"/>
        <v>44439</v>
      </c>
      <c r="B193" t="e">
        <f>VLOOKUP(A193,'Fund Data'!A193:D513,2,FALSE)</f>
        <v>#N/A</v>
      </c>
      <c r="C193" t="e">
        <f>VLOOKUP($A193,'Fund Data'!$A$6:$D$326,3,FALSE)</f>
        <v>#N/A</v>
      </c>
      <c r="D193" t="e">
        <f>VLOOKUP($A193,'Fund Data'!$A$6:$D$326,4,FALSE)</f>
        <v>#N/A</v>
      </c>
      <c r="E193" t="e">
        <f>VLOOKUP(A193,'Index Data'!A193:B513,2,0)</f>
        <v>#N/A</v>
      </c>
    </row>
    <row r="194" spans="1:5" x14ac:dyDescent="0.2">
      <c r="A194" s="111">
        <f t="shared" si="7"/>
        <v>44469</v>
      </c>
      <c r="B194" t="e">
        <f>VLOOKUP(A194,'Fund Data'!A194:D514,2,FALSE)</f>
        <v>#N/A</v>
      </c>
      <c r="C194" t="e">
        <f>VLOOKUP($A194,'Fund Data'!$A$6:$D$326,3,FALSE)</f>
        <v>#N/A</v>
      </c>
      <c r="D194" t="e">
        <f>VLOOKUP($A194,'Fund Data'!$A$6:$D$326,4,FALSE)</f>
        <v>#N/A</v>
      </c>
      <c r="E194" t="e">
        <f>VLOOKUP(A194,'Index Data'!A194:B514,2,0)</f>
        <v>#N/A</v>
      </c>
    </row>
    <row r="195" spans="1:5" x14ac:dyDescent="0.2">
      <c r="A195" s="111">
        <f t="shared" si="7"/>
        <v>44500</v>
      </c>
      <c r="B195" t="e">
        <f>VLOOKUP(A195,'Fund Data'!A195:D515,2,FALSE)</f>
        <v>#N/A</v>
      </c>
      <c r="C195" t="e">
        <f>VLOOKUP($A195,'Fund Data'!$A$6:$D$326,3,FALSE)</f>
        <v>#N/A</v>
      </c>
      <c r="D195" t="e">
        <f>VLOOKUP($A195,'Fund Data'!$A$6:$D$326,4,FALSE)</f>
        <v>#N/A</v>
      </c>
      <c r="E195" t="e">
        <f>VLOOKUP(A195,'Index Data'!A195:B515,2,0)</f>
        <v>#N/A</v>
      </c>
    </row>
    <row r="196" spans="1:5" x14ac:dyDescent="0.2">
      <c r="A196" s="111">
        <f t="shared" si="7"/>
        <v>44530</v>
      </c>
      <c r="B196" t="e">
        <f>VLOOKUP(A196,'Fund Data'!A196:D516,2,FALSE)</f>
        <v>#N/A</v>
      </c>
      <c r="C196" t="e">
        <f>VLOOKUP($A196,'Fund Data'!$A$6:$D$326,3,FALSE)</f>
        <v>#N/A</v>
      </c>
      <c r="D196" t="e">
        <f>VLOOKUP($A196,'Fund Data'!$A$6:$D$326,4,FALSE)</f>
        <v>#N/A</v>
      </c>
      <c r="E196" t="e">
        <f>VLOOKUP(A196,'Index Data'!A196:B516,2,0)</f>
        <v>#N/A</v>
      </c>
    </row>
    <row r="197" spans="1:5" x14ac:dyDescent="0.2">
      <c r="A197" s="111">
        <f t="shared" si="7"/>
        <v>44561</v>
      </c>
      <c r="B197" t="e">
        <f>VLOOKUP(A197,'Fund Data'!A197:D517,2,FALSE)</f>
        <v>#N/A</v>
      </c>
      <c r="C197" t="e">
        <f>VLOOKUP($A197,'Fund Data'!$A$6:$D$326,3,FALSE)</f>
        <v>#N/A</v>
      </c>
      <c r="D197" t="e">
        <f>VLOOKUP($A197,'Fund Data'!$A$6:$D$326,4,FALSE)</f>
        <v>#N/A</v>
      </c>
      <c r="E197" t="e">
        <f>VLOOKUP(A197,'Index Data'!A197:B517,2,0)</f>
        <v>#N/A</v>
      </c>
    </row>
    <row r="198" spans="1:5" x14ac:dyDescent="0.2">
      <c r="A198" s="111">
        <f t="shared" si="7"/>
        <v>44592</v>
      </c>
      <c r="B198" t="e">
        <f>VLOOKUP(A198,'Fund Data'!A198:D518,2,FALSE)</f>
        <v>#N/A</v>
      </c>
      <c r="C198" t="e">
        <f>VLOOKUP($A198,'Fund Data'!$A$6:$D$326,3,FALSE)</f>
        <v>#N/A</v>
      </c>
      <c r="D198" t="e">
        <f>VLOOKUP($A198,'Fund Data'!$A$6:$D$326,4,FALSE)</f>
        <v>#N/A</v>
      </c>
      <c r="E198" t="e">
        <f>VLOOKUP(A198,'Index Data'!A198:B518,2,0)</f>
        <v>#N/A</v>
      </c>
    </row>
    <row r="199" spans="1:5" x14ac:dyDescent="0.2">
      <c r="A199" s="111">
        <f t="shared" si="7"/>
        <v>44620</v>
      </c>
      <c r="B199" t="e">
        <f>VLOOKUP(A199,'Fund Data'!A199:D519,2,FALSE)</f>
        <v>#N/A</v>
      </c>
      <c r="C199" t="e">
        <f>VLOOKUP($A199,'Fund Data'!$A$6:$D$326,3,FALSE)</f>
        <v>#N/A</v>
      </c>
      <c r="D199" t="e">
        <f>VLOOKUP($A199,'Fund Data'!$A$6:$D$326,4,FALSE)</f>
        <v>#N/A</v>
      </c>
      <c r="E199" t="e">
        <f>VLOOKUP(A199,'Index Data'!A199:B519,2,0)</f>
        <v>#N/A</v>
      </c>
    </row>
    <row r="200" spans="1:5" x14ac:dyDescent="0.2">
      <c r="A200" s="111">
        <f t="shared" ref="A200:A228" si="8">EOMONTH(A199,1)</f>
        <v>44651</v>
      </c>
      <c r="B200" t="e">
        <f>VLOOKUP(A200,'Fund Data'!A200:D520,2,FALSE)</f>
        <v>#N/A</v>
      </c>
      <c r="C200" t="e">
        <f>VLOOKUP($A200,'Fund Data'!$A$6:$D$326,3,FALSE)</f>
        <v>#N/A</v>
      </c>
      <c r="D200" t="e">
        <f>VLOOKUP($A200,'Fund Data'!$A$6:$D$326,4,FALSE)</f>
        <v>#N/A</v>
      </c>
      <c r="E200" t="e">
        <f>VLOOKUP(A200,'Index Data'!A200:B520,2,0)</f>
        <v>#N/A</v>
      </c>
    </row>
    <row r="201" spans="1:5" x14ac:dyDescent="0.2">
      <c r="A201" s="111">
        <f t="shared" si="8"/>
        <v>44681</v>
      </c>
      <c r="B201" t="e">
        <f>VLOOKUP(A201,'Fund Data'!A201:D521,2,FALSE)</f>
        <v>#N/A</v>
      </c>
      <c r="C201" t="e">
        <f>VLOOKUP($A201,'Fund Data'!$A$6:$D$326,3,FALSE)</f>
        <v>#N/A</v>
      </c>
      <c r="D201" t="e">
        <f>VLOOKUP($A201,'Fund Data'!$A$6:$D$326,4,FALSE)</f>
        <v>#N/A</v>
      </c>
      <c r="E201" t="e">
        <f>VLOOKUP(A201,'Index Data'!A201:B521,2,0)</f>
        <v>#N/A</v>
      </c>
    </row>
    <row r="202" spans="1:5" x14ac:dyDescent="0.2">
      <c r="A202" s="111">
        <f t="shared" si="8"/>
        <v>44712</v>
      </c>
      <c r="B202" t="e">
        <f>VLOOKUP(A202,'Fund Data'!A202:D522,2,FALSE)</f>
        <v>#N/A</v>
      </c>
      <c r="C202" t="e">
        <f>VLOOKUP($A202,'Fund Data'!$A$6:$D$326,3,FALSE)</f>
        <v>#N/A</v>
      </c>
      <c r="D202" t="e">
        <f>VLOOKUP($A202,'Fund Data'!$A$6:$D$326,4,FALSE)</f>
        <v>#N/A</v>
      </c>
      <c r="E202" t="e">
        <f>VLOOKUP(A202,'Index Data'!A202:B522,2,0)</f>
        <v>#N/A</v>
      </c>
    </row>
    <row r="203" spans="1:5" x14ac:dyDescent="0.2">
      <c r="A203" s="111">
        <f t="shared" si="8"/>
        <v>44742</v>
      </c>
      <c r="B203" t="e">
        <f>VLOOKUP(A203,'Fund Data'!A203:D523,2,FALSE)</f>
        <v>#N/A</v>
      </c>
      <c r="C203" t="e">
        <f>VLOOKUP($A203,'Fund Data'!$A$6:$D$326,3,FALSE)</f>
        <v>#N/A</v>
      </c>
      <c r="D203" t="e">
        <f>VLOOKUP($A203,'Fund Data'!$A$6:$D$326,4,FALSE)</f>
        <v>#N/A</v>
      </c>
      <c r="E203" t="e">
        <f>VLOOKUP(A203,'Index Data'!A203:B523,2,0)</f>
        <v>#N/A</v>
      </c>
    </row>
    <row r="204" spans="1:5" x14ac:dyDescent="0.2">
      <c r="A204" s="111">
        <f t="shared" si="8"/>
        <v>44773</v>
      </c>
      <c r="B204" t="e">
        <f>VLOOKUP(A204,'Fund Data'!A204:D524,2,FALSE)</f>
        <v>#N/A</v>
      </c>
      <c r="C204" t="e">
        <f>VLOOKUP($A204,'Fund Data'!$A$6:$D$326,3,FALSE)</f>
        <v>#N/A</v>
      </c>
      <c r="D204" t="e">
        <f>VLOOKUP($A204,'Fund Data'!$A$6:$D$326,4,FALSE)</f>
        <v>#N/A</v>
      </c>
      <c r="E204" t="e">
        <f>VLOOKUP(A204,'Index Data'!A204:B524,2,0)</f>
        <v>#N/A</v>
      </c>
    </row>
    <row r="205" spans="1:5" x14ac:dyDescent="0.2">
      <c r="A205" s="111">
        <f t="shared" si="8"/>
        <v>44804</v>
      </c>
      <c r="B205" t="e">
        <f>VLOOKUP(A205,'Fund Data'!A205:D525,2,FALSE)</f>
        <v>#N/A</v>
      </c>
      <c r="C205" t="e">
        <f>VLOOKUP($A205,'Fund Data'!$A$6:$D$326,3,FALSE)</f>
        <v>#N/A</v>
      </c>
      <c r="D205" t="e">
        <f>VLOOKUP($A205,'Fund Data'!$A$6:$D$326,4,FALSE)</f>
        <v>#N/A</v>
      </c>
      <c r="E205" t="e">
        <f>VLOOKUP(A205,'Index Data'!A205:B525,2,0)</f>
        <v>#N/A</v>
      </c>
    </row>
    <row r="206" spans="1:5" x14ac:dyDescent="0.2">
      <c r="A206" s="111">
        <f t="shared" si="8"/>
        <v>44834</v>
      </c>
      <c r="B206" t="e">
        <f>VLOOKUP(A206,'Fund Data'!A206:D526,2,FALSE)</f>
        <v>#N/A</v>
      </c>
      <c r="C206" t="e">
        <f>VLOOKUP($A206,'Fund Data'!$A$6:$D$326,3,FALSE)</f>
        <v>#N/A</v>
      </c>
      <c r="D206" t="e">
        <f>VLOOKUP($A206,'Fund Data'!$A$6:$D$326,4,FALSE)</f>
        <v>#N/A</v>
      </c>
      <c r="E206" t="e">
        <f>VLOOKUP(A206,'Index Data'!A206:B526,2,0)</f>
        <v>#N/A</v>
      </c>
    </row>
    <row r="207" spans="1:5" x14ac:dyDescent="0.2">
      <c r="A207" s="111">
        <f t="shared" si="8"/>
        <v>44865</v>
      </c>
      <c r="B207" t="e">
        <f>VLOOKUP(A207,'Fund Data'!A207:D527,2,FALSE)</f>
        <v>#N/A</v>
      </c>
      <c r="C207" t="e">
        <f>VLOOKUP($A207,'Fund Data'!$A$6:$D$326,3,FALSE)</f>
        <v>#N/A</v>
      </c>
      <c r="D207" t="e">
        <f>VLOOKUP($A207,'Fund Data'!$A$6:$D$326,4,FALSE)</f>
        <v>#N/A</v>
      </c>
      <c r="E207" t="e">
        <f>VLOOKUP(A207,'Index Data'!A207:B527,2,0)</f>
        <v>#N/A</v>
      </c>
    </row>
    <row r="208" spans="1:5" x14ac:dyDescent="0.2">
      <c r="A208" s="111">
        <f t="shared" si="8"/>
        <v>44895</v>
      </c>
      <c r="B208" t="e">
        <f>VLOOKUP(A208,'Fund Data'!A208:D528,2,FALSE)</f>
        <v>#N/A</v>
      </c>
      <c r="C208" t="e">
        <f>VLOOKUP($A208,'Fund Data'!$A$6:$D$326,3,FALSE)</f>
        <v>#N/A</v>
      </c>
      <c r="D208" t="e">
        <f>VLOOKUP($A208,'Fund Data'!$A$6:$D$326,4,FALSE)</f>
        <v>#N/A</v>
      </c>
      <c r="E208" t="e">
        <f>VLOOKUP(A208,'Index Data'!A208:B528,2,0)</f>
        <v>#N/A</v>
      </c>
    </row>
    <row r="209" spans="1:5" x14ac:dyDescent="0.2">
      <c r="A209" s="111">
        <f t="shared" si="8"/>
        <v>44926</v>
      </c>
      <c r="B209" t="e">
        <f>VLOOKUP(A209,'Fund Data'!A209:D529,2,FALSE)</f>
        <v>#N/A</v>
      </c>
      <c r="C209" t="e">
        <f>VLOOKUP($A209,'Fund Data'!$A$6:$D$326,3,FALSE)</f>
        <v>#N/A</v>
      </c>
      <c r="D209" t="e">
        <f>VLOOKUP($A209,'Fund Data'!$A$6:$D$326,4,FALSE)</f>
        <v>#N/A</v>
      </c>
      <c r="E209" t="e">
        <f>VLOOKUP(A209,'Index Data'!A209:B529,2,0)</f>
        <v>#N/A</v>
      </c>
    </row>
    <row r="210" spans="1:5" x14ac:dyDescent="0.2">
      <c r="A210" s="111">
        <f t="shared" si="8"/>
        <v>44957</v>
      </c>
      <c r="B210" t="e">
        <f>VLOOKUP(A210,'Fund Data'!A210:D530,2,FALSE)</f>
        <v>#N/A</v>
      </c>
      <c r="C210" t="e">
        <f>VLOOKUP($A210,'Fund Data'!$A$6:$D$326,3,FALSE)</f>
        <v>#N/A</v>
      </c>
      <c r="D210" t="e">
        <f>VLOOKUP($A210,'Fund Data'!$A$6:$D$326,4,FALSE)</f>
        <v>#N/A</v>
      </c>
      <c r="E210" t="e">
        <f>VLOOKUP(A210,'Index Data'!A210:B530,2,0)</f>
        <v>#N/A</v>
      </c>
    </row>
    <row r="211" spans="1:5" x14ac:dyDescent="0.2">
      <c r="A211" s="111">
        <f t="shared" si="8"/>
        <v>44985</v>
      </c>
      <c r="B211" t="e">
        <f>VLOOKUP(A211,'Fund Data'!A211:D531,2,FALSE)</f>
        <v>#N/A</v>
      </c>
      <c r="C211" t="e">
        <f>VLOOKUP($A211,'Fund Data'!$A$6:$D$326,3,FALSE)</f>
        <v>#N/A</v>
      </c>
      <c r="D211" t="e">
        <f>VLOOKUP($A211,'Fund Data'!$A$6:$D$326,4,FALSE)</f>
        <v>#N/A</v>
      </c>
      <c r="E211" t="e">
        <f>VLOOKUP(A211,'Index Data'!A211:B531,2,0)</f>
        <v>#N/A</v>
      </c>
    </row>
    <row r="212" spans="1:5" x14ac:dyDescent="0.2">
      <c r="A212" s="111">
        <f t="shared" si="8"/>
        <v>45016</v>
      </c>
      <c r="B212" t="e">
        <f>VLOOKUP(A212,'Fund Data'!A212:D532,2,FALSE)</f>
        <v>#N/A</v>
      </c>
      <c r="C212" t="e">
        <f>VLOOKUP($A212,'Fund Data'!$A$6:$D$326,3,FALSE)</f>
        <v>#N/A</v>
      </c>
      <c r="D212" t="e">
        <f>VLOOKUP($A212,'Fund Data'!$A$6:$D$326,4,FALSE)</f>
        <v>#N/A</v>
      </c>
      <c r="E212" t="e">
        <f>VLOOKUP(A212,'Index Data'!A212:B532,2,0)</f>
        <v>#N/A</v>
      </c>
    </row>
    <row r="213" spans="1:5" x14ac:dyDescent="0.2">
      <c r="A213" s="111">
        <f t="shared" si="8"/>
        <v>45046</v>
      </c>
      <c r="B213" t="e">
        <f>VLOOKUP(A213,'Fund Data'!A213:D533,2,FALSE)</f>
        <v>#N/A</v>
      </c>
      <c r="C213" t="e">
        <f>VLOOKUP($A213,'Fund Data'!$A$6:$D$326,3,FALSE)</f>
        <v>#N/A</v>
      </c>
      <c r="D213" t="e">
        <f>VLOOKUP($A213,'Fund Data'!$A$6:$D$326,4,FALSE)</f>
        <v>#N/A</v>
      </c>
      <c r="E213" t="e">
        <f>VLOOKUP(A213,'Index Data'!A213:B533,2,0)</f>
        <v>#N/A</v>
      </c>
    </row>
    <row r="214" spans="1:5" x14ac:dyDescent="0.2">
      <c r="A214" s="111">
        <f t="shared" si="8"/>
        <v>45077</v>
      </c>
      <c r="B214" t="e">
        <f>VLOOKUP(A214,'Fund Data'!A214:D534,2,FALSE)</f>
        <v>#N/A</v>
      </c>
      <c r="C214" t="e">
        <f>VLOOKUP($A214,'Fund Data'!$A$6:$D$326,3,FALSE)</f>
        <v>#N/A</v>
      </c>
      <c r="D214" t="e">
        <f>VLOOKUP($A214,'Fund Data'!$A$6:$D$326,4,FALSE)</f>
        <v>#N/A</v>
      </c>
      <c r="E214" t="e">
        <f>VLOOKUP(A214,'Index Data'!A214:B534,2,0)</f>
        <v>#N/A</v>
      </c>
    </row>
    <row r="215" spans="1:5" x14ac:dyDescent="0.2">
      <c r="A215" s="111">
        <f t="shared" si="8"/>
        <v>45107</v>
      </c>
      <c r="B215" t="e">
        <f>VLOOKUP(A215,'Fund Data'!A215:D535,2,FALSE)</f>
        <v>#N/A</v>
      </c>
      <c r="C215" t="e">
        <f>VLOOKUP($A215,'Fund Data'!$A$6:$D$326,3,FALSE)</f>
        <v>#N/A</v>
      </c>
      <c r="D215" t="e">
        <f>VLOOKUP($A215,'Fund Data'!$A$6:$D$326,4,FALSE)</f>
        <v>#N/A</v>
      </c>
      <c r="E215" t="e">
        <f>VLOOKUP(A215,'Index Data'!A215:B535,2,0)</f>
        <v>#N/A</v>
      </c>
    </row>
    <row r="216" spans="1:5" x14ac:dyDescent="0.2">
      <c r="A216" s="111">
        <f t="shared" si="8"/>
        <v>45138</v>
      </c>
      <c r="B216" t="e">
        <f>VLOOKUP(A216,'Fund Data'!A216:D536,2,FALSE)</f>
        <v>#N/A</v>
      </c>
      <c r="C216" t="e">
        <f>VLOOKUP($A216,'Fund Data'!$A$6:$D$326,3,FALSE)</f>
        <v>#N/A</v>
      </c>
      <c r="D216" t="e">
        <f>VLOOKUP($A216,'Fund Data'!$A$6:$D$326,4,FALSE)</f>
        <v>#N/A</v>
      </c>
      <c r="E216" t="e">
        <f>VLOOKUP(A216,'Index Data'!A216:B536,2,0)</f>
        <v>#N/A</v>
      </c>
    </row>
    <row r="217" spans="1:5" x14ac:dyDescent="0.2">
      <c r="A217" s="111">
        <f t="shared" si="8"/>
        <v>45169</v>
      </c>
      <c r="B217" t="e">
        <f>VLOOKUP(A217,'Fund Data'!A217:D537,2,FALSE)</f>
        <v>#N/A</v>
      </c>
      <c r="C217" t="e">
        <f>VLOOKUP($A217,'Fund Data'!$A$6:$D$326,3,FALSE)</f>
        <v>#N/A</v>
      </c>
      <c r="D217" t="e">
        <f>VLOOKUP($A217,'Fund Data'!$A$6:$D$326,4,FALSE)</f>
        <v>#N/A</v>
      </c>
      <c r="E217" t="e">
        <f>VLOOKUP(A217,'Index Data'!A217:B537,2,0)</f>
        <v>#N/A</v>
      </c>
    </row>
    <row r="218" spans="1:5" x14ac:dyDescent="0.2">
      <c r="A218" s="111">
        <f t="shared" si="8"/>
        <v>45199</v>
      </c>
      <c r="B218" t="e">
        <f>VLOOKUP(A218,'Fund Data'!A218:D538,2,FALSE)</f>
        <v>#N/A</v>
      </c>
      <c r="C218" t="e">
        <f>VLOOKUP($A218,'Fund Data'!$A$6:$D$326,3,FALSE)</f>
        <v>#N/A</v>
      </c>
      <c r="D218" t="e">
        <f>VLOOKUP($A218,'Fund Data'!$A$6:$D$326,4,FALSE)</f>
        <v>#N/A</v>
      </c>
      <c r="E218" t="e">
        <f>VLOOKUP(A218,'Index Data'!A218:B538,2,0)</f>
        <v>#N/A</v>
      </c>
    </row>
    <row r="219" spans="1:5" x14ac:dyDescent="0.2">
      <c r="A219" s="111">
        <f t="shared" si="8"/>
        <v>45230</v>
      </c>
      <c r="B219" t="e">
        <f>VLOOKUP(A219,'Fund Data'!A219:D539,2,FALSE)</f>
        <v>#N/A</v>
      </c>
      <c r="C219" t="e">
        <f>VLOOKUP($A219,'Fund Data'!$A$6:$D$326,3,FALSE)</f>
        <v>#N/A</v>
      </c>
      <c r="D219" t="e">
        <f>VLOOKUP($A219,'Fund Data'!$A$6:$D$326,4,FALSE)</f>
        <v>#N/A</v>
      </c>
      <c r="E219" t="e">
        <f>VLOOKUP(A219,'Index Data'!A219:B539,2,0)</f>
        <v>#N/A</v>
      </c>
    </row>
    <row r="220" spans="1:5" x14ac:dyDescent="0.2">
      <c r="A220" s="111">
        <f t="shared" si="8"/>
        <v>45260</v>
      </c>
      <c r="B220" t="e">
        <f>VLOOKUP(A220,'Fund Data'!A220:D540,2,FALSE)</f>
        <v>#N/A</v>
      </c>
      <c r="C220" t="e">
        <f>VLOOKUP($A220,'Fund Data'!$A$6:$D$326,3,FALSE)</f>
        <v>#N/A</v>
      </c>
      <c r="D220" t="e">
        <f>VLOOKUP($A220,'Fund Data'!$A$6:$D$326,4,FALSE)</f>
        <v>#N/A</v>
      </c>
      <c r="E220" t="e">
        <f>VLOOKUP(A220,'Index Data'!A220:B540,2,0)</f>
        <v>#N/A</v>
      </c>
    </row>
    <row r="221" spans="1:5" x14ac:dyDescent="0.2">
      <c r="A221" s="111">
        <f t="shared" si="8"/>
        <v>45291</v>
      </c>
      <c r="B221" t="e">
        <f>VLOOKUP(A221,'Fund Data'!A221:D541,2,FALSE)</f>
        <v>#N/A</v>
      </c>
      <c r="C221" t="e">
        <f>VLOOKUP($A221,'Fund Data'!$A$6:$D$326,3,FALSE)</f>
        <v>#N/A</v>
      </c>
      <c r="D221" t="e">
        <f>VLOOKUP($A221,'Fund Data'!$A$6:$D$326,4,FALSE)</f>
        <v>#N/A</v>
      </c>
      <c r="E221" t="e">
        <f>VLOOKUP(A221,'Index Data'!A221:B541,2,0)</f>
        <v>#N/A</v>
      </c>
    </row>
    <row r="222" spans="1:5" x14ac:dyDescent="0.2">
      <c r="A222" s="111">
        <f t="shared" si="8"/>
        <v>45322</v>
      </c>
      <c r="B222" t="e">
        <f>VLOOKUP(A222,'Fund Data'!A222:D542,2,FALSE)</f>
        <v>#N/A</v>
      </c>
      <c r="C222" t="e">
        <f>VLOOKUP($A222,'Fund Data'!$A$6:$D$326,3,FALSE)</f>
        <v>#N/A</v>
      </c>
      <c r="D222" t="e">
        <f>VLOOKUP($A222,'Fund Data'!$A$6:$D$326,4,FALSE)</f>
        <v>#N/A</v>
      </c>
      <c r="E222" t="e">
        <f>VLOOKUP(A222,'Index Data'!A222:B542,2,0)</f>
        <v>#N/A</v>
      </c>
    </row>
    <row r="223" spans="1:5" x14ac:dyDescent="0.2">
      <c r="A223" s="111">
        <f t="shared" si="8"/>
        <v>45351</v>
      </c>
      <c r="B223" t="e">
        <f>VLOOKUP(A223,'Fund Data'!A223:D543,2,FALSE)</f>
        <v>#N/A</v>
      </c>
      <c r="C223" t="e">
        <f>VLOOKUP($A223,'Fund Data'!$A$6:$D$326,3,FALSE)</f>
        <v>#N/A</v>
      </c>
      <c r="D223" t="e">
        <f>VLOOKUP($A223,'Fund Data'!$A$6:$D$326,4,FALSE)</f>
        <v>#N/A</v>
      </c>
      <c r="E223" t="e">
        <f>VLOOKUP(A223,'Index Data'!A223:B543,2,0)</f>
        <v>#N/A</v>
      </c>
    </row>
    <row r="224" spans="1:5" x14ac:dyDescent="0.2">
      <c r="A224" s="111">
        <f t="shared" si="8"/>
        <v>45382</v>
      </c>
      <c r="B224" t="e">
        <f>VLOOKUP(A224,'Fund Data'!A224:D544,2,FALSE)</f>
        <v>#N/A</v>
      </c>
      <c r="C224" t="e">
        <f>VLOOKUP($A224,'Fund Data'!$A$6:$D$326,3,FALSE)</f>
        <v>#N/A</v>
      </c>
      <c r="D224" t="e">
        <f>VLOOKUP($A224,'Fund Data'!$A$6:$D$326,4,FALSE)</f>
        <v>#N/A</v>
      </c>
      <c r="E224" t="e">
        <f>VLOOKUP(A224,'Index Data'!A224:B544,2,0)</f>
        <v>#N/A</v>
      </c>
    </row>
    <row r="225" spans="1:5" x14ac:dyDescent="0.2">
      <c r="A225" s="111">
        <f t="shared" si="8"/>
        <v>45412</v>
      </c>
      <c r="B225" t="e">
        <f>VLOOKUP(A225,'Fund Data'!A225:D545,2,FALSE)</f>
        <v>#N/A</v>
      </c>
      <c r="C225" t="e">
        <f>VLOOKUP($A225,'Fund Data'!$A$6:$D$326,3,FALSE)</f>
        <v>#N/A</v>
      </c>
      <c r="D225" t="e">
        <f>VLOOKUP($A225,'Fund Data'!$A$6:$D$326,4,FALSE)</f>
        <v>#N/A</v>
      </c>
      <c r="E225" t="e">
        <f>VLOOKUP(A225,'Index Data'!A225:B545,2,0)</f>
        <v>#N/A</v>
      </c>
    </row>
    <row r="226" spans="1:5" x14ac:dyDescent="0.2">
      <c r="A226" s="111">
        <f t="shared" si="8"/>
        <v>45443</v>
      </c>
      <c r="B226" t="e">
        <f>VLOOKUP(A226,'Fund Data'!A226:D546,2,FALSE)</f>
        <v>#N/A</v>
      </c>
      <c r="C226" t="e">
        <f>VLOOKUP($A226,'Fund Data'!$A$6:$D$326,3,FALSE)</f>
        <v>#N/A</v>
      </c>
      <c r="D226" t="e">
        <f>VLOOKUP($A226,'Fund Data'!$A$6:$D$326,4,FALSE)</f>
        <v>#N/A</v>
      </c>
      <c r="E226" t="e">
        <f>VLOOKUP(A226,'Index Data'!A226:B546,2,0)</f>
        <v>#N/A</v>
      </c>
    </row>
    <row r="227" spans="1:5" x14ac:dyDescent="0.2">
      <c r="A227" s="111">
        <f t="shared" si="8"/>
        <v>45473</v>
      </c>
      <c r="B227" t="e">
        <f>VLOOKUP(A227,'Fund Data'!A227:D547,2,FALSE)</f>
        <v>#N/A</v>
      </c>
      <c r="C227" t="e">
        <f>VLOOKUP($A227,'Fund Data'!$A$6:$D$326,3,FALSE)</f>
        <v>#N/A</v>
      </c>
      <c r="D227" t="e">
        <f>VLOOKUP($A227,'Fund Data'!$A$6:$D$326,4,FALSE)</f>
        <v>#N/A</v>
      </c>
      <c r="E227" t="e">
        <f>VLOOKUP(A227,'Index Data'!A227:B547,2,0)</f>
        <v>#N/A</v>
      </c>
    </row>
    <row r="228" spans="1:5" x14ac:dyDescent="0.2">
      <c r="A228" s="111">
        <f t="shared" si="8"/>
        <v>45504</v>
      </c>
      <c r="B228" t="e">
        <f>VLOOKUP(A228,'Fund Data'!A228:D548,2,FALSE)</f>
        <v>#N/A</v>
      </c>
      <c r="C228" t="e">
        <f>VLOOKUP($A228,'Fund Data'!$A$6:$D$326,3,FALSE)</f>
        <v>#N/A</v>
      </c>
      <c r="D228" t="e">
        <f>VLOOKUP($A228,'Fund Data'!$A$6:$D$326,4,FALSE)</f>
        <v>#N/A</v>
      </c>
      <c r="E228" t="e">
        <f>VLOOKUP(A228,'Index Data'!A228:B548,2,0)</f>
        <v>#N/A</v>
      </c>
    </row>
  </sheetData>
  <mergeCells count="1">
    <mergeCell ref="B4:D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F0C29-39B8-F64A-97E6-1A1D305FD47C}">
  <dimension ref="A1"/>
  <sheetViews>
    <sheetView workbookViewId="0">
      <selection activeCell="A2" sqref="A2:C12"/>
    </sheetView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Dashboard</vt:lpstr>
      <vt:lpstr>Fund Data</vt:lpstr>
      <vt:lpstr>Index Data</vt:lpstr>
      <vt:lpstr>Return calculation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2019-04-03T05:36:05Z</dcterms:created>
  <dcterms:modified xsi:type="dcterms:W3CDTF">2019-04-04T04:42:54Z</dcterms:modified>
</cp:coreProperties>
</file>