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0000 Bahria Uni Lecture\0000 MSSCM ILO 23 SP\LUMSKOLA Case\"/>
    </mc:Choice>
  </mc:AlternateContent>
  <xr:revisionPtr revIDLastSave="0" documentId="13_ncr:1_{AD4BE565-2F82-4C83-89C9-1F6E1AB6605B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Input Data" sheetId="1" r:id="rId1"/>
    <sheet name="Current Model" sheetId="8" r:id="rId2"/>
    <sheet name="Model (CLass)" sheetId="9" r:id="rId3"/>
  </sheets>
  <definedNames>
    <definedName name="solver_adj" localSheetId="1" hidden="1">'Current Model'!$C$18:$M$21,'Current Model'!$E$10:$E$13,'Current Model'!$H$10:$I$13,'Current Model'!$G$3:$G$4</definedName>
    <definedName name="solver_adj" localSheetId="2" hidden="1">'Model (CLass)'!$C$18:$M$21,'Model (CLass)'!$E$10:$E$13,'Model (CLass)'!$H$10:$I$13,'Model (CLass)'!$G$3:$G$4</definedName>
    <definedName name="solver_cvg" localSheetId="1" hidden="1">0.0001</definedName>
    <definedName name="solver_cvg" localSheetId="0" hidden="1">0.0001</definedName>
    <definedName name="solver_cvg" localSheetId="2" hidden="1">0.0001</definedName>
    <definedName name="solver_drv" localSheetId="1" hidden="1">1</definedName>
    <definedName name="solver_drv" localSheetId="0" hidden="1">1</definedName>
    <definedName name="solver_drv" localSheetId="2" hidden="1">1</definedName>
    <definedName name="solver_eng" localSheetId="1" hidden="1">2</definedName>
    <definedName name="solver_eng" localSheetId="0" hidden="1">1</definedName>
    <definedName name="solver_eng" localSheetId="2" hidden="1">2</definedName>
    <definedName name="solver_est" localSheetId="1" hidden="1">1</definedName>
    <definedName name="solver_est" localSheetId="0" hidden="1">1</definedName>
    <definedName name="solver_est" localSheetId="2" hidden="1">1</definedName>
    <definedName name="solver_itr" localSheetId="1" hidden="1">2147483647</definedName>
    <definedName name="solver_itr" localSheetId="0" hidden="1">2147483647</definedName>
    <definedName name="solver_itr" localSheetId="2" hidden="1">2147483647</definedName>
    <definedName name="solver_lhs1" localSheetId="1" hidden="1">'Current Model'!$C$22:$M$22</definedName>
    <definedName name="solver_lhs1" localSheetId="2" hidden="1">'Model (CLass)'!$C$22:$M$22</definedName>
    <definedName name="solver_lhs10" localSheetId="1" hidden="1">'Current Model'!$M$11</definedName>
    <definedName name="solver_lhs10" localSheetId="2" hidden="1">'Model (CLass)'!$E$3:$E$4</definedName>
    <definedName name="solver_lhs2" localSheetId="1" hidden="1">'Current Model'!$E$3:$E$4</definedName>
    <definedName name="solver_lhs2" localSheetId="2" hidden="1">'Model (CLass)'!$E$10:$E$13</definedName>
    <definedName name="solver_lhs3" localSheetId="1" hidden="1">'Current Model'!$E$10:$E$13</definedName>
    <definedName name="solver_lhs3" localSheetId="2" hidden="1">'Model (CLass)'!$G$3:$G$4</definedName>
    <definedName name="solver_lhs4" localSheetId="1" hidden="1">'Current Model'!$G$3:$G$4</definedName>
    <definedName name="solver_lhs4" localSheetId="2" hidden="1">'Model (CLass)'!$I$3:$I$4</definedName>
    <definedName name="solver_lhs5" localSheetId="1" hidden="1">'Current Model'!$N$18:$N$21</definedName>
    <definedName name="solver_lhs5" localSheetId="2" hidden="1">'Model (CLass)'!$J$10:$J$13</definedName>
    <definedName name="solver_lhs6" localSheetId="1" hidden="1">'Current Model'!$J$10:$J$13</definedName>
    <definedName name="solver_lhs6" localSheetId="2" hidden="1">'Model (CLass)'!$L$2:$L$5</definedName>
    <definedName name="solver_lhs7" localSheetId="1" hidden="1">'Current Model'!$L$2:$L$5</definedName>
    <definedName name="solver_lhs7" localSheetId="2" hidden="1">'Model (CLass)'!$N$18:$N$21</definedName>
    <definedName name="solver_lhs8" localSheetId="1" hidden="1">'Current Model'!$M$11</definedName>
    <definedName name="solver_lhs8" localSheetId="2" hidden="1">'Model (CLass)'!$E$10:$E$13</definedName>
    <definedName name="solver_lhs9" localSheetId="1" hidden="1">'Current Model'!$I$3:$I$4</definedName>
    <definedName name="solver_lhs9" localSheetId="2" hidden="1">'Model (CLass)'!$C$22:$M$22</definedName>
    <definedName name="solver_mip" localSheetId="1" hidden="1">2147483647</definedName>
    <definedName name="solver_mip" localSheetId="0" hidden="1">2147483647</definedName>
    <definedName name="solver_mip" localSheetId="2" hidden="1">2147483647</definedName>
    <definedName name="solver_mni" localSheetId="1" hidden="1">30</definedName>
    <definedName name="solver_mni" localSheetId="0" hidden="1">30</definedName>
    <definedName name="solver_mni" localSheetId="2" hidden="1">30</definedName>
    <definedName name="solver_mrt" localSheetId="1" hidden="1">0.075</definedName>
    <definedName name="solver_mrt" localSheetId="0" hidden="1">0.075</definedName>
    <definedName name="solver_mrt" localSheetId="2" hidden="1">0.075</definedName>
    <definedName name="solver_msl" localSheetId="1" hidden="1">2</definedName>
    <definedName name="solver_msl" localSheetId="0" hidden="1">2</definedName>
    <definedName name="solver_msl" localSheetId="2" hidden="1">2</definedName>
    <definedName name="solver_neg" localSheetId="1" hidden="1">1</definedName>
    <definedName name="solver_neg" localSheetId="0" hidden="1">1</definedName>
    <definedName name="solver_neg" localSheetId="2" hidden="1">1</definedName>
    <definedName name="solver_nod" localSheetId="1" hidden="1">2147483647</definedName>
    <definedName name="solver_nod" localSheetId="0" hidden="1">2147483647</definedName>
    <definedName name="solver_nod" localSheetId="2" hidden="1">2147483647</definedName>
    <definedName name="solver_num" localSheetId="1" hidden="1">10</definedName>
    <definedName name="solver_num" localSheetId="0" hidden="1">0</definedName>
    <definedName name="solver_num" localSheetId="2" hidden="1">7</definedName>
    <definedName name="solver_nwt" localSheetId="1" hidden="1">1</definedName>
    <definedName name="solver_nwt" localSheetId="0" hidden="1">1</definedName>
    <definedName name="solver_nwt" localSheetId="2" hidden="1">1</definedName>
    <definedName name="solver_opt" localSheetId="1" hidden="1">'Current Model'!$B$32</definedName>
    <definedName name="solver_opt" localSheetId="0" hidden="1">'Input Data'!$C$43</definedName>
    <definedName name="solver_opt" localSheetId="2" hidden="1">'Model (CLass)'!$B$32</definedName>
    <definedName name="solver_pre" localSheetId="1" hidden="1">0.000001</definedName>
    <definedName name="solver_pre" localSheetId="0" hidden="1">0.000001</definedName>
    <definedName name="solver_pre" localSheetId="2" hidden="1">0.000001</definedName>
    <definedName name="solver_rbv" localSheetId="1" hidden="1">1</definedName>
    <definedName name="solver_rbv" localSheetId="0" hidden="1">1</definedName>
    <definedName name="solver_rbv" localSheetId="2" hidden="1">1</definedName>
    <definedName name="solver_rel1" localSheetId="1" hidden="1">3</definedName>
    <definedName name="solver_rel1" localSheetId="2" hidden="1">3</definedName>
    <definedName name="solver_rel10" localSheetId="1" hidden="1">3</definedName>
    <definedName name="solver_rel10" localSheetId="2" hidden="1">1</definedName>
    <definedName name="solver_rel2" localSheetId="1" hidden="1">1</definedName>
    <definedName name="solver_rel2" localSheetId="2" hidden="1">5</definedName>
    <definedName name="solver_rel3" localSheetId="1" hidden="1">5</definedName>
    <definedName name="solver_rel3" localSheetId="2" hidden="1">5</definedName>
    <definedName name="solver_rel4" localSheetId="1" hidden="1">5</definedName>
    <definedName name="solver_rel4" localSheetId="2" hidden="1">1</definedName>
    <definedName name="solver_rel5" localSheetId="1" hidden="1">1</definedName>
    <definedName name="solver_rel5" localSheetId="2" hidden="1">2</definedName>
    <definedName name="solver_rel6" localSheetId="1" hidden="1">2</definedName>
    <definedName name="solver_rel6" localSheetId="2" hidden="1">1</definedName>
    <definedName name="solver_rel7" localSheetId="1" hidden="1">1</definedName>
    <definedName name="solver_rel7" localSheetId="2" hidden="1">1</definedName>
    <definedName name="solver_rel8" localSheetId="1" hidden="1">1</definedName>
    <definedName name="solver_rel8" localSheetId="2" hidden="1">5</definedName>
    <definedName name="solver_rel9" localSheetId="1" hidden="1">1</definedName>
    <definedName name="solver_rel9" localSheetId="2" hidden="1">3</definedName>
    <definedName name="solver_rhs1" localSheetId="1" hidden="1">'Current Model'!$C$23:$M$23</definedName>
    <definedName name="solver_rhs1" localSheetId="2" hidden="1">'Model (CLass)'!$C$23:$M$23</definedName>
    <definedName name="solver_rhs10" localSheetId="1" hidden="1">'Current Model'!$N$11</definedName>
    <definedName name="solver_rhs10" localSheetId="2" hidden="1">'Model (CLass)'!$D$3:$D$4</definedName>
    <definedName name="solver_rhs2" localSheetId="1" hidden="1">'Current Model'!$D$3:$D$4</definedName>
    <definedName name="solver_rhs2" localSheetId="2" hidden="1">"binary"</definedName>
    <definedName name="solver_rhs3" localSheetId="1" hidden="1">"binary"</definedName>
    <definedName name="solver_rhs3" localSheetId="2" hidden="1">"binary"</definedName>
    <definedName name="solver_rhs4" localSheetId="1" hidden="1">"binary"</definedName>
    <definedName name="solver_rhs4" localSheetId="2" hidden="1">'Model (CLass)'!$J$3:$J$4</definedName>
    <definedName name="solver_rhs5" localSheetId="1" hidden="1">'Current Model'!$O$18:$O$21</definedName>
    <definedName name="solver_rhs5" localSheetId="2" hidden="1">'Model (CLass)'!$N$18:$N$21</definedName>
    <definedName name="solver_rhs6" localSheetId="1" hidden="1">'Current Model'!$N$18:$N$21</definedName>
    <definedName name="solver_rhs6" localSheetId="2" hidden="1">'Model (CLass)'!$M$2:$M$5</definedName>
    <definedName name="solver_rhs7" localSheetId="1" hidden="1">'Current Model'!$M$2:$M$5</definedName>
    <definedName name="solver_rhs7" localSheetId="2" hidden="1">'Model (CLass)'!$O$18:$O$21</definedName>
    <definedName name="solver_rhs8" localSheetId="1" hidden="1">'Current Model'!$O$11</definedName>
    <definedName name="solver_rhs8" localSheetId="2" hidden="1">"binary"</definedName>
    <definedName name="solver_rhs9" localSheetId="1" hidden="1">'Current Model'!$J$3:$J$4</definedName>
    <definedName name="solver_rhs9" localSheetId="2" hidden="1">'Model (CLass)'!$C$23:$M$23</definedName>
    <definedName name="solver_rlx" localSheetId="1" hidden="1">2</definedName>
    <definedName name="solver_rlx" localSheetId="0" hidden="1">2</definedName>
    <definedName name="solver_rlx" localSheetId="2" hidden="1">2</definedName>
    <definedName name="solver_rsd" localSheetId="1" hidden="1">0</definedName>
    <definedName name="solver_rsd" localSheetId="0" hidden="1">0</definedName>
    <definedName name="solver_rsd" localSheetId="2" hidden="1">0</definedName>
    <definedName name="solver_scl" localSheetId="1" hidden="1">1</definedName>
    <definedName name="solver_scl" localSheetId="0" hidden="1">1</definedName>
    <definedName name="solver_scl" localSheetId="2" hidden="1">1</definedName>
    <definedName name="solver_sho" localSheetId="1" hidden="1">2</definedName>
    <definedName name="solver_sho" localSheetId="0" hidden="1">2</definedName>
    <definedName name="solver_sho" localSheetId="2" hidden="1">2</definedName>
    <definedName name="solver_ssz" localSheetId="1" hidden="1">100</definedName>
    <definedName name="solver_ssz" localSheetId="0" hidden="1">100</definedName>
    <definedName name="solver_ssz" localSheetId="2" hidden="1">100</definedName>
    <definedName name="solver_tim" localSheetId="1" hidden="1">2147483647</definedName>
    <definedName name="solver_tim" localSheetId="0" hidden="1">2147483647</definedName>
    <definedName name="solver_tim" localSheetId="2" hidden="1">2147483647</definedName>
    <definedName name="solver_tol" localSheetId="1" hidden="1">0.01</definedName>
    <definedName name="solver_tol" localSheetId="0" hidden="1">0.01</definedName>
    <definedName name="solver_tol" localSheetId="2" hidden="1">0.01</definedName>
    <definedName name="solver_typ" localSheetId="1" hidden="1">2</definedName>
    <definedName name="solver_typ" localSheetId="0" hidden="1">1</definedName>
    <definedName name="solver_typ" localSheetId="2" hidden="1">2</definedName>
    <definedName name="solver_val" localSheetId="1" hidden="1">0</definedName>
    <definedName name="solver_val" localSheetId="0" hidden="1">0</definedName>
    <definedName name="solver_val" localSheetId="2" hidden="1">0</definedName>
    <definedName name="solver_ver" localSheetId="1" hidden="1">3</definedName>
    <definedName name="solver_ver" localSheetId="0" hidden="1">3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" i="8" l="1"/>
  <c r="R9" i="8"/>
  <c r="S9" i="8"/>
  <c r="T9" i="8"/>
  <c r="U9" i="8"/>
  <c r="V9" i="8"/>
  <c r="W9" i="8"/>
  <c r="X9" i="8"/>
  <c r="Y9" i="8"/>
  <c r="Z9" i="8"/>
  <c r="AA9" i="8"/>
  <c r="AB9" i="8"/>
  <c r="Q10" i="8"/>
  <c r="R10" i="8"/>
  <c r="S10" i="8"/>
  <c r="T10" i="8"/>
  <c r="U10" i="8"/>
  <c r="V10" i="8"/>
  <c r="W10" i="8"/>
  <c r="X10" i="8"/>
  <c r="Y10" i="8"/>
  <c r="Z10" i="8"/>
  <c r="AA10" i="8"/>
  <c r="AB10" i="8"/>
  <c r="Q11" i="8"/>
  <c r="R11" i="8"/>
  <c r="S11" i="8"/>
  <c r="T11" i="8"/>
  <c r="U11" i="8"/>
  <c r="V11" i="8"/>
  <c r="W11" i="8"/>
  <c r="X11" i="8"/>
  <c r="Y11" i="8"/>
  <c r="Z11" i="8"/>
  <c r="AA11" i="8"/>
  <c r="AB11" i="8"/>
  <c r="Q12" i="8"/>
  <c r="R12" i="8"/>
  <c r="S12" i="8"/>
  <c r="T12" i="8"/>
  <c r="U12" i="8"/>
  <c r="V12" i="8"/>
  <c r="W12" i="8"/>
  <c r="X12" i="8"/>
  <c r="Y12" i="8"/>
  <c r="Z12" i="8"/>
  <c r="AA12" i="8"/>
  <c r="AB12" i="8"/>
  <c r="Q13" i="8"/>
  <c r="R13" i="8"/>
  <c r="S13" i="8"/>
  <c r="T13" i="8"/>
  <c r="U13" i="8"/>
  <c r="V13" i="8"/>
  <c r="W13" i="8"/>
  <c r="X13" i="8"/>
  <c r="Y13" i="8"/>
  <c r="Z13" i="8"/>
  <c r="AA13" i="8"/>
  <c r="AB13" i="8"/>
  <c r="N23" i="8"/>
  <c r="F10" i="8"/>
  <c r="F11" i="8"/>
  <c r="F12" i="8"/>
  <c r="F13" i="8"/>
  <c r="G10" i="8"/>
  <c r="D27" i="9"/>
  <c r="C27" i="9"/>
  <c r="C32" i="9"/>
  <c r="C31" i="9"/>
  <c r="H4" i="9"/>
  <c r="H3" i="9"/>
  <c r="K3" i="9"/>
  <c r="K4" i="9"/>
  <c r="K5" i="9"/>
  <c r="K2" i="9"/>
  <c r="C22" i="8"/>
  <c r="D22" i="8"/>
  <c r="J13" i="8"/>
  <c r="J12" i="8"/>
  <c r="E4" i="8"/>
  <c r="E3" i="9"/>
  <c r="E4" i="9"/>
  <c r="B27" i="9"/>
  <c r="M23" i="9"/>
  <c r="L23" i="9"/>
  <c r="K23" i="9"/>
  <c r="J23" i="9"/>
  <c r="I23" i="9"/>
  <c r="H23" i="9"/>
  <c r="G23" i="9"/>
  <c r="F23" i="9"/>
  <c r="I6" i="9" s="1"/>
  <c r="E23" i="9"/>
  <c r="D23" i="9"/>
  <c r="C23" i="9"/>
  <c r="M22" i="9"/>
  <c r="L22" i="9"/>
  <c r="K22" i="9"/>
  <c r="J22" i="9"/>
  <c r="I22" i="9"/>
  <c r="H22" i="9"/>
  <c r="G22" i="9"/>
  <c r="F22" i="9"/>
  <c r="E22" i="9"/>
  <c r="D22" i="9"/>
  <c r="C22" i="9"/>
  <c r="N21" i="9"/>
  <c r="N20" i="9"/>
  <c r="N19" i="9"/>
  <c r="N18" i="9"/>
  <c r="AB13" i="9"/>
  <c r="AA13" i="9"/>
  <c r="Z13" i="9"/>
  <c r="Y13" i="9"/>
  <c r="X13" i="9"/>
  <c r="W13" i="9"/>
  <c r="V13" i="9"/>
  <c r="U13" i="9"/>
  <c r="T13" i="9"/>
  <c r="S13" i="9"/>
  <c r="R13" i="9"/>
  <c r="J13" i="9"/>
  <c r="AB12" i="9"/>
  <c r="AA12" i="9"/>
  <c r="Z12" i="9"/>
  <c r="Y12" i="9"/>
  <c r="X12" i="9"/>
  <c r="W12" i="9"/>
  <c r="V12" i="9"/>
  <c r="U12" i="9"/>
  <c r="T12" i="9"/>
  <c r="S12" i="9"/>
  <c r="R12" i="9"/>
  <c r="J12" i="9"/>
  <c r="AB11" i="9"/>
  <c r="AA11" i="9"/>
  <c r="Z11" i="9"/>
  <c r="Y11" i="9"/>
  <c r="X11" i="9"/>
  <c r="W11" i="9"/>
  <c r="V11" i="9"/>
  <c r="U11" i="9"/>
  <c r="T11" i="9"/>
  <c r="S11" i="9"/>
  <c r="R11" i="9"/>
  <c r="J11" i="9"/>
  <c r="AB10" i="9"/>
  <c r="AA10" i="9"/>
  <c r="Z10" i="9"/>
  <c r="Y10" i="9"/>
  <c r="X10" i="9"/>
  <c r="W10" i="9"/>
  <c r="V10" i="9"/>
  <c r="U10" i="9"/>
  <c r="T10" i="9"/>
  <c r="S10" i="9"/>
  <c r="R10" i="9"/>
  <c r="B31" i="9" s="1"/>
  <c r="J10" i="9"/>
  <c r="B30" i="9"/>
  <c r="B28" i="9"/>
  <c r="F2" i="9"/>
  <c r="M23" i="8"/>
  <c r="L23" i="8"/>
  <c r="K23" i="8"/>
  <c r="J23" i="8"/>
  <c r="I6" i="8" s="1"/>
  <c r="I23" i="8"/>
  <c r="H23" i="8"/>
  <c r="G23" i="8"/>
  <c r="F23" i="8"/>
  <c r="E23" i="8"/>
  <c r="D23" i="8"/>
  <c r="C23" i="8"/>
  <c r="M22" i="8"/>
  <c r="L22" i="8"/>
  <c r="K22" i="8"/>
  <c r="J22" i="8"/>
  <c r="I22" i="8"/>
  <c r="H22" i="8"/>
  <c r="G22" i="8"/>
  <c r="F22" i="8"/>
  <c r="E22" i="8"/>
  <c r="O21" i="8"/>
  <c r="N21" i="8"/>
  <c r="O20" i="8"/>
  <c r="N20" i="8"/>
  <c r="O19" i="8"/>
  <c r="N19" i="8"/>
  <c r="O18" i="8"/>
  <c r="N18" i="8"/>
  <c r="C13" i="8"/>
  <c r="D12" i="8"/>
  <c r="C12" i="8"/>
  <c r="D11" i="8"/>
  <c r="C11" i="8"/>
  <c r="C10" i="8"/>
  <c r="F4" i="8"/>
  <c r="D4" i="8"/>
  <c r="C4" i="8"/>
  <c r="F3" i="8"/>
  <c r="D3" i="8"/>
  <c r="C3" i="8"/>
  <c r="F2" i="8"/>
  <c r="I4" i="9" l="1"/>
  <c r="I3" i="9"/>
  <c r="L5" i="9"/>
  <c r="L2" i="9"/>
  <c r="L4" i="9"/>
  <c r="L3" i="9"/>
  <c r="E3" i="8"/>
  <c r="B26" i="8" s="1"/>
  <c r="J10" i="8"/>
  <c r="J11" i="8"/>
  <c r="B26" i="9"/>
  <c r="B40" i="9"/>
  <c r="B29" i="9"/>
  <c r="D10" i="8"/>
  <c r="D13" i="8"/>
  <c r="B27" i="8"/>
  <c r="B40" i="8"/>
  <c r="B29" i="8"/>
  <c r="B32" i="9" l="1"/>
  <c r="B37" i="9" s="1"/>
  <c r="B28" i="8"/>
  <c r="B34" i="9" l="1"/>
  <c r="B35" i="9"/>
  <c r="B36" i="9"/>
  <c r="B31" i="8"/>
  <c r="B38" i="9" l="1"/>
  <c r="B42" i="9" s="1"/>
  <c r="B44" i="9" s="1"/>
  <c r="D20" i="1" l="1"/>
  <c r="D21" i="1"/>
  <c r="D22" i="1"/>
  <c r="D23" i="1"/>
  <c r="C23" i="1"/>
  <c r="C22" i="1"/>
  <c r="C21" i="1"/>
  <c r="C20" i="1"/>
  <c r="B30" i="8" l="1"/>
  <c r="B32" i="8" s="1"/>
  <c r="G11" i="8"/>
  <c r="G12" i="8"/>
  <c r="G13" i="8"/>
  <c r="B37" i="8" l="1"/>
  <c r="B36" i="8"/>
  <c r="B35" i="8"/>
  <c r="B34" i="8"/>
  <c r="B38" i="8" l="1"/>
  <c r="B42" i="8" s="1"/>
  <c r="B44" i="8" s="1"/>
</calcChain>
</file>

<file path=xl/sharedStrings.xml><?xml version="1.0" encoding="utf-8"?>
<sst xmlns="http://schemas.openxmlformats.org/spreadsheetml/2006/main" count="275" uniqueCount="70">
  <si>
    <t>Distance Matrix:</t>
  </si>
  <si>
    <t>Hafizabad</t>
  </si>
  <si>
    <t>Faisalabad</t>
  </si>
  <si>
    <t>Kasur</t>
  </si>
  <si>
    <t>Lahore</t>
  </si>
  <si>
    <t>Gujrat</t>
  </si>
  <si>
    <t>Sheikhupura</t>
  </si>
  <si>
    <t>Gujranwala</t>
  </si>
  <si>
    <t>Kamoki</t>
  </si>
  <si>
    <t>Muridke</t>
  </si>
  <si>
    <t>Wazirabad</t>
  </si>
  <si>
    <t>Daska</t>
  </si>
  <si>
    <t>Sialkot</t>
  </si>
  <si>
    <t>Narowal</t>
  </si>
  <si>
    <t>Kms</t>
  </si>
  <si>
    <t>Inbound Transportation Cost:</t>
  </si>
  <si>
    <t>HP</t>
  </si>
  <si>
    <t>FP</t>
  </si>
  <si>
    <t>Outbound Transportation Cost:</t>
  </si>
  <si>
    <t>Var Cost</t>
  </si>
  <si>
    <t>per Lit</t>
  </si>
  <si>
    <t>Fixed Cost</t>
  </si>
  <si>
    <t>Plant Cost &amp; Capacity:</t>
  </si>
  <si>
    <t>DC Cost &amp; Capacity:</t>
  </si>
  <si>
    <t>Retailer Demand:</t>
  </si>
  <si>
    <t>Liters</t>
  </si>
  <si>
    <t>Demand</t>
  </si>
  <si>
    <t>City</t>
  </si>
  <si>
    <t>Capacity (Liters)</t>
  </si>
  <si>
    <t>Demand (Liters)</t>
  </si>
  <si>
    <t>Manufacturing:</t>
  </si>
  <si>
    <t>Production</t>
  </si>
  <si>
    <t>DC Operations:</t>
  </si>
  <si>
    <t>DC (on/0ff)</t>
  </si>
  <si>
    <t>Quantity from Plants</t>
  </si>
  <si>
    <t>Inbound Trabsportation Rates</t>
  </si>
  <si>
    <t>Demand Fulfilled</t>
  </si>
  <si>
    <t>Qunantity Handelled by DC</t>
  </si>
  <si>
    <t>DC Capacity</t>
  </si>
  <si>
    <t>Outbound Transportaiton:</t>
  </si>
  <si>
    <t>DC Cosntraints:</t>
  </si>
  <si>
    <t>DCs to Open</t>
  </si>
  <si>
    <t>Open</t>
  </si>
  <si>
    <t>Min</t>
  </si>
  <si>
    <t>Max</t>
  </si>
  <si>
    <t>Distances</t>
  </si>
  <si>
    <t>OB Trasnportation Cost per Liter</t>
  </si>
  <si>
    <t>Rs/Lit</t>
  </si>
  <si>
    <t>Inbound Trasnportation Cost</t>
  </si>
  <si>
    <t>Outbound Transportation Cost</t>
  </si>
  <si>
    <t>DC Fixed Cost</t>
  </si>
  <si>
    <t>DC Var Cost</t>
  </si>
  <si>
    <t>Total Demand</t>
  </si>
  <si>
    <t>Rs/ Liters</t>
  </si>
  <si>
    <t>Manufacturing Cost (Var)</t>
  </si>
  <si>
    <t>Manufacturing Cost (Fixed)</t>
  </si>
  <si>
    <t>G&amp;A</t>
  </si>
  <si>
    <t>Taxes Etc</t>
  </si>
  <si>
    <t>Corp OH</t>
  </si>
  <si>
    <t>Total Ops Cost</t>
  </si>
  <si>
    <t>Total Business Cost</t>
  </si>
  <si>
    <t>Revenues</t>
  </si>
  <si>
    <t>Price per Lit</t>
  </si>
  <si>
    <t>Marketing etc</t>
  </si>
  <si>
    <t>ROI</t>
  </si>
  <si>
    <t>Net Margin</t>
  </si>
  <si>
    <t>Linking Constraint (Plant)</t>
  </si>
  <si>
    <t>Linking Constraint (DC)</t>
  </si>
  <si>
    <t>Capacity Available</t>
  </si>
  <si>
    <t>Cap Uti-Cap Ave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</si>
</sst>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0" fillId="0" borderId="1" xfId="0" applyBorder="1"/>
    <xf numFmtId="0" fontId="6" fillId="2" borderId="1" xfId="0" applyFont="1" applyFill="1" applyBorder="1"/>
    <xf numFmtId="0" fontId="6" fillId="0" borderId="1" xfId="0" applyFont="1" applyBorder="1"/>
    <xf numFmtId="0" fontId="7" fillId="0" borderId="1" xfId="0" applyFont="1" applyBorder="1"/>
    <xf numFmtId="165" fontId="0" fillId="0" borderId="0" xfId="1" applyNumberFormat="1" applyFont="1"/>
    <xf numFmtId="165" fontId="0" fillId="0" borderId="1" xfId="1" applyNumberFormat="1" applyFont="1" applyBorder="1"/>
    <xf numFmtId="0" fontId="6" fillId="3" borderId="1" xfId="0" applyFont="1" applyFill="1" applyBorder="1"/>
    <xf numFmtId="0" fontId="7" fillId="3" borderId="1" xfId="0" applyFont="1" applyFill="1" applyBorder="1"/>
    <xf numFmtId="0" fontId="7" fillId="3" borderId="0" xfId="0" applyFont="1" applyFill="1"/>
    <xf numFmtId="0" fontId="6" fillId="3" borderId="0" xfId="0" applyFont="1" applyFill="1"/>
    <xf numFmtId="165" fontId="0" fillId="0" borderId="0" xfId="1" applyNumberFormat="1" applyFont="1" applyBorder="1"/>
    <xf numFmtId="0" fontId="0" fillId="2" borderId="0" xfId="0" applyFill="1"/>
    <xf numFmtId="165" fontId="0" fillId="2" borderId="0" xfId="1" applyNumberFormat="1" applyFont="1" applyFill="1" applyBorder="1"/>
    <xf numFmtId="0" fontId="7" fillId="3" borderId="2" xfId="0" applyFont="1" applyFill="1" applyBorder="1"/>
    <xf numFmtId="165" fontId="0" fillId="0" borderId="2" xfId="1" applyNumberFormat="1" applyFont="1" applyBorder="1"/>
    <xf numFmtId="0" fontId="4" fillId="0" borderId="1" xfId="0" applyFont="1" applyBorder="1"/>
    <xf numFmtId="165" fontId="0" fillId="0" borderId="0" xfId="0" applyNumberFormat="1"/>
    <xf numFmtId="0" fontId="8" fillId="5" borderId="1" xfId="0" applyFont="1" applyFill="1" applyBorder="1" applyAlignment="1">
      <alignment horizontal="center"/>
    </xf>
    <xf numFmtId="165" fontId="8" fillId="5" borderId="1" xfId="1" applyNumberFormat="1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 vertical="center" wrapText="1"/>
    </xf>
    <xf numFmtId="165" fontId="2" fillId="4" borderId="1" xfId="0" applyNumberFormat="1" applyFont="1" applyFill="1" applyBorder="1"/>
    <xf numFmtId="165" fontId="0" fillId="2" borderId="1" xfId="1" applyNumberFormat="1" applyFont="1" applyFill="1" applyBorder="1"/>
    <xf numFmtId="164" fontId="0" fillId="0" borderId="0" xfId="1" applyNumberFormat="1" applyFont="1" applyFill="1" applyBorder="1"/>
    <xf numFmtId="0" fontId="3" fillId="6" borderId="1" xfId="0" applyFont="1" applyFill="1" applyBorder="1"/>
    <xf numFmtId="165" fontId="3" fillId="6" borderId="1" xfId="1" applyNumberFormat="1" applyFont="1" applyFill="1" applyBorder="1"/>
    <xf numFmtId="0" fontId="8" fillId="5" borderId="1" xfId="1" applyNumberFormat="1" applyFont="1" applyFill="1" applyBorder="1" applyAlignment="1">
      <alignment horizontal="center"/>
    </xf>
    <xf numFmtId="165" fontId="2" fillId="4" borderId="3" xfId="0" applyNumberFormat="1" applyFont="1" applyFill="1" applyBorder="1"/>
    <xf numFmtId="43" fontId="0" fillId="0" borderId="0" xfId="0" applyNumberFormat="1"/>
    <xf numFmtId="0" fontId="3" fillId="7" borderId="0" xfId="0" applyFont="1" applyFill="1"/>
    <xf numFmtId="165" fontId="3" fillId="7" borderId="0" xfId="1" applyNumberFormat="1" applyFont="1" applyFill="1"/>
    <xf numFmtId="9" fontId="3" fillId="7" borderId="0" xfId="2" applyFont="1" applyFill="1"/>
    <xf numFmtId="0" fontId="8" fillId="5" borderId="2" xfId="0" applyFont="1" applyFill="1" applyBorder="1" applyAlignment="1">
      <alignment horizontal="center"/>
    </xf>
    <xf numFmtId="0" fontId="4" fillId="0" borderId="0" xfId="0" applyFont="1"/>
    <xf numFmtId="165" fontId="2" fillId="0" borderId="0" xfId="0" applyNumberFormat="1" applyFont="1"/>
    <xf numFmtId="0" fontId="8" fillId="0" borderId="0" xfId="1" applyNumberFormat="1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 vertical="center" wrapText="1"/>
    </xf>
    <xf numFmtId="0" fontId="0" fillId="0" borderId="5" xfId="0" applyBorder="1"/>
    <xf numFmtId="165" fontId="8" fillId="0" borderId="0" xfId="1" applyNumberFormat="1" applyFont="1" applyFill="1" applyBorder="1" applyAlignment="1">
      <alignment horizontal="center"/>
    </xf>
    <xf numFmtId="43" fontId="0" fillId="0" borderId="1" xfId="1" applyFont="1" applyBorder="1"/>
    <xf numFmtId="9" fontId="0" fillId="0" borderId="0" xfId="2" applyFont="1"/>
    <xf numFmtId="0" fontId="4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8"/>
  <sheetViews>
    <sheetView topLeftCell="A37" zoomScaleNormal="100" workbookViewId="0">
      <selection activeCell="B27" sqref="B27:M31"/>
    </sheetView>
  </sheetViews>
  <sheetFormatPr defaultRowHeight="14.4" x14ac:dyDescent="0.3"/>
  <cols>
    <col min="1" max="1" width="12.77734375" customWidth="1"/>
    <col min="2" max="2" width="11.6640625" bestFit="1" customWidth="1"/>
    <col min="3" max="3" width="13.88671875" bestFit="1" customWidth="1"/>
    <col min="4" max="4" width="10.88671875" bestFit="1" customWidth="1"/>
    <col min="5" max="5" width="14.109375" bestFit="1" customWidth="1"/>
    <col min="6" max="6" width="10.88671875" bestFit="1" customWidth="1"/>
    <col min="7" max="7" width="10.21875" bestFit="1" customWidth="1"/>
    <col min="8" max="8" width="10.88671875" bestFit="1" customWidth="1"/>
    <col min="9" max="9" width="11.6640625" bestFit="1" customWidth="1"/>
    <col min="10" max="10" width="9.6640625" bestFit="1" customWidth="1"/>
    <col min="11" max="11" width="8.5546875" bestFit="1" customWidth="1"/>
    <col min="12" max="12" width="11" bestFit="1" customWidth="1"/>
    <col min="13" max="13" width="8.5546875" bestFit="1" customWidth="1"/>
    <col min="14" max="14" width="7.21875" bestFit="1" customWidth="1"/>
    <col min="15" max="15" width="8" bestFit="1" customWidth="1"/>
  </cols>
  <sheetData>
    <row r="1" spans="1:15" ht="15.6" x14ac:dyDescent="0.3">
      <c r="A1" s="1" t="s">
        <v>0</v>
      </c>
      <c r="C1" s="3"/>
      <c r="D1" s="3"/>
    </row>
    <row r="2" spans="1:15" ht="15.6" x14ac:dyDescent="0.3">
      <c r="A2" t="s">
        <v>14</v>
      </c>
      <c r="B2" s="2"/>
      <c r="C2" s="3" t="s">
        <v>2</v>
      </c>
      <c r="D2" s="3" t="s">
        <v>1</v>
      </c>
      <c r="E2" s="2" t="s">
        <v>3</v>
      </c>
      <c r="F2" s="4" t="s">
        <v>4</v>
      </c>
      <c r="G2" s="2" t="s">
        <v>5</v>
      </c>
      <c r="H2" s="2" t="s">
        <v>6</v>
      </c>
      <c r="I2" s="4" t="s">
        <v>7</v>
      </c>
      <c r="J2" s="2" t="s">
        <v>8</v>
      </c>
      <c r="K2" s="2" t="s">
        <v>9</v>
      </c>
      <c r="L2" s="4" t="s">
        <v>10</v>
      </c>
      <c r="M2" s="2" t="s">
        <v>11</v>
      </c>
      <c r="N2" s="4" t="s">
        <v>12</v>
      </c>
      <c r="O2" s="2" t="s">
        <v>13</v>
      </c>
    </row>
    <row r="3" spans="1:15" ht="15.6" x14ac:dyDescent="0.3">
      <c r="B3" s="3" t="s">
        <v>1</v>
      </c>
      <c r="C3" s="2">
        <v>102</v>
      </c>
      <c r="D3" s="2">
        <v>0</v>
      </c>
      <c r="E3" s="2">
        <v>164</v>
      </c>
      <c r="F3" s="2">
        <v>101</v>
      </c>
      <c r="G3" s="2">
        <v>87</v>
      </c>
      <c r="H3" s="2">
        <v>64</v>
      </c>
      <c r="I3" s="2">
        <v>58</v>
      </c>
      <c r="J3" s="2">
        <v>63</v>
      </c>
      <c r="K3" s="2">
        <v>103</v>
      </c>
      <c r="L3" s="2">
        <v>71</v>
      </c>
      <c r="M3" s="2">
        <v>82</v>
      </c>
      <c r="N3" s="2">
        <v>107</v>
      </c>
      <c r="O3" s="2">
        <v>140</v>
      </c>
    </row>
    <row r="4" spans="1:15" ht="15.6" x14ac:dyDescent="0.3">
      <c r="B4" s="3" t="s">
        <v>2</v>
      </c>
      <c r="C4" s="2">
        <v>0</v>
      </c>
      <c r="D4" s="2">
        <v>102</v>
      </c>
      <c r="E4" s="2">
        <v>205</v>
      </c>
      <c r="F4" s="2">
        <v>150</v>
      </c>
      <c r="G4" s="2">
        <v>205</v>
      </c>
      <c r="H4" s="2">
        <v>95</v>
      </c>
      <c r="I4" s="2">
        <v>175</v>
      </c>
      <c r="J4" s="2">
        <v>161</v>
      </c>
      <c r="K4" s="2">
        <v>139</v>
      </c>
      <c r="L4" s="2">
        <v>189</v>
      </c>
      <c r="M4" s="2">
        <v>210</v>
      </c>
      <c r="N4" s="2">
        <v>226</v>
      </c>
      <c r="O4" s="2">
        <v>217</v>
      </c>
    </row>
    <row r="5" spans="1:15" x14ac:dyDescent="0.3">
      <c r="B5" s="2" t="s">
        <v>3</v>
      </c>
      <c r="C5" s="2">
        <v>205</v>
      </c>
      <c r="D5" s="2">
        <v>164</v>
      </c>
      <c r="E5" s="2">
        <v>0</v>
      </c>
      <c r="F5" s="2">
        <v>50</v>
      </c>
      <c r="G5" s="2">
        <v>187</v>
      </c>
      <c r="H5" s="2">
        <v>112</v>
      </c>
      <c r="I5" s="2">
        <v>141</v>
      </c>
      <c r="J5" s="2">
        <v>120</v>
      </c>
      <c r="K5" s="2">
        <v>98</v>
      </c>
      <c r="L5" s="2">
        <v>170</v>
      </c>
      <c r="M5" s="2">
        <v>160</v>
      </c>
      <c r="N5" s="2">
        <v>176</v>
      </c>
      <c r="O5" s="2">
        <v>167</v>
      </c>
    </row>
    <row r="6" spans="1:15" ht="15.6" x14ac:dyDescent="0.3">
      <c r="B6" s="4" t="s">
        <v>4</v>
      </c>
      <c r="C6" s="2">
        <v>150</v>
      </c>
      <c r="D6" s="2">
        <v>101</v>
      </c>
      <c r="E6" s="2">
        <v>50</v>
      </c>
      <c r="F6" s="2">
        <v>0</v>
      </c>
      <c r="G6" s="2">
        <v>140</v>
      </c>
      <c r="H6" s="2">
        <v>51</v>
      </c>
      <c r="I6" s="2">
        <v>81</v>
      </c>
      <c r="J6" s="2">
        <v>58</v>
      </c>
      <c r="K6" s="2">
        <v>37</v>
      </c>
      <c r="L6" s="2">
        <v>123</v>
      </c>
      <c r="M6" s="2">
        <v>114</v>
      </c>
      <c r="N6" s="2">
        <v>130</v>
      </c>
      <c r="O6" s="2">
        <v>120</v>
      </c>
    </row>
    <row r="7" spans="1:15" x14ac:dyDescent="0.3">
      <c r="B7" s="2" t="s">
        <v>5</v>
      </c>
      <c r="C7" s="2">
        <v>205</v>
      </c>
      <c r="D7" s="2">
        <v>87</v>
      </c>
      <c r="E7" s="2">
        <v>187</v>
      </c>
      <c r="F7" s="2">
        <v>140</v>
      </c>
      <c r="G7" s="2">
        <v>0</v>
      </c>
      <c r="H7" s="2">
        <v>120</v>
      </c>
      <c r="I7" s="2">
        <v>49</v>
      </c>
      <c r="J7" s="2">
        <v>71</v>
      </c>
      <c r="K7" s="2">
        <v>95</v>
      </c>
      <c r="L7" s="2">
        <v>20</v>
      </c>
      <c r="M7" s="2">
        <v>58</v>
      </c>
      <c r="N7" s="2">
        <v>49</v>
      </c>
      <c r="O7" s="2">
        <v>122</v>
      </c>
    </row>
    <row r="8" spans="1:15" x14ac:dyDescent="0.3">
      <c r="B8" s="2" t="s">
        <v>6</v>
      </c>
      <c r="C8" s="2">
        <v>95</v>
      </c>
      <c r="D8" s="2">
        <v>64</v>
      </c>
      <c r="E8" s="2">
        <v>112</v>
      </c>
      <c r="F8" s="2">
        <v>51</v>
      </c>
      <c r="G8" s="2">
        <v>120</v>
      </c>
      <c r="H8" s="2">
        <v>0</v>
      </c>
      <c r="I8" s="2">
        <v>85</v>
      </c>
      <c r="J8" s="2">
        <v>58</v>
      </c>
      <c r="K8" s="2">
        <v>36</v>
      </c>
      <c r="L8" s="2">
        <v>118</v>
      </c>
      <c r="M8" s="2">
        <v>109</v>
      </c>
      <c r="N8" s="2">
        <v>125</v>
      </c>
      <c r="O8" s="2">
        <v>115</v>
      </c>
    </row>
    <row r="9" spans="1:15" ht="15.6" x14ac:dyDescent="0.3">
      <c r="B9" s="4" t="s">
        <v>7</v>
      </c>
      <c r="C9" s="2">
        <v>175</v>
      </c>
      <c r="D9" s="2">
        <v>58</v>
      </c>
      <c r="E9" s="2">
        <v>141</v>
      </c>
      <c r="F9" s="2">
        <v>81</v>
      </c>
      <c r="G9" s="2">
        <v>49</v>
      </c>
      <c r="H9" s="2">
        <v>85</v>
      </c>
      <c r="I9" s="2">
        <v>0</v>
      </c>
      <c r="J9" s="2">
        <v>25</v>
      </c>
      <c r="K9" s="2">
        <v>49</v>
      </c>
      <c r="L9" s="2">
        <v>31</v>
      </c>
      <c r="M9" s="2">
        <v>26</v>
      </c>
      <c r="N9" s="2">
        <v>52</v>
      </c>
      <c r="O9" s="2">
        <v>83</v>
      </c>
    </row>
    <row r="10" spans="1:15" x14ac:dyDescent="0.3">
      <c r="B10" s="2" t="s">
        <v>8</v>
      </c>
      <c r="C10" s="2">
        <v>161</v>
      </c>
      <c r="D10" s="2">
        <v>63</v>
      </c>
      <c r="E10" s="2">
        <v>120</v>
      </c>
      <c r="F10" s="2">
        <v>58</v>
      </c>
      <c r="G10" s="2">
        <v>71</v>
      </c>
      <c r="H10" s="2">
        <v>58</v>
      </c>
      <c r="I10" s="2">
        <v>25</v>
      </c>
      <c r="J10" s="2">
        <v>0</v>
      </c>
      <c r="K10" s="2">
        <v>24</v>
      </c>
      <c r="L10" s="2">
        <v>55</v>
      </c>
      <c r="M10" s="2">
        <v>51</v>
      </c>
      <c r="N10" s="2">
        <v>75</v>
      </c>
      <c r="O10" s="2">
        <v>76</v>
      </c>
    </row>
    <row r="11" spans="1:15" x14ac:dyDescent="0.3">
      <c r="B11" s="2" t="s">
        <v>9</v>
      </c>
      <c r="C11" s="2">
        <v>139</v>
      </c>
      <c r="D11" s="2">
        <v>103</v>
      </c>
      <c r="E11" s="2">
        <v>98</v>
      </c>
      <c r="F11" s="2">
        <v>37</v>
      </c>
      <c r="G11" s="2">
        <v>95</v>
      </c>
      <c r="H11" s="2">
        <v>36</v>
      </c>
      <c r="I11" s="2">
        <v>49</v>
      </c>
      <c r="J11" s="2">
        <v>24</v>
      </c>
      <c r="K11" s="2">
        <v>0</v>
      </c>
      <c r="L11" s="2">
        <v>72</v>
      </c>
      <c r="M11" s="2">
        <v>73</v>
      </c>
      <c r="N11" s="2">
        <v>89</v>
      </c>
      <c r="O11" s="2">
        <v>79</v>
      </c>
    </row>
    <row r="12" spans="1:15" ht="15.6" x14ac:dyDescent="0.3">
      <c r="B12" s="4" t="s">
        <v>10</v>
      </c>
      <c r="C12" s="2">
        <v>189</v>
      </c>
      <c r="D12" s="2">
        <v>71</v>
      </c>
      <c r="E12" s="2">
        <v>170</v>
      </c>
      <c r="F12" s="2">
        <v>123</v>
      </c>
      <c r="G12" s="2">
        <v>20</v>
      </c>
      <c r="H12" s="2">
        <v>118</v>
      </c>
      <c r="I12" s="2">
        <v>31</v>
      </c>
      <c r="J12" s="2">
        <v>55</v>
      </c>
      <c r="K12" s="2">
        <v>72</v>
      </c>
      <c r="L12" s="2">
        <v>0</v>
      </c>
      <c r="M12" s="2">
        <v>30</v>
      </c>
      <c r="N12" s="2">
        <v>40</v>
      </c>
      <c r="O12" s="2">
        <v>102</v>
      </c>
    </row>
    <row r="13" spans="1:15" x14ac:dyDescent="0.3">
      <c r="B13" s="2" t="s">
        <v>11</v>
      </c>
      <c r="C13" s="2">
        <v>210</v>
      </c>
      <c r="D13" s="2">
        <v>82</v>
      </c>
      <c r="E13" s="2">
        <v>160</v>
      </c>
      <c r="F13" s="2">
        <v>114</v>
      </c>
      <c r="G13" s="2">
        <v>58</v>
      </c>
      <c r="H13" s="2">
        <v>109</v>
      </c>
      <c r="I13" s="2">
        <v>26</v>
      </c>
      <c r="J13" s="2">
        <v>51</v>
      </c>
      <c r="K13" s="2">
        <v>73</v>
      </c>
      <c r="L13" s="2">
        <v>30</v>
      </c>
      <c r="M13" s="2">
        <v>0</v>
      </c>
      <c r="N13" s="2">
        <v>26</v>
      </c>
      <c r="O13" s="2">
        <v>61</v>
      </c>
    </row>
    <row r="14" spans="1:15" ht="15.6" x14ac:dyDescent="0.3">
      <c r="B14" s="4" t="s">
        <v>12</v>
      </c>
      <c r="C14" s="2">
        <v>226</v>
      </c>
      <c r="D14" s="2">
        <v>107</v>
      </c>
      <c r="E14" s="2">
        <v>176</v>
      </c>
      <c r="F14" s="2">
        <v>130</v>
      </c>
      <c r="G14" s="2">
        <v>49</v>
      </c>
      <c r="H14" s="2">
        <v>125</v>
      </c>
      <c r="I14" s="2">
        <v>52</v>
      </c>
      <c r="J14" s="2">
        <v>75</v>
      </c>
      <c r="K14" s="2">
        <v>89</v>
      </c>
      <c r="L14" s="2">
        <v>40</v>
      </c>
      <c r="M14" s="2">
        <v>26</v>
      </c>
      <c r="N14" s="2">
        <v>0</v>
      </c>
      <c r="O14" s="2">
        <v>60</v>
      </c>
    </row>
    <row r="15" spans="1:15" x14ac:dyDescent="0.3">
      <c r="B15" s="2" t="s">
        <v>13</v>
      </c>
      <c r="C15" s="2">
        <v>217</v>
      </c>
      <c r="D15" s="2">
        <v>140</v>
      </c>
      <c r="E15" s="2">
        <v>167</v>
      </c>
      <c r="F15" s="2">
        <v>120</v>
      </c>
      <c r="G15" s="2">
        <v>122</v>
      </c>
      <c r="H15" s="2">
        <v>115</v>
      </c>
      <c r="I15" s="2">
        <v>83</v>
      </c>
      <c r="J15" s="2">
        <v>76</v>
      </c>
      <c r="K15" s="2">
        <v>79</v>
      </c>
      <c r="L15" s="2">
        <v>102</v>
      </c>
      <c r="M15" s="2">
        <v>61</v>
      </c>
      <c r="N15" s="2">
        <v>60</v>
      </c>
      <c r="O15" s="2">
        <v>0</v>
      </c>
    </row>
    <row r="17" spans="1:13" x14ac:dyDescent="0.3">
      <c r="A17" s="1" t="s">
        <v>15</v>
      </c>
    </row>
    <row r="18" spans="1:13" ht="15.6" x14ac:dyDescent="0.3">
      <c r="A18" t="s">
        <v>47</v>
      </c>
      <c r="C18" s="3" t="s">
        <v>2</v>
      </c>
      <c r="D18" s="3" t="s">
        <v>1</v>
      </c>
      <c r="I18" s="3" t="s">
        <v>2</v>
      </c>
    </row>
    <row r="19" spans="1:13" ht="15.6" x14ac:dyDescent="0.3">
      <c r="A19">
        <v>0.3</v>
      </c>
      <c r="B19" s="2"/>
      <c r="C19" s="3" t="s">
        <v>17</v>
      </c>
      <c r="D19" s="3" t="s">
        <v>16</v>
      </c>
      <c r="I19" s="3" t="s">
        <v>17</v>
      </c>
    </row>
    <row r="20" spans="1:13" ht="15.6" x14ac:dyDescent="0.3">
      <c r="B20" s="5" t="s">
        <v>4</v>
      </c>
      <c r="C20" s="7">
        <f>C6*$A$19</f>
        <v>45</v>
      </c>
      <c r="D20" s="7">
        <f>D6*$A$19</f>
        <v>30.299999999999997</v>
      </c>
    </row>
    <row r="21" spans="1:13" ht="15.6" x14ac:dyDescent="0.3">
      <c r="B21" s="5" t="s">
        <v>7</v>
      </c>
      <c r="C21" s="7">
        <f>C9*$A$19</f>
        <v>52.5</v>
      </c>
      <c r="D21" s="7">
        <f>D9*$A$19</f>
        <v>17.399999999999999</v>
      </c>
    </row>
    <row r="22" spans="1:13" ht="15.6" x14ac:dyDescent="0.3">
      <c r="B22" s="5" t="s">
        <v>10</v>
      </c>
      <c r="C22" s="7">
        <f>C12*$A$19</f>
        <v>56.699999999999996</v>
      </c>
      <c r="D22" s="7">
        <f>D12*$A$19</f>
        <v>21.3</v>
      </c>
    </row>
    <row r="23" spans="1:13" ht="15.6" x14ac:dyDescent="0.3">
      <c r="B23" s="5" t="s">
        <v>12</v>
      </c>
      <c r="C23" s="7">
        <f>C14*$A$19</f>
        <v>67.8</v>
      </c>
      <c r="D23" s="7">
        <f>D14*$A$19</f>
        <v>32.1</v>
      </c>
    </row>
    <row r="25" spans="1:13" x14ac:dyDescent="0.3">
      <c r="A25" s="1" t="s">
        <v>18</v>
      </c>
    </row>
    <row r="26" spans="1:13" x14ac:dyDescent="0.3">
      <c r="A26" t="s">
        <v>53</v>
      </c>
    </row>
    <row r="27" spans="1:13" x14ac:dyDescent="0.3">
      <c r="A27">
        <v>0.45</v>
      </c>
      <c r="B27" s="2"/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10</v>
      </c>
      <c r="K27" s="2" t="s">
        <v>11</v>
      </c>
      <c r="L27" s="2" t="s">
        <v>12</v>
      </c>
      <c r="M27" s="2" t="s">
        <v>13</v>
      </c>
    </row>
    <row r="28" spans="1:13" ht="15.6" x14ac:dyDescent="0.3">
      <c r="B28" s="4" t="s">
        <v>4</v>
      </c>
      <c r="C28" s="7">
        <v>22.5</v>
      </c>
      <c r="D28" s="7">
        <v>2.4107142857142856</v>
      </c>
      <c r="E28" s="7">
        <v>63</v>
      </c>
      <c r="F28" s="7">
        <v>22.95</v>
      </c>
      <c r="G28" s="7">
        <v>36.450000000000003</v>
      </c>
      <c r="H28" s="7">
        <v>26.1</v>
      </c>
      <c r="I28" s="7">
        <v>16.650000000000002</v>
      </c>
      <c r="J28" s="7">
        <v>55.35</v>
      </c>
      <c r="K28" s="7">
        <v>51.300000000000004</v>
      </c>
      <c r="L28" s="7">
        <v>58.5</v>
      </c>
      <c r="M28" s="7">
        <v>54</v>
      </c>
    </row>
    <row r="29" spans="1:13" ht="15.6" x14ac:dyDescent="0.3">
      <c r="B29" s="4" t="s">
        <v>7</v>
      </c>
      <c r="C29" s="7">
        <v>63.45</v>
      </c>
      <c r="D29" s="7">
        <v>36.450000000000003</v>
      </c>
      <c r="E29" s="7">
        <v>22.05</v>
      </c>
      <c r="F29" s="7">
        <v>38.25</v>
      </c>
      <c r="G29" s="7">
        <v>1.9285714285714286</v>
      </c>
      <c r="H29" s="7">
        <v>11.25</v>
      </c>
      <c r="I29" s="7">
        <v>22.05</v>
      </c>
      <c r="J29" s="7">
        <v>13.950000000000001</v>
      </c>
      <c r="K29" s="7">
        <v>11.700000000000001</v>
      </c>
      <c r="L29" s="7">
        <v>23.400000000000002</v>
      </c>
      <c r="M29" s="7">
        <v>37.35</v>
      </c>
    </row>
    <row r="30" spans="1:13" ht="15.6" x14ac:dyDescent="0.3">
      <c r="B30" s="4" t="s">
        <v>10</v>
      </c>
      <c r="C30" s="7">
        <v>76.5</v>
      </c>
      <c r="D30" s="7">
        <v>55.35</v>
      </c>
      <c r="E30" s="7">
        <v>9</v>
      </c>
      <c r="F30" s="7">
        <v>53.1</v>
      </c>
      <c r="G30" s="7">
        <v>13.950000000000001</v>
      </c>
      <c r="H30" s="7">
        <v>24.75</v>
      </c>
      <c r="I30" s="7">
        <v>32.4</v>
      </c>
      <c r="J30" s="7">
        <v>1.2857142857142858</v>
      </c>
      <c r="K30" s="7">
        <v>13.5</v>
      </c>
      <c r="L30" s="7">
        <v>18</v>
      </c>
      <c r="M30" s="7">
        <v>45.9</v>
      </c>
    </row>
    <row r="31" spans="1:13" ht="15.6" x14ac:dyDescent="0.3">
      <c r="B31" s="4" t="s">
        <v>12</v>
      </c>
      <c r="C31" s="7">
        <v>79.2</v>
      </c>
      <c r="D31" s="7">
        <v>58.5</v>
      </c>
      <c r="E31" s="7">
        <v>22.05</v>
      </c>
      <c r="F31" s="7">
        <v>56.25</v>
      </c>
      <c r="G31" s="7">
        <v>23.400000000000002</v>
      </c>
      <c r="H31" s="7">
        <v>33.75</v>
      </c>
      <c r="I31" s="7">
        <v>40.050000000000004</v>
      </c>
      <c r="J31" s="7">
        <v>18</v>
      </c>
      <c r="K31" s="7">
        <v>11.700000000000001</v>
      </c>
      <c r="L31" s="7">
        <v>1.5267857142857142</v>
      </c>
      <c r="M31" s="7">
        <v>27</v>
      </c>
    </row>
    <row r="33" spans="1:16" x14ac:dyDescent="0.3">
      <c r="A33" s="1" t="s">
        <v>22</v>
      </c>
    </row>
    <row r="34" spans="1:16" x14ac:dyDescent="0.3">
      <c r="A34" t="s">
        <v>20</v>
      </c>
      <c r="B34" s="2"/>
      <c r="C34" s="2" t="s">
        <v>19</v>
      </c>
      <c r="D34" s="2" t="s">
        <v>21</v>
      </c>
      <c r="E34" s="2" t="s">
        <v>28</v>
      </c>
    </row>
    <row r="35" spans="1:16" ht="15.6" x14ac:dyDescent="0.3">
      <c r="B35" s="8" t="s">
        <v>16</v>
      </c>
      <c r="C35" s="9">
        <v>14</v>
      </c>
      <c r="D35" s="7">
        <v>9000000</v>
      </c>
      <c r="E35" s="7">
        <v>6000000</v>
      </c>
      <c r="G35" s="7"/>
      <c r="H35" s="7"/>
    </row>
    <row r="36" spans="1:16" ht="15.6" x14ac:dyDescent="0.3">
      <c r="B36" s="8" t="s">
        <v>17</v>
      </c>
      <c r="C36" s="9">
        <v>23</v>
      </c>
      <c r="D36" s="7">
        <v>18000000</v>
      </c>
      <c r="E36" s="7">
        <v>4000000</v>
      </c>
      <c r="G36" s="7"/>
      <c r="H36" s="7"/>
    </row>
    <row r="37" spans="1:16" ht="15.6" x14ac:dyDescent="0.3">
      <c r="B37" s="11"/>
      <c r="C37" s="10"/>
      <c r="D37" s="12"/>
      <c r="E37" s="12"/>
      <c r="G37" s="7"/>
    </row>
    <row r="38" spans="1:16" x14ac:dyDescent="0.3">
      <c r="A38" s="1" t="s">
        <v>23</v>
      </c>
      <c r="G38" s="7"/>
    </row>
    <row r="39" spans="1:16" x14ac:dyDescent="0.3">
      <c r="A39" t="s">
        <v>20</v>
      </c>
      <c r="B39" s="2"/>
      <c r="C39" s="2" t="s">
        <v>19</v>
      </c>
      <c r="D39" s="2" t="s">
        <v>21</v>
      </c>
      <c r="E39" s="2" t="s">
        <v>28</v>
      </c>
      <c r="G39" s="7"/>
    </row>
    <row r="40" spans="1:16" ht="15.6" x14ac:dyDescent="0.3">
      <c r="B40" s="4" t="s">
        <v>4</v>
      </c>
      <c r="C40" s="15">
        <v>1.5</v>
      </c>
      <c r="D40" s="7">
        <v>8100000</v>
      </c>
      <c r="E40" s="7">
        <v>3000000</v>
      </c>
      <c r="F40" s="15"/>
      <c r="G40" s="40"/>
      <c r="H40" s="18"/>
    </row>
    <row r="41" spans="1:16" ht="15.6" x14ac:dyDescent="0.3">
      <c r="B41" s="4" t="s">
        <v>7</v>
      </c>
      <c r="C41" s="15">
        <v>0.9</v>
      </c>
      <c r="D41" s="7">
        <v>7200000</v>
      </c>
      <c r="E41" s="7">
        <v>3500000</v>
      </c>
      <c r="F41" s="9"/>
      <c r="G41" s="40"/>
      <c r="H41" s="18"/>
    </row>
    <row r="42" spans="1:16" ht="15.6" x14ac:dyDescent="0.3">
      <c r="B42" s="4" t="s">
        <v>10</v>
      </c>
      <c r="C42" s="15">
        <v>1.43</v>
      </c>
      <c r="D42" s="7">
        <v>7110000</v>
      </c>
      <c r="E42" s="7">
        <v>1500000</v>
      </c>
      <c r="F42" s="9"/>
      <c r="G42" s="40"/>
      <c r="H42" s="18"/>
    </row>
    <row r="43" spans="1:16" ht="15.6" x14ac:dyDescent="0.3">
      <c r="B43" s="4" t="s">
        <v>12</v>
      </c>
      <c r="C43" s="15">
        <v>1.76</v>
      </c>
      <c r="D43" s="7">
        <v>7335000</v>
      </c>
      <c r="E43" s="7">
        <v>1400000</v>
      </c>
      <c r="F43" s="9"/>
      <c r="G43" s="40"/>
      <c r="H43" s="18"/>
    </row>
    <row r="46" spans="1:16" x14ac:dyDescent="0.3">
      <c r="A46" s="1" t="s">
        <v>24</v>
      </c>
    </row>
    <row r="47" spans="1:16" ht="15.6" x14ac:dyDescent="0.3">
      <c r="A47" t="s">
        <v>25</v>
      </c>
      <c r="B47" s="2" t="s">
        <v>27</v>
      </c>
      <c r="C47" s="2" t="s">
        <v>29</v>
      </c>
      <c r="E47" s="2" t="s">
        <v>27</v>
      </c>
      <c r="F47" s="2" t="s">
        <v>3</v>
      </c>
      <c r="G47" s="4" t="s">
        <v>4</v>
      </c>
      <c r="H47" s="2" t="s">
        <v>5</v>
      </c>
      <c r="I47" s="2" t="s">
        <v>6</v>
      </c>
      <c r="J47" s="4" t="s">
        <v>7</v>
      </c>
      <c r="K47" s="2" t="s">
        <v>8</v>
      </c>
      <c r="L47" s="2" t="s">
        <v>9</v>
      </c>
      <c r="M47" s="4" t="s">
        <v>10</v>
      </c>
      <c r="N47" s="2" t="s">
        <v>11</v>
      </c>
      <c r="O47" s="4" t="s">
        <v>12</v>
      </c>
      <c r="P47" s="2" t="s">
        <v>13</v>
      </c>
    </row>
    <row r="48" spans="1:16" x14ac:dyDescent="0.3">
      <c r="B48" s="2" t="s">
        <v>3</v>
      </c>
      <c r="C48" s="2">
        <v>415000</v>
      </c>
      <c r="E48" s="2" t="s">
        <v>29</v>
      </c>
      <c r="F48" s="2">
        <v>415000</v>
      </c>
      <c r="G48" s="2">
        <v>985000</v>
      </c>
      <c r="H48" s="2">
        <v>385000</v>
      </c>
      <c r="I48" s="2">
        <v>289000</v>
      </c>
      <c r="J48" s="2">
        <v>658000</v>
      </c>
      <c r="K48" s="2">
        <v>311000</v>
      </c>
      <c r="L48" s="2">
        <v>412000</v>
      </c>
      <c r="M48" s="2">
        <v>345000</v>
      </c>
      <c r="N48" s="2">
        <v>216000</v>
      </c>
      <c r="O48" s="2">
        <v>587000</v>
      </c>
      <c r="P48" s="2">
        <v>412000</v>
      </c>
    </row>
    <row r="49" spans="2:3" ht="15.6" x14ac:dyDescent="0.3">
      <c r="B49" s="4" t="s">
        <v>4</v>
      </c>
      <c r="C49" s="2">
        <v>985000</v>
      </c>
    </row>
    <row r="50" spans="2:3" x14ac:dyDescent="0.3">
      <c r="B50" s="2" t="s">
        <v>5</v>
      </c>
      <c r="C50" s="2">
        <v>385000</v>
      </c>
    </row>
    <row r="51" spans="2:3" x14ac:dyDescent="0.3">
      <c r="B51" s="2" t="s">
        <v>6</v>
      </c>
      <c r="C51" s="2">
        <v>289000</v>
      </c>
    </row>
    <row r="52" spans="2:3" ht="15.6" x14ac:dyDescent="0.3">
      <c r="B52" s="4" t="s">
        <v>7</v>
      </c>
      <c r="C52" s="2">
        <v>658000</v>
      </c>
    </row>
    <row r="53" spans="2:3" x14ac:dyDescent="0.3">
      <c r="B53" s="2" t="s">
        <v>8</v>
      </c>
      <c r="C53" s="2">
        <v>311000</v>
      </c>
    </row>
    <row r="54" spans="2:3" x14ac:dyDescent="0.3">
      <c r="B54" s="2" t="s">
        <v>9</v>
      </c>
      <c r="C54" s="2">
        <v>412000</v>
      </c>
    </row>
    <row r="55" spans="2:3" ht="15.6" x14ac:dyDescent="0.3">
      <c r="B55" s="4" t="s">
        <v>10</v>
      </c>
      <c r="C55" s="2">
        <v>345000</v>
      </c>
    </row>
    <row r="56" spans="2:3" x14ac:dyDescent="0.3">
      <c r="B56" s="2" t="s">
        <v>11</v>
      </c>
      <c r="C56" s="2">
        <v>216000</v>
      </c>
    </row>
    <row r="57" spans="2:3" ht="15.6" x14ac:dyDescent="0.3">
      <c r="B57" s="4" t="s">
        <v>12</v>
      </c>
      <c r="C57" s="2">
        <v>587000</v>
      </c>
    </row>
    <row r="58" spans="2:3" x14ac:dyDescent="0.3">
      <c r="B58" s="2" t="s">
        <v>13</v>
      </c>
      <c r="C58" s="2">
        <v>412000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2A1A0-B1C0-4041-A822-EB840D591E93}">
  <dimension ref="A1:AB44"/>
  <sheetViews>
    <sheetView topLeftCell="A17" zoomScale="80" zoomScaleNormal="80" workbookViewId="0">
      <selection activeCell="G5" sqref="G5"/>
    </sheetView>
  </sheetViews>
  <sheetFormatPr defaultRowHeight="14.4" x14ac:dyDescent="0.3"/>
  <cols>
    <col min="1" max="1" width="27.44140625" bestFit="1" customWidth="1"/>
    <col min="2" max="2" width="16.88671875" bestFit="1" customWidth="1"/>
    <col min="4" max="4" width="15.44140625" customWidth="1"/>
    <col min="5" max="5" width="14.88671875" bestFit="1" customWidth="1"/>
    <col min="6" max="6" width="14.109375" customWidth="1"/>
    <col min="7" max="7" width="15.6640625" customWidth="1"/>
    <col min="8" max="8" width="18.44140625" bestFit="1" customWidth="1"/>
    <col min="9" max="9" width="11.88671875" customWidth="1"/>
    <col min="10" max="10" width="15" customWidth="1"/>
    <col min="11" max="12" width="13.88671875" bestFit="1" customWidth="1"/>
    <col min="14" max="14" width="10.6640625" customWidth="1"/>
    <col min="15" max="15" width="14.109375" bestFit="1" customWidth="1"/>
    <col min="16" max="17" width="10.33203125" customWidth="1"/>
  </cols>
  <sheetData>
    <row r="1" spans="1:28" x14ac:dyDescent="0.3">
      <c r="A1" s="1" t="s">
        <v>30</v>
      </c>
      <c r="O1" s="1"/>
      <c r="P1" s="1" t="s">
        <v>45</v>
      </c>
    </row>
    <row r="2" spans="1:28" x14ac:dyDescent="0.3">
      <c r="B2" s="2"/>
      <c r="C2" s="2" t="s">
        <v>19</v>
      </c>
      <c r="D2" s="19" t="s">
        <v>28</v>
      </c>
      <c r="E2" s="22" t="s">
        <v>31</v>
      </c>
      <c r="F2" t="str">
        <f>'Input Data'!D34</f>
        <v>Fixed Cost</v>
      </c>
      <c r="G2" s="34"/>
      <c r="K2" s="18"/>
      <c r="L2" s="35"/>
      <c r="M2" s="36"/>
      <c r="Q2" s="2"/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</row>
    <row r="3" spans="1:28" x14ac:dyDescent="0.3">
      <c r="B3" s="2" t="s">
        <v>16</v>
      </c>
      <c r="C3" s="2">
        <f>'Input Data'!C35</f>
        <v>14</v>
      </c>
      <c r="D3" s="19">
        <f>'Input Data'!E35</f>
        <v>6000000</v>
      </c>
      <c r="E3" s="22">
        <f>SUM(H10:H13)</f>
        <v>3000000</v>
      </c>
      <c r="F3" s="6">
        <f>'Input Data'!D35</f>
        <v>9000000</v>
      </c>
      <c r="G3">
        <v>1</v>
      </c>
      <c r="H3" s="18"/>
      <c r="I3" s="35"/>
      <c r="J3" s="36"/>
      <c r="K3" s="18"/>
      <c r="L3" s="35"/>
      <c r="M3" s="36"/>
      <c r="Q3" s="2" t="s">
        <v>4</v>
      </c>
      <c r="R3" s="7">
        <v>50</v>
      </c>
      <c r="S3" s="7">
        <v>5.3571428571428568</v>
      </c>
      <c r="T3" s="7">
        <v>140</v>
      </c>
      <c r="U3" s="7">
        <v>51</v>
      </c>
      <c r="V3" s="7">
        <v>81</v>
      </c>
      <c r="W3" s="7">
        <v>58</v>
      </c>
      <c r="X3" s="7">
        <v>37</v>
      </c>
      <c r="Y3" s="7">
        <v>123</v>
      </c>
      <c r="Z3" s="7">
        <v>114</v>
      </c>
      <c r="AA3" s="7">
        <v>130</v>
      </c>
      <c r="AB3" s="7">
        <v>120</v>
      </c>
    </row>
    <row r="4" spans="1:28" x14ac:dyDescent="0.3">
      <c r="B4" s="2" t="s">
        <v>17</v>
      </c>
      <c r="C4" s="2">
        <f>'Input Data'!C36</f>
        <v>23</v>
      </c>
      <c r="D4" s="19">
        <f>'Input Data'!E36</f>
        <v>4000000</v>
      </c>
      <c r="E4" s="22">
        <f>SUM(I10:I13)</f>
        <v>2015000.0000000012</v>
      </c>
      <c r="F4" s="6">
        <f>'Input Data'!D36</f>
        <v>18000000</v>
      </c>
      <c r="G4">
        <v>1</v>
      </c>
      <c r="H4" s="18"/>
      <c r="I4" s="35"/>
      <c r="J4" s="36"/>
      <c r="K4" s="18"/>
      <c r="L4" s="35"/>
      <c r="M4" s="36"/>
      <c r="Q4" s="2" t="s">
        <v>7</v>
      </c>
      <c r="R4" s="7">
        <v>141</v>
      </c>
      <c r="S4" s="7">
        <v>81</v>
      </c>
      <c r="T4" s="7">
        <v>49</v>
      </c>
      <c r="U4" s="7">
        <v>85</v>
      </c>
      <c r="V4" s="7">
        <v>4.2857142857142856</v>
      </c>
      <c r="W4" s="7">
        <v>25</v>
      </c>
      <c r="X4" s="7">
        <v>49</v>
      </c>
      <c r="Y4" s="7">
        <v>31</v>
      </c>
      <c r="Z4" s="7">
        <v>26</v>
      </c>
      <c r="AA4" s="7">
        <v>52</v>
      </c>
      <c r="AB4" s="7">
        <v>83</v>
      </c>
    </row>
    <row r="5" spans="1:28" x14ac:dyDescent="0.3">
      <c r="K5" s="18"/>
      <c r="L5" s="35"/>
      <c r="M5" s="36"/>
      <c r="Q5" s="2" t="s">
        <v>10</v>
      </c>
      <c r="R5" s="7">
        <v>170</v>
      </c>
      <c r="S5" s="7">
        <v>123</v>
      </c>
      <c r="T5" s="7">
        <v>20</v>
      </c>
      <c r="U5" s="7">
        <v>118</v>
      </c>
      <c r="V5" s="7">
        <v>31</v>
      </c>
      <c r="W5" s="7">
        <v>55</v>
      </c>
      <c r="X5" s="7">
        <v>72</v>
      </c>
      <c r="Y5" s="7">
        <v>2.8571428571428572</v>
      </c>
      <c r="Z5" s="7">
        <v>30</v>
      </c>
      <c r="AA5" s="7">
        <v>40</v>
      </c>
      <c r="AB5" s="7">
        <v>102</v>
      </c>
    </row>
    <row r="6" spans="1:28" x14ac:dyDescent="0.3">
      <c r="H6" s="33" t="s">
        <v>52</v>
      </c>
      <c r="I6" s="33">
        <f>SUM(C23:M23)</f>
        <v>5015000</v>
      </c>
      <c r="Q6" s="2" t="s">
        <v>12</v>
      </c>
      <c r="R6" s="7">
        <v>176</v>
      </c>
      <c r="S6" s="7">
        <v>130</v>
      </c>
      <c r="T6" s="7">
        <v>49</v>
      </c>
      <c r="U6" s="7">
        <v>125</v>
      </c>
      <c r="V6" s="7">
        <v>52</v>
      </c>
      <c r="W6" s="7">
        <v>75</v>
      </c>
      <c r="X6" s="7">
        <v>89</v>
      </c>
      <c r="Y6" s="7">
        <v>40</v>
      </c>
      <c r="Z6" s="7">
        <v>26</v>
      </c>
      <c r="AA6" s="7">
        <v>3.3928571428571428</v>
      </c>
      <c r="AB6" s="7">
        <v>60</v>
      </c>
    </row>
    <row r="7" spans="1:28" x14ac:dyDescent="0.3">
      <c r="A7" s="1" t="s">
        <v>32</v>
      </c>
      <c r="Q7" s="2"/>
    </row>
    <row r="8" spans="1:28" x14ac:dyDescent="0.3">
      <c r="F8" s="42" t="s">
        <v>35</v>
      </c>
      <c r="G8" s="42"/>
      <c r="H8" s="42" t="s">
        <v>34</v>
      </c>
      <c r="I8" s="42"/>
      <c r="P8" s="1"/>
      <c r="Q8" s="1"/>
      <c r="T8" s="24"/>
    </row>
    <row r="9" spans="1:28" ht="28.8" x14ac:dyDescent="0.3">
      <c r="A9" s="1"/>
      <c r="B9" s="2"/>
      <c r="C9" s="17" t="s">
        <v>19</v>
      </c>
      <c r="D9" s="17" t="s">
        <v>21</v>
      </c>
      <c r="E9" s="17" t="s">
        <v>33</v>
      </c>
      <c r="F9" s="17" t="s">
        <v>16</v>
      </c>
      <c r="G9" s="17" t="s">
        <v>17</v>
      </c>
      <c r="H9" s="17" t="s">
        <v>16</v>
      </c>
      <c r="I9" s="17" t="s">
        <v>17</v>
      </c>
      <c r="J9" s="37" t="s">
        <v>37</v>
      </c>
      <c r="L9" s="1"/>
      <c r="Q9" s="38">
        <f>'Input Data'!B27</f>
        <v>0</v>
      </c>
      <c r="R9" s="2" t="str">
        <f>'Input Data'!C27</f>
        <v>Kasur</v>
      </c>
      <c r="S9" s="2" t="str">
        <f>'Input Data'!D27</f>
        <v>Lahore</v>
      </c>
      <c r="T9" s="2" t="str">
        <f>'Input Data'!E27</f>
        <v>Gujrat</v>
      </c>
      <c r="U9" s="2" t="str">
        <f>'Input Data'!F27</f>
        <v>Sheikhupura</v>
      </c>
      <c r="V9" s="2" t="str">
        <f>'Input Data'!G27</f>
        <v>Gujranwala</v>
      </c>
      <c r="W9" s="2" t="str">
        <f>'Input Data'!H27</f>
        <v>Kamoki</v>
      </c>
      <c r="X9" s="2" t="str">
        <f>'Input Data'!I27</f>
        <v>Muridke</v>
      </c>
      <c r="Y9" s="2" t="str">
        <f>'Input Data'!J27</f>
        <v>Wazirabad</v>
      </c>
      <c r="Z9" s="2" t="str">
        <f>'Input Data'!K27</f>
        <v>Daska</v>
      </c>
      <c r="AA9" s="2" t="str">
        <f>'Input Data'!L27</f>
        <v>Sialkot</v>
      </c>
      <c r="AB9" s="2" t="str">
        <f>'Input Data'!M27</f>
        <v>Narowal</v>
      </c>
    </row>
    <row r="10" spans="1:28" ht="15.6" x14ac:dyDescent="0.3">
      <c r="B10" s="2" t="s">
        <v>4</v>
      </c>
      <c r="C10" s="15">
        <f>'Input Data'!C40</f>
        <v>1.5</v>
      </c>
      <c r="D10" s="16">
        <f>'Input Data'!D40</f>
        <v>8100000</v>
      </c>
      <c r="E10" s="23">
        <v>0</v>
      </c>
      <c r="F10" s="6">
        <f>'Input Data'!D20</f>
        <v>30.299999999999997</v>
      </c>
      <c r="G10" s="6">
        <f>'Input Data'!C20</f>
        <v>45</v>
      </c>
      <c r="H10" s="14">
        <v>0</v>
      </c>
      <c r="I10" s="14">
        <v>1.1641532182693481E-9</v>
      </c>
      <c r="J10" s="18">
        <f>SUM(H10:I10)</f>
        <v>1.1641532182693481E-9</v>
      </c>
      <c r="N10" s="39"/>
      <c r="O10" s="39"/>
      <c r="Q10" s="38" t="str">
        <f>'Input Data'!B28</f>
        <v>Lahore</v>
      </c>
      <c r="R10" s="7">
        <f>'Input Data'!C28</f>
        <v>22.5</v>
      </c>
      <c r="S10" s="7">
        <f>'Input Data'!D28</f>
        <v>2.4107142857142856</v>
      </c>
      <c r="T10" s="7">
        <f>'Input Data'!E28</f>
        <v>63</v>
      </c>
      <c r="U10" s="7">
        <f>'Input Data'!F28</f>
        <v>22.95</v>
      </c>
      <c r="V10" s="7">
        <f>'Input Data'!G28</f>
        <v>36.450000000000003</v>
      </c>
      <c r="W10" s="7">
        <f>'Input Data'!H28</f>
        <v>26.1</v>
      </c>
      <c r="X10" s="7">
        <f>'Input Data'!I28</f>
        <v>16.650000000000002</v>
      </c>
      <c r="Y10" s="7">
        <f>'Input Data'!J28</f>
        <v>55.35</v>
      </c>
      <c r="Z10" s="7">
        <f>'Input Data'!K28</f>
        <v>51.300000000000004</v>
      </c>
      <c r="AA10" s="7">
        <f>'Input Data'!L28</f>
        <v>58.5</v>
      </c>
      <c r="AB10" s="7">
        <f>'Input Data'!M28</f>
        <v>54</v>
      </c>
    </row>
    <row r="11" spans="1:28" ht="15.6" x14ac:dyDescent="0.3">
      <c r="B11" s="2" t="s">
        <v>7</v>
      </c>
      <c r="C11" s="9">
        <f>'Input Data'!C41</f>
        <v>0.9</v>
      </c>
      <c r="D11" s="7">
        <f>'Input Data'!D41</f>
        <v>7200000</v>
      </c>
      <c r="E11" s="13">
        <v>1</v>
      </c>
      <c r="F11" s="6">
        <f>'Input Data'!D21</f>
        <v>17.399999999999999</v>
      </c>
      <c r="G11" s="6">
        <f>'Input Data'!C21</f>
        <v>52.5</v>
      </c>
      <c r="H11" s="14">
        <v>3000000</v>
      </c>
      <c r="I11" s="14">
        <v>2015000</v>
      </c>
      <c r="J11" s="18">
        <f t="shared" ref="J11:J13" si="0">SUM(H11:I11)</f>
        <v>5015000</v>
      </c>
      <c r="N11" s="39"/>
      <c r="O11" s="39"/>
      <c r="Q11" s="38" t="str">
        <f>'Input Data'!B29</f>
        <v>Gujranwala</v>
      </c>
      <c r="R11" s="7">
        <f>'Input Data'!C29</f>
        <v>63.45</v>
      </c>
      <c r="S11" s="7">
        <f>'Input Data'!D29</f>
        <v>36.450000000000003</v>
      </c>
      <c r="T11" s="7">
        <f>'Input Data'!E29</f>
        <v>22.05</v>
      </c>
      <c r="U11" s="7">
        <f>'Input Data'!F29</f>
        <v>38.25</v>
      </c>
      <c r="V11" s="7">
        <f>'Input Data'!G29</f>
        <v>1.9285714285714286</v>
      </c>
      <c r="W11" s="7">
        <f>'Input Data'!H29</f>
        <v>11.25</v>
      </c>
      <c r="X11" s="7">
        <f>'Input Data'!I29</f>
        <v>22.05</v>
      </c>
      <c r="Y11" s="7">
        <f>'Input Data'!J29</f>
        <v>13.950000000000001</v>
      </c>
      <c r="Z11" s="7">
        <f>'Input Data'!K29</f>
        <v>11.700000000000001</v>
      </c>
      <c r="AA11" s="7">
        <f>'Input Data'!L29</f>
        <v>23.400000000000002</v>
      </c>
      <c r="AB11" s="7">
        <f>'Input Data'!M29</f>
        <v>37.35</v>
      </c>
    </row>
    <row r="12" spans="1:28" ht="15.6" x14ac:dyDescent="0.3">
      <c r="B12" s="2" t="s">
        <v>10</v>
      </c>
      <c r="C12" s="9">
        <f>'Input Data'!C42</f>
        <v>1.43</v>
      </c>
      <c r="D12" s="7">
        <f>'Input Data'!D42</f>
        <v>7110000</v>
      </c>
      <c r="E12" s="23"/>
      <c r="F12" s="6">
        <f>'Input Data'!D22</f>
        <v>21.3</v>
      </c>
      <c r="G12" s="6">
        <f>'Input Data'!C22</f>
        <v>56.699999999999996</v>
      </c>
      <c r="H12" s="14">
        <v>0</v>
      </c>
      <c r="I12" s="14">
        <v>0</v>
      </c>
      <c r="J12" s="18">
        <f t="shared" si="0"/>
        <v>0</v>
      </c>
      <c r="Q12" s="38" t="str">
        <f>'Input Data'!B30</f>
        <v>Wazirabad</v>
      </c>
      <c r="R12" s="7">
        <f>'Input Data'!C30</f>
        <v>76.5</v>
      </c>
      <c r="S12" s="7">
        <f>'Input Data'!D30</f>
        <v>55.35</v>
      </c>
      <c r="T12" s="7">
        <f>'Input Data'!E30</f>
        <v>9</v>
      </c>
      <c r="U12" s="7">
        <f>'Input Data'!F30</f>
        <v>53.1</v>
      </c>
      <c r="V12" s="7">
        <f>'Input Data'!G30</f>
        <v>13.950000000000001</v>
      </c>
      <c r="W12" s="7">
        <f>'Input Data'!H30</f>
        <v>24.75</v>
      </c>
      <c r="X12" s="7">
        <f>'Input Data'!I30</f>
        <v>32.4</v>
      </c>
      <c r="Y12" s="7">
        <f>'Input Data'!J30</f>
        <v>1.2857142857142858</v>
      </c>
      <c r="Z12" s="7">
        <f>'Input Data'!K30</f>
        <v>13.5</v>
      </c>
      <c r="AA12" s="7">
        <f>'Input Data'!L30</f>
        <v>18</v>
      </c>
      <c r="AB12" s="7">
        <f>'Input Data'!M30</f>
        <v>45.9</v>
      </c>
    </row>
    <row r="13" spans="1:28" ht="15.6" x14ac:dyDescent="0.3">
      <c r="B13" s="2" t="s">
        <v>12</v>
      </c>
      <c r="C13" s="9">
        <f>'Input Data'!C43</f>
        <v>1.76</v>
      </c>
      <c r="D13" s="7">
        <f>'Input Data'!D43</f>
        <v>7335000</v>
      </c>
      <c r="E13" s="23"/>
      <c r="F13" s="6">
        <f>'Input Data'!D23</f>
        <v>32.1</v>
      </c>
      <c r="G13" s="6">
        <f>'Input Data'!C23</f>
        <v>67.8</v>
      </c>
      <c r="H13" s="14">
        <v>0</v>
      </c>
      <c r="I13" s="14">
        <v>0</v>
      </c>
      <c r="J13" s="18">
        <f t="shared" si="0"/>
        <v>0</v>
      </c>
      <c r="Q13" s="2" t="str">
        <f>'Input Data'!B31</f>
        <v>Sialkot</v>
      </c>
      <c r="R13" s="7">
        <f>'Input Data'!C31</f>
        <v>79.2</v>
      </c>
      <c r="S13" s="7">
        <f>'Input Data'!D31</f>
        <v>58.5</v>
      </c>
      <c r="T13" s="7">
        <f>'Input Data'!E31</f>
        <v>22.05</v>
      </c>
      <c r="U13" s="7">
        <f>'Input Data'!F31</f>
        <v>56.25</v>
      </c>
      <c r="V13" s="7">
        <f>'Input Data'!G31</f>
        <v>23.400000000000002</v>
      </c>
      <c r="W13" s="7">
        <f>'Input Data'!H31</f>
        <v>33.75</v>
      </c>
      <c r="X13" s="7">
        <f>'Input Data'!I31</f>
        <v>40.050000000000004</v>
      </c>
      <c r="Y13" s="7">
        <f>'Input Data'!J31</f>
        <v>18</v>
      </c>
      <c r="Z13" s="7">
        <f>'Input Data'!K31</f>
        <v>11.700000000000001</v>
      </c>
      <c r="AA13" s="7">
        <f>'Input Data'!L31</f>
        <v>1.5267857142857142</v>
      </c>
      <c r="AB13" s="7">
        <f>'Input Data'!M31</f>
        <v>27</v>
      </c>
    </row>
    <row r="15" spans="1:28" x14ac:dyDescent="0.3">
      <c r="A15" s="1" t="s">
        <v>39</v>
      </c>
    </row>
    <row r="16" spans="1:28" x14ac:dyDescent="0.3">
      <c r="A16" s="1"/>
    </row>
    <row r="17" spans="1:15" ht="43.2" x14ac:dyDescent="0.3">
      <c r="B17" s="2"/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1" t="s">
        <v>37</v>
      </c>
      <c r="O17" s="19" t="s">
        <v>38</v>
      </c>
    </row>
    <row r="18" spans="1:15" x14ac:dyDescent="0.3">
      <c r="B18" s="2" t="s">
        <v>4</v>
      </c>
      <c r="C18" s="23"/>
      <c r="D18" s="23"/>
      <c r="E18" s="23">
        <v>0</v>
      </c>
      <c r="F18" s="23"/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2">
        <f>SUM(C18:M18)</f>
        <v>0</v>
      </c>
      <c r="O18" s="20">
        <f>'Input Data'!E40</f>
        <v>3000000</v>
      </c>
    </row>
    <row r="19" spans="1:15" x14ac:dyDescent="0.3">
      <c r="B19" s="2" t="s">
        <v>7</v>
      </c>
      <c r="C19" s="23">
        <v>414999.99999999965</v>
      </c>
      <c r="D19" s="23">
        <v>985000</v>
      </c>
      <c r="E19" s="23">
        <v>385000.00000000006</v>
      </c>
      <c r="F19" s="23">
        <v>289000</v>
      </c>
      <c r="G19" s="23">
        <v>658000</v>
      </c>
      <c r="H19" s="23">
        <v>311000</v>
      </c>
      <c r="I19" s="23">
        <v>412000.00000000012</v>
      </c>
      <c r="J19" s="23">
        <v>345000</v>
      </c>
      <c r="K19" s="23">
        <v>216000</v>
      </c>
      <c r="L19" s="23">
        <v>587000.00000000012</v>
      </c>
      <c r="M19" s="23">
        <v>412000</v>
      </c>
      <c r="N19" s="22">
        <f>SUM(C19:M19)</f>
        <v>5015000</v>
      </c>
      <c r="O19" s="20">
        <f>'Input Data'!E41</f>
        <v>3500000</v>
      </c>
    </row>
    <row r="20" spans="1:15" x14ac:dyDescent="0.3">
      <c r="B20" s="2" t="s">
        <v>10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2">
        <f t="shared" ref="N20:N21" si="1">SUM(C20:M20)</f>
        <v>0</v>
      </c>
      <c r="O20" s="20">
        <f>'Input Data'!E42</f>
        <v>1500000</v>
      </c>
    </row>
    <row r="21" spans="1:15" x14ac:dyDescent="0.3">
      <c r="B21" s="2" t="s">
        <v>12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2">
        <f t="shared" si="1"/>
        <v>0</v>
      </c>
      <c r="O21" s="20">
        <f>'Input Data'!E43</f>
        <v>1400000</v>
      </c>
    </row>
    <row r="22" spans="1:15" x14ac:dyDescent="0.3">
      <c r="B22" s="21" t="s">
        <v>36</v>
      </c>
      <c r="C22" s="21">
        <f t="shared" ref="C22:K22" si="2">SUM(C18:C21)</f>
        <v>414999.99999999965</v>
      </c>
      <c r="D22" s="21">
        <f t="shared" si="2"/>
        <v>985000</v>
      </c>
      <c r="E22" s="21">
        <f t="shared" si="2"/>
        <v>385000.00000000006</v>
      </c>
      <c r="F22" s="21">
        <f t="shared" si="2"/>
        <v>289000</v>
      </c>
      <c r="G22" s="21">
        <f t="shared" si="2"/>
        <v>658000</v>
      </c>
      <c r="H22" s="21">
        <f t="shared" si="2"/>
        <v>311000</v>
      </c>
      <c r="I22" s="21">
        <f>SUM(I19:I21)</f>
        <v>412000.00000000012</v>
      </c>
      <c r="J22" s="21">
        <f t="shared" si="2"/>
        <v>345000</v>
      </c>
      <c r="K22" s="21">
        <f t="shared" si="2"/>
        <v>216000</v>
      </c>
      <c r="L22" s="21">
        <f>SUM(L18:L20)</f>
        <v>587000.00000000012</v>
      </c>
      <c r="M22" s="21">
        <f>SUM(M18:M20)</f>
        <v>412000</v>
      </c>
    </row>
    <row r="23" spans="1:15" x14ac:dyDescent="0.3">
      <c r="B23" s="19" t="s">
        <v>26</v>
      </c>
      <c r="C23" s="19">
        <f>'Input Data'!F48</f>
        <v>415000</v>
      </c>
      <c r="D23" s="19">
        <f>'Input Data'!G48</f>
        <v>985000</v>
      </c>
      <c r="E23" s="19">
        <f>'Input Data'!H48</f>
        <v>385000</v>
      </c>
      <c r="F23" s="19">
        <f>'Input Data'!I48</f>
        <v>289000</v>
      </c>
      <c r="G23" s="19">
        <f>'Input Data'!J48</f>
        <v>658000</v>
      </c>
      <c r="H23" s="19">
        <f>'Input Data'!K48</f>
        <v>311000</v>
      </c>
      <c r="I23" s="19">
        <f>'Input Data'!L48</f>
        <v>412000</v>
      </c>
      <c r="J23" s="19">
        <f>'Input Data'!M48</f>
        <v>345000</v>
      </c>
      <c r="K23" s="19">
        <f>'Input Data'!N48</f>
        <v>216000</v>
      </c>
      <c r="L23" s="19">
        <f>'Input Data'!O48</f>
        <v>587000</v>
      </c>
      <c r="M23" s="19">
        <f>'Input Data'!P48</f>
        <v>412000</v>
      </c>
      <c r="N23" s="28">
        <f>SUM(C23:M23)</f>
        <v>5015000</v>
      </c>
    </row>
    <row r="26" spans="1:15" x14ac:dyDescent="0.3">
      <c r="A26" s="2" t="s">
        <v>54</v>
      </c>
      <c r="B26" s="7">
        <f>SUMPRODUCT(C3:C4,E3:E4)</f>
        <v>88345000.00000003</v>
      </c>
    </row>
    <row r="27" spans="1:15" x14ac:dyDescent="0.3">
      <c r="A27" s="2" t="s">
        <v>55</v>
      </c>
      <c r="B27" s="7">
        <f>SUMPRODUCT(F3:F4,G3:G4)</f>
        <v>27000000</v>
      </c>
    </row>
    <row r="28" spans="1:15" x14ac:dyDescent="0.3">
      <c r="A28" s="2" t="s">
        <v>50</v>
      </c>
      <c r="B28" s="7">
        <f>SUMPRODUCT(E10:E13,D10:D13)</f>
        <v>7200000</v>
      </c>
    </row>
    <row r="29" spans="1:15" x14ac:dyDescent="0.3">
      <c r="A29" s="2" t="s">
        <v>51</v>
      </c>
      <c r="B29" s="7">
        <f>SUMPRODUCT(C10:C13,N18:N21)</f>
        <v>4513500</v>
      </c>
    </row>
    <row r="30" spans="1:15" x14ac:dyDescent="0.3">
      <c r="A30" s="2" t="s">
        <v>48</v>
      </c>
      <c r="B30" s="7">
        <f>SUMPRODUCT(F10:G13,H10:I13)</f>
        <v>157987500.00000006</v>
      </c>
    </row>
    <row r="31" spans="1:15" x14ac:dyDescent="0.3">
      <c r="A31" s="2" t="s">
        <v>49</v>
      </c>
      <c r="B31" s="7">
        <f>SUMPRODUCT(C18:M21,R10:AB13)</f>
        <v>132094799.99999999</v>
      </c>
    </row>
    <row r="32" spans="1:15" x14ac:dyDescent="0.3">
      <c r="A32" s="25" t="s">
        <v>59</v>
      </c>
      <c r="B32" s="26">
        <f>SUM(B26:B31)</f>
        <v>417140800.00000012</v>
      </c>
      <c r="C32" s="29"/>
    </row>
    <row r="34" spans="1:2" x14ac:dyDescent="0.3">
      <c r="A34" t="s">
        <v>56</v>
      </c>
      <c r="B34" s="29">
        <f>B32*0.03</f>
        <v>12514224.000000004</v>
      </c>
    </row>
    <row r="35" spans="1:2" x14ac:dyDescent="0.3">
      <c r="A35" t="s">
        <v>57</v>
      </c>
      <c r="B35" s="29">
        <f>B32*0.24</f>
        <v>100113792.00000003</v>
      </c>
    </row>
    <row r="36" spans="1:2" x14ac:dyDescent="0.3">
      <c r="A36" t="s">
        <v>58</v>
      </c>
      <c r="B36" s="29">
        <f>B32*0.08</f>
        <v>33371264.000000011</v>
      </c>
    </row>
    <row r="37" spans="1:2" x14ac:dyDescent="0.3">
      <c r="A37" t="s">
        <v>63</v>
      </c>
      <c r="B37" s="29">
        <f>0.03*B32</f>
        <v>12514224.000000004</v>
      </c>
    </row>
    <row r="38" spans="1:2" x14ac:dyDescent="0.3">
      <c r="A38" s="25" t="s">
        <v>60</v>
      </c>
      <c r="B38" s="26">
        <f>SUM(B32:B37)</f>
        <v>575654304.00000012</v>
      </c>
    </row>
    <row r="39" spans="1:2" x14ac:dyDescent="0.3">
      <c r="A39" t="s">
        <v>62</v>
      </c>
      <c r="B39">
        <v>100</v>
      </c>
    </row>
    <row r="40" spans="1:2" x14ac:dyDescent="0.3">
      <c r="A40" s="30" t="s">
        <v>61</v>
      </c>
      <c r="B40" s="31">
        <f>SUM(C22:M22)*$B$39</f>
        <v>501500000</v>
      </c>
    </row>
    <row r="42" spans="1:2" x14ac:dyDescent="0.3">
      <c r="A42" s="30" t="s">
        <v>65</v>
      </c>
      <c r="B42" s="31">
        <f>B40-B38</f>
        <v>-74154304.000000119</v>
      </c>
    </row>
    <row r="44" spans="1:2" x14ac:dyDescent="0.3">
      <c r="A44" s="30" t="s">
        <v>64</v>
      </c>
      <c r="B44" s="32">
        <f>B42/B38</f>
        <v>-0.1288174230345025</v>
      </c>
    </row>
  </sheetData>
  <mergeCells count="2">
    <mergeCell ref="F8:G8"/>
    <mergeCell ref="H8:I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DB841-00B0-4AD1-9BFB-DAD5AF1136D5}">
  <dimension ref="A1:AB44"/>
  <sheetViews>
    <sheetView tabSelected="1" topLeftCell="A7" zoomScale="80" zoomScaleNormal="80" workbookViewId="0">
      <selection activeCell="E23" sqref="E23"/>
    </sheetView>
  </sheetViews>
  <sheetFormatPr defaultRowHeight="14.4" x14ac:dyDescent="0.3"/>
  <cols>
    <col min="1" max="1" width="27.44140625" bestFit="1" customWidth="1"/>
    <col min="2" max="2" width="16.88671875" bestFit="1" customWidth="1"/>
    <col min="3" max="3" width="12.21875" bestFit="1" customWidth="1"/>
    <col min="4" max="4" width="15.44140625" customWidth="1"/>
    <col min="5" max="5" width="14.88671875" bestFit="1" customWidth="1"/>
    <col min="6" max="6" width="14.109375" customWidth="1"/>
    <col min="7" max="7" width="15.6640625" customWidth="1"/>
    <col min="8" max="8" width="18.44140625" bestFit="1" customWidth="1"/>
    <col min="9" max="9" width="11.88671875" customWidth="1"/>
    <col min="10" max="10" width="15" customWidth="1"/>
    <col min="11" max="11" width="13.88671875" bestFit="1" customWidth="1"/>
    <col min="12" max="12" width="14.6640625" bestFit="1" customWidth="1"/>
    <col min="14" max="14" width="10.6640625" customWidth="1"/>
    <col min="15" max="15" width="14.109375" bestFit="1" customWidth="1"/>
    <col min="16" max="17" width="10.33203125" customWidth="1"/>
  </cols>
  <sheetData>
    <row r="1" spans="1:28" x14ac:dyDescent="0.3">
      <c r="A1" s="1" t="s">
        <v>30</v>
      </c>
      <c r="H1" t="s">
        <v>66</v>
      </c>
      <c r="K1" t="s">
        <v>67</v>
      </c>
      <c r="O1" s="1"/>
      <c r="P1" s="1" t="s">
        <v>45</v>
      </c>
    </row>
    <row r="2" spans="1:28" x14ac:dyDescent="0.3">
      <c r="B2" s="2"/>
      <c r="C2" s="2" t="s">
        <v>19</v>
      </c>
      <c r="D2" s="19" t="s">
        <v>28</v>
      </c>
      <c r="E2" s="22" t="s">
        <v>31</v>
      </c>
      <c r="F2" t="str">
        <f>'Input Data'!D34</f>
        <v>Fixed Cost</v>
      </c>
      <c r="G2" s="17" t="s">
        <v>33</v>
      </c>
      <c r="K2" s="18">
        <f>E10*O18</f>
        <v>3000000</v>
      </c>
      <c r="L2" s="22">
        <f>J10-K2</f>
        <v>-1310999.9999999995</v>
      </c>
      <c r="M2" s="27">
        <v>0</v>
      </c>
      <c r="Q2" s="2"/>
      <c r="R2" s="2" t="s">
        <v>3</v>
      </c>
      <c r="S2" s="2" t="s">
        <v>4</v>
      </c>
      <c r="T2" s="2" t="s">
        <v>5</v>
      </c>
      <c r="U2" s="2" t="s">
        <v>6</v>
      </c>
      <c r="V2" s="2" t="s">
        <v>7</v>
      </c>
      <c r="W2" s="2" t="s">
        <v>8</v>
      </c>
      <c r="X2" s="2" t="s">
        <v>9</v>
      </c>
      <c r="Y2" s="2" t="s">
        <v>10</v>
      </c>
      <c r="Z2" s="2" t="s">
        <v>11</v>
      </c>
      <c r="AA2" s="2" t="s">
        <v>12</v>
      </c>
      <c r="AB2" s="2" t="s">
        <v>13</v>
      </c>
    </row>
    <row r="3" spans="1:28" x14ac:dyDescent="0.3">
      <c r="B3" s="2" t="s">
        <v>16</v>
      </c>
      <c r="C3" s="2">
        <v>14</v>
      </c>
      <c r="D3" s="19">
        <v>6000000</v>
      </c>
      <c r="E3" s="22">
        <f>SUM(H10:H13)</f>
        <v>5015000</v>
      </c>
      <c r="F3" s="6">
        <v>9000000</v>
      </c>
      <c r="G3" s="13">
        <v>1</v>
      </c>
      <c r="H3" s="18">
        <f>D3*G3</f>
        <v>6000000</v>
      </c>
      <c r="I3" s="22">
        <f>E3-H3</f>
        <v>-985000</v>
      </c>
      <c r="J3" s="27">
        <v>0</v>
      </c>
      <c r="K3" s="18">
        <f t="shared" ref="K3:K5" si="0">E11*O19</f>
        <v>3500000</v>
      </c>
      <c r="L3" s="22">
        <f t="shared" ref="L3:L5" si="1">J11-K3</f>
        <v>-174000.00000000047</v>
      </c>
      <c r="M3" s="27">
        <v>0</v>
      </c>
      <c r="Q3" s="2" t="s">
        <v>4</v>
      </c>
      <c r="R3" s="7">
        <v>50</v>
      </c>
      <c r="S3" s="7">
        <v>5.3571428571428568</v>
      </c>
      <c r="T3" s="7">
        <v>140</v>
      </c>
      <c r="U3" s="7">
        <v>51</v>
      </c>
      <c r="V3" s="7">
        <v>81</v>
      </c>
      <c r="W3" s="7">
        <v>58</v>
      </c>
      <c r="X3" s="7">
        <v>37</v>
      </c>
      <c r="Y3" s="7">
        <v>123</v>
      </c>
      <c r="Z3" s="7">
        <v>114</v>
      </c>
      <c r="AA3" s="7">
        <v>130</v>
      </c>
      <c r="AB3" s="7">
        <v>120</v>
      </c>
    </row>
    <row r="4" spans="1:28" x14ac:dyDescent="0.3">
      <c r="B4" s="2" t="s">
        <v>17</v>
      </c>
      <c r="C4" s="2">
        <v>23</v>
      </c>
      <c r="D4" s="19">
        <v>4000000</v>
      </c>
      <c r="E4" s="22">
        <f>SUM(I10:I13)</f>
        <v>0</v>
      </c>
      <c r="F4" s="6">
        <v>18000000</v>
      </c>
      <c r="G4" s="13">
        <v>0</v>
      </c>
      <c r="H4" s="18">
        <f>D4*G4</f>
        <v>0</v>
      </c>
      <c r="I4" s="22">
        <f>E4-H4</f>
        <v>0</v>
      </c>
      <c r="J4" s="27">
        <v>0</v>
      </c>
      <c r="K4" s="18">
        <f t="shared" si="0"/>
        <v>0</v>
      </c>
      <c r="L4" s="22">
        <f t="shared" si="1"/>
        <v>0</v>
      </c>
      <c r="M4" s="27">
        <v>0</v>
      </c>
      <c r="Q4" s="2" t="s">
        <v>7</v>
      </c>
      <c r="R4" s="7">
        <v>141</v>
      </c>
      <c r="S4" s="7">
        <v>81</v>
      </c>
      <c r="T4" s="7">
        <v>49</v>
      </c>
      <c r="U4" s="7">
        <v>85</v>
      </c>
      <c r="V4" s="7">
        <v>4.2857142857142856</v>
      </c>
      <c r="W4" s="7">
        <v>25</v>
      </c>
      <c r="X4" s="7">
        <v>49</v>
      </c>
      <c r="Y4" s="7">
        <v>31</v>
      </c>
      <c r="Z4" s="7">
        <v>26</v>
      </c>
      <c r="AA4" s="7">
        <v>52</v>
      </c>
      <c r="AB4" s="7">
        <v>83</v>
      </c>
    </row>
    <row r="5" spans="1:28" x14ac:dyDescent="0.3">
      <c r="K5" s="18">
        <f t="shared" si="0"/>
        <v>0</v>
      </c>
      <c r="L5" s="22">
        <f t="shared" si="1"/>
        <v>0</v>
      </c>
      <c r="M5" s="27">
        <v>0</v>
      </c>
      <c r="Q5" s="2" t="s">
        <v>10</v>
      </c>
      <c r="R5" s="7">
        <v>170</v>
      </c>
      <c r="S5" s="7">
        <v>123</v>
      </c>
      <c r="T5" s="7">
        <v>20</v>
      </c>
      <c r="U5" s="7">
        <v>118</v>
      </c>
      <c r="V5" s="7">
        <v>31</v>
      </c>
      <c r="W5" s="7">
        <v>55</v>
      </c>
      <c r="X5" s="7">
        <v>72</v>
      </c>
      <c r="Y5" s="7">
        <v>2.8571428571428572</v>
      </c>
      <c r="Z5" s="7">
        <v>30</v>
      </c>
      <c r="AA5" s="7">
        <v>40</v>
      </c>
      <c r="AB5" s="7">
        <v>102</v>
      </c>
    </row>
    <row r="6" spans="1:28" x14ac:dyDescent="0.3">
      <c r="H6" s="19" t="s">
        <v>52</v>
      </c>
      <c r="I6" s="19">
        <f>SUM(C23:M23)</f>
        <v>5015000</v>
      </c>
      <c r="K6" t="s">
        <v>68</v>
      </c>
      <c r="L6" t="s">
        <v>69</v>
      </c>
      <c r="Q6" s="2" t="s">
        <v>12</v>
      </c>
      <c r="R6" s="7">
        <v>176</v>
      </c>
      <c r="S6" s="7">
        <v>130</v>
      </c>
      <c r="T6" s="7">
        <v>49</v>
      </c>
      <c r="U6" s="7">
        <v>125</v>
      </c>
      <c r="V6" s="7">
        <v>52</v>
      </c>
      <c r="W6" s="7">
        <v>75</v>
      </c>
      <c r="X6" s="7">
        <v>89</v>
      </c>
      <c r="Y6" s="7">
        <v>40</v>
      </c>
      <c r="Z6" s="7">
        <v>26</v>
      </c>
      <c r="AA6" s="7">
        <v>3.3928571428571428</v>
      </c>
      <c r="AB6" s="7">
        <v>60</v>
      </c>
    </row>
    <row r="7" spans="1:28" x14ac:dyDescent="0.3">
      <c r="A7" s="1" t="s">
        <v>32</v>
      </c>
      <c r="Q7" s="2"/>
    </row>
    <row r="8" spans="1:28" x14ac:dyDescent="0.3">
      <c r="F8" s="42" t="s">
        <v>35</v>
      </c>
      <c r="G8" s="42"/>
      <c r="H8" s="42" t="s">
        <v>34</v>
      </c>
      <c r="I8" s="42"/>
      <c r="P8" s="1"/>
      <c r="Q8" s="1" t="s">
        <v>46</v>
      </c>
      <c r="T8" s="24">
        <v>0.45</v>
      </c>
    </row>
    <row r="9" spans="1:28" ht="28.8" x14ac:dyDescent="0.3">
      <c r="A9" s="1"/>
      <c r="B9" s="2"/>
      <c r="C9" s="17" t="s">
        <v>19</v>
      </c>
      <c r="D9" s="17" t="s">
        <v>21</v>
      </c>
      <c r="E9" s="17" t="s">
        <v>33</v>
      </c>
      <c r="F9" s="17" t="s">
        <v>16</v>
      </c>
      <c r="G9" s="17" t="s">
        <v>17</v>
      </c>
      <c r="H9" s="17" t="s">
        <v>16</v>
      </c>
      <c r="I9" s="17" t="s">
        <v>17</v>
      </c>
      <c r="J9" s="21" t="s">
        <v>37</v>
      </c>
      <c r="L9" s="1" t="s">
        <v>40</v>
      </c>
      <c r="Q9" s="2"/>
      <c r="R9" s="2" t="s">
        <v>3</v>
      </c>
      <c r="S9" s="2" t="s">
        <v>4</v>
      </c>
      <c r="T9" s="2" t="s">
        <v>5</v>
      </c>
      <c r="U9" s="2" t="s">
        <v>6</v>
      </c>
      <c r="V9" s="2" t="s">
        <v>7</v>
      </c>
      <c r="W9" s="2" t="s">
        <v>8</v>
      </c>
      <c r="X9" s="2" t="s">
        <v>9</v>
      </c>
      <c r="Y9" s="2" t="s">
        <v>10</v>
      </c>
      <c r="Z9" s="2" t="s">
        <v>11</v>
      </c>
      <c r="AA9" s="2" t="s">
        <v>12</v>
      </c>
      <c r="AB9" s="2" t="s">
        <v>13</v>
      </c>
    </row>
    <row r="10" spans="1:28" ht="15.6" x14ac:dyDescent="0.3">
      <c r="B10" s="2" t="s">
        <v>4</v>
      </c>
      <c r="C10" s="15">
        <v>1.5</v>
      </c>
      <c r="D10" s="16">
        <v>8100000</v>
      </c>
      <c r="E10" s="13">
        <v>1</v>
      </c>
      <c r="F10" s="6">
        <v>30.299999999999997</v>
      </c>
      <c r="G10" s="6">
        <v>45</v>
      </c>
      <c r="H10" s="14">
        <v>1689000.0000000005</v>
      </c>
      <c r="I10" s="14">
        <v>0</v>
      </c>
      <c r="J10" s="21">
        <f>SUM(H10:I10)</f>
        <v>1689000.0000000005</v>
      </c>
      <c r="M10" t="s">
        <v>42</v>
      </c>
      <c r="N10" s="20" t="s">
        <v>43</v>
      </c>
      <c r="O10" s="20" t="s">
        <v>44</v>
      </c>
      <c r="Q10" s="2" t="s">
        <v>4</v>
      </c>
      <c r="R10" s="7">
        <f>'Input Data'!C28</f>
        <v>22.5</v>
      </c>
      <c r="S10" s="7">
        <f>'Input Data'!D28</f>
        <v>2.4107142857142856</v>
      </c>
      <c r="T10" s="7">
        <f>'Input Data'!E28</f>
        <v>63</v>
      </c>
      <c r="U10" s="7">
        <f>'Input Data'!F28</f>
        <v>22.95</v>
      </c>
      <c r="V10" s="7">
        <f>'Input Data'!G28</f>
        <v>36.450000000000003</v>
      </c>
      <c r="W10" s="7">
        <f>'Input Data'!H28</f>
        <v>26.1</v>
      </c>
      <c r="X10" s="7">
        <f>'Input Data'!I28</f>
        <v>16.650000000000002</v>
      </c>
      <c r="Y10" s="7">
        <f>'Input Data'!J28</f>
        <v>55.35</v>
      </c>
      <c r="Z10" s="7">
        <f>'Input Data'!K28</f>
        <v>51.300000000000004</v>
      </c>
      <c r="AA10" s="7">
        <f>'Input Data'!L28</f>
        <v>58.5</v>
      </c>
      <c r="AB10" s="7">
        <f>'Input Data'!M28</f>
        <v>54</v>
      </c>
    </row>
    <row r="11" spans="1:28" ht="15.6" x14ac:dyDescent="0.3">
      <c r="B11" s="2" t="s">
        <v>7</v>
      </c>
      <c r="C11" s="9">
        <v>0.9</v>
      </c>
      <c r="D11" s="7">
        <v>7200000</v>
      </c>
      <c r="E11" s="13">
        <v>1</v>
      </c>
      <c r="F11" s="6">
        <v>17.399999999999999</v>
      </c>
      <c r="G11" s="6">
        <v>52.5</v>
      </c>
      <c r="H11" s="14">
        <v>3325999.9999999995</v>
      </c>
      <c r="I11" s="14">
        <v>0</v>
      </c>
      <c r="J11" s="21">
        <f t="shared" ref="J11:J13" si="2">SUM(H11:I11)</f>
        <v>3325999.9999999995</v>
      </c>
      <c r="L11" t="s">
        <v>41</v>
      </c>
      <c r="M11">
        <v>4</v>
      </c>
      <c r="N11" s="20">
        <v>1</v>
      </c>
      <c r="O11" s="20">
        <v>4</v>
      </c>
      <c r="Q11" s="2" t="s">
        <v>7</v>
      </c>
      <c r="R11" s="7">
        <f>'Input Data'!C29</f>
        <v>63.45</v>
      </c>
      <c r="S11" s="7">
        <f>'Input Data'!D29</f>
        <v>36.450000000000003</v>
      </c>
      <c r="T11" s="7">
        <f>'Input Data'!E29</f>
        <v>22.05</v>
      </c>
      <c r="U11" s="7">
        <f>'Input Data'!F29</f>
        <v>38.25</v>
      </c>
      <c r="V11" s="7">
        <f>'Input Data'!G29</f>
        <v>1.9285714285714286</v>
      </c>
      <c r="W11" s="7">
        <f>'Input Data'!H29</f>
        <v>11.25</v>
      </c>
      <c r="X11" s="7">
        <f>'Input Data'!I29</f>
        <v>22.05</v>
      </c>
      <c r="Y11" s="7">
        <f>'Input Data'!J29</f>
        <v>13.950000000000001</v>
      </c>
      <c r="Z11" s="7">
        <f>'Input Data'!K29</f>
        <v>11.700000000000001</v>
      </c>
      <c r="AA11" s="7">
        <f>'Input Data'!L29</f>
        <v>23.400000000000002</v>
      </c>
      <c r="AB11" s="7">
        <f>'Input Data'!M29</f>
        <v>37.35</v>
      </c>
    </row>
    <row r="12" spans="1:28" ht="15.6" x14ac:dyDescent="0.3">
      <c r="B12" s="2" t="s">
        <v>10</v>
      </c>
      <c r="C12" s="9">
        <v>1.43</v>
      </c>
      <c r="D12" s="7">
        <v>7110000</v>
      </c>
      <c r="E12" s="13">
        <v>0</v>
      </c>
      <c r="F12" s="6">
        <v>21.3</v>
      </c>
      <c r="G12" s="6">
        <v>56.699999999999996</v>
      </c>
      <c r="H12" s="14">
        <v>0</v>
      </c>
      <c r="I12" s="14">
        <v>0</v>
      </c>
      <c r="J12" s="21">
        <f t="shared" si="2"/>
        <v>0</v>
      </c>
      <c r="Q12" s="2" t="s">
        <v>10</v>
      </c>
      <c r="R12" s="7">
        <f>'Input Data'!C30</f>
        <v>76.5</v>
      </c>
      <c r="S12" s="7">
        <f>'Input Data'!D30</f>
        <v>55.35</v>
      </c>
      <c r="T12" s="7">
        <f>'Input Data'!E30</f>
        <v>9</v>
      </c>
      <c r="U12" s="7">
        <f>'Input Data'!F30</f>
        <v>53.1</v>
      </c>
      <c r="V12" s="7">
        <f>'Input Data'!G30</f>
        <v>13.950000000000001</v>
      </c>
      <c r="W12" s="7">
        <f>'Input Data'!H30</f>
        <v>24.75</v>
      </c>
      <c r="X12" s="7">
        <f>'Input Data'!I30</f>
        <v>32.4</v>
      </c>
      <c r="Y12" s="7">
        <f>'Input Data'!J30</f>
        <v>1.2857142857142858</v>
      </c>
      <c r="Z12" s="7">
        <f>'Input Data'!K30</f>
        <v>13.5</v>
      </c>
      <c r="AA12" s="7">
        <f>'Input Data'!L30</f>
        <v>18</v>
      </c>
      <c r="AB12" s="7">
        <f>'Input Data'!M30</f>
        <v>45.9</v>
      </c>
    </row>
    <row r="13" spans="1:28" ht="15.6" x14ac:dyDescent="0.3">
      <c r="B13" s="2" t="s">
        <v>12</v>
      </c>
      <c r="C13" s="9">
        <v>1.76</v>
      </c>
      <c r="D13" s="7">
        <v>7335000</v>
      </c>
      <c r="E13" s="13">
        <v>0</v>
      </c>
      <c r="F13" s="6">
        <v>32.1</v>
      </c>
      <c r="G13" s="6">
        <v>67.8</v>
      </c>
      <c r="H13" s="14">
        <v>0</v>
      </c>
      <c r="I13" s="14">
        <v>0</v>
      </c>
      <c r="J13" s="21">
        <f t="shared" si="2"/>
        <v>0</v>
      </c>
      <c r="Q13" s="2" t="s">
        <v>12</v>
      </c>
      <c r="R13" s="7">
        <f>'Input Data'!C31</f>
        <v>79.2</v>
      </c>
      <c r="S13" s="7">
        <f>'Input Data'!D31</f>
        <v>58.5</v>
      </c>
      <c r="T13" s="7">
        <f>'Input Data'!E31</f>
        <v>22.05</v>
      </c>
      <c r="U13" s="7">
        <f>'Input Data'!F31</f>
        <v>56.25</v>
      </c>
      <c r="V13" s="7">
        <f>'Input Data'!G31</f>
        <v>23.400000000000002</v>
      </c>
      <c r="W13" s="7">
        <f>'Input Data'!H31</f>
        <v>33.75</v>
      </c>
      <c r="X13" s="7">
        <f>'Input Data'!I31</f>
        <v>40.050000000000004</v>
      </c>
      <c r="Y13" s="7">
        <f>'Input Data'!J31</f>
        <v>18</v>
      </c>
      <c r="Z13" s="7">
        <f>'Input Data'!K31</f>
        <v>11.700000000000001</v>
      </c>
      <c r="AA13" s="7">
        <f>'Input Data'!L31</f>
        <v>1.5267857142857142</v>
      </c>
      <c r="AB13" s="7">
        <f>'Input Data'!M31</f>
        <v>27</v>
      </c>
    </row>
    <row r="15" spans="1:28" x14ac:dyDescent="0.3">
      <c r="A15" s="1" t="s">
        <v>39</v>
      </c>
    </row>
    <row r="16" spans="1:28" x14ac:dyDescent="0.3">
      <c r="A16" s="1"/>
    </row>
    <row r="17" spans="1:15" ht="43.2" x14ac:dyDescent="0.3">
      <c r="B17" s="2"/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10</v>
      </c>
      <c r="K17" s="2" t="s">
        <v>11</v>
      </c>
      <c r="L17" s="2" t="s">
        <v>12</v>
      </c>
      <c r="M17" s="2" t="s">
        <v>13</v>
      </c>
      <c r="N17" s="21" t="s">
        <v>37</v>
      </c>
      <c r="O17" s="19" t="s">
        <v>38</v>
      </c>
    </row>
    <row r="18" spans="1:15" x14ac:dyDescent="0.3">
      <c r="B18" s="2" t="s">
        <v>4</v>
      </c>
      <c r="C18" s="23">
        <v>415000</v>
      </c>
      <c r="D18" s="23">
        <v>985000</v>
      </c>
      <c r="E18" s="23">
        <v>0</v>
      </c>
      <c r="F18" s="23">
        <v>289000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  <c r="L18" s="23">
        <v>0</v>
      </c>
      <c r="M18" s="23">
        <v>0</v>
      </c>
      <c r="N18" s="22">
        <f>SUM(C18:M18)</f>
        <v>1689000</v>
      </c>
      <c r="O18" s="20">
        <v>3000000</v>
      </c>
    </row>
    <row r="19" spans="1:15" x14ac:dyDescent="0.3">
      <c r="B19" s="2" t="s">
        <v>7</v>
      </c>
      <c r="C19" s="23">
        <v>0</v>
      </c>
      <c r="D19" s="23">
        <v>0</v>
      </c>
      <c r="E19" s="23">
        <v>384999.99999999994</v>
      </c>
      <c r="F19" s="23">
        <v>0</v>
      </c>
      <c r="G19" s="23">
        <v>658000</v>
      </c>
      <c r="H19" s="23">
        <v>310999.99999999971</v>
      </c>
      <c r="I19" s="23">
        <v>412000</v>
      </c>
      <c r="J19" s="23">
        <v>345000</v>
      </c>
      <c r="K19" s="23">
        <v>216000</v>
      </c>
      <c r="L19" s="23">
        <v>587000</v>
      </c>
      <c r="M19" s="23">
        <v>412000</v>
      </c>
      <c r="N19" s="22">
        <f t="shared" ref="N19:N21" si="3">SUM(C19:M19)</f>
        <v>3326000</v>
      </c>
      <c r="O19" s="20">
        <v>3500000</v>
      </c>
    </row>
    <row r="20" spans="1:15" x14ac:dyDescent="0.3">
      <c r="B20" s="2" t="s">
        <v>10</v>
      </c>
      <c r="C20" s="23">
        <v>0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  <c r="L20" s="23">
        <v>0</v>
      </c>
      <c r="M20" s="23">
        <v>0</v>
      </c>
      <c r="N20" s="22">
        <f t="shared" si="3"/>
        <v>0</v>
      </c>
      <c r="O20" s="20">
        <v>1500000</v>
      </c>
    </row>
    <row r="21" spans="1:15" x14ac:dyDescent="0.3">
      <c r="B21" s="2" t="s">
        <v>12</v>
      </c>
      <c r="C21" s="23">
        <v>0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  <c r="L21" s="23">
        <v>0</v>
      </c>
      <c r="M21" s="23">
        <v>0</v>
      </c>
      <c r="N21" s="22">
        <f t="shared" si="3"/>
        <v>0</v>
      </c>
      <c r="O21" s="20">
        <v>1400000</v>
      </c>
    </row>
    <row r="22" spans="1:15" x14ac:dyDescent="0.3">
      <c r="B22" s="21" t="s">
        <v>36</v>
      </c>
      <c r="C22" s="21">
        <f>SUM(C18:C21)</f>
        <v>415000</v>
      </c>
      <c r="D22" s="21">
        <f t="shared" ref="D22:M22" si="4">SUM(D18:D21)</f>
        <v>985000</v>
      </c>
      <c r="E22" s="21">
        <f t="shared" si="4"/>
        <v>384999.99999999994</v>
      </c>
      <c r="F22" s="21">
        <f t="shared" si="4"/>
        <v>289000</v>
      </c>
      <c r="G22" s="21">
        <f t="shared" si="4"/>
        <v>658000</v>
      </c>
      <c r="H22" s="21">
        <f t="shared" si="4"/>
        <v>310999.99999999971</v>
      </c>
      <c r="I22" s="21">
        <f t="shared" si="4"/>
        <v>412000</v>
      </c>
      <c r="J22" s="21">
        <f t="shared" si="4"/>
        <v>345000</v>
      </c>
      <c r="K22" s="21">
        <f t="shared" si="4"/>
        <v>216000</v>
      </c>
      <c r="L22" s="21">
        <f t="shared" si="4"/>
        <v>587000</v>
      </c>
      <c r="M22" s="21">
        <f t="shared" si="4"/>
        <v>412000</v>
      </c>
    </row>
    <row r="23" spans="1:15" x14ac:dyDescent="0.3">
      <c r="B23" s="19" t="s">
        <v>26</v>
      </c>
      <c r="C23" s="19">
        <f>'Input Data'!F48</f>
        <v>415000</v>
      </c>
      <c r="D23" s="19">
        <f>'Input Data'!G48</f>
        <v>985000</v>
      </c>
      <c r="E23" s="19">
        <f>'Input Data'!H48</f>
        <v>385000</v>
      </c>
      <c r="F23" s="19">
        <f>'Input Data'!I48</f>
        <v>289000</v>
      </c>
      <c r="G23" s="19">
        <f>'Input Data'!J48</f>
        <v>658000</v>
      </c>
      <c r="H23" s="19">
        <f>'Input Data'!K48</f>
        <v>311000</v>
      </c>
      <c r="I23" s="19">
        <f>'Input Data'!L48</f>
        <v>412000</v>
      </c>
      <c r="J23" s="19">
        <f>'Input Data'!M48</f>
        <v>345000</v>
      </c>
      <c r="K23" s="19">
        <f>'Input Data'!N48</f>
        <v>216000</v>
      </c>
      <c r="L23" s="19">
        <f>'Input Data'!O48</f>
        <v>587000</v>
      </c>
      <c r="M23" s="19">
        <f>'Input Data'!P48</f>
        <v>412000</v>
      </c>
      <c r="N23" s="28"/>
    </row>
    <row r="26" spans="1:15" x14ac:dyDescent="0.3">
      <c r="A26" s="2" t="s">
        <v>54</v>
      </c>
      <c r="B26" s="7">
        <f>SUMPRODUCT(C3:C4,E3:E4)</f>
        <v>70210000</v>
      </c>
    </row>
    <row r="27" spans="1:15" x14ac:dyDescent="0.3">
      <c r="A27" s="2" t="s">
        <v>55</v>
      </c>
      <c r="B27" s="7">
        <f>SUMPRODUCT(F3:F4,G3:G4)</f>
        <v>9000000</v>
      </c>
      <c r="C27" s="18">
        <f>SUM(B26:B27)</f>
        <v>79210000</v>
      </c>
      <c r="D27" s="41">
        <f>C27/B32</f>
        <v>0.27672954311214781</v>
      </c>
    </row>
    <row r="28" spans="1:15" x14ac:dyDescent="0.3">
      <c r="A28" s="2" t="s">
        <v>50</v>
      </c>
      <c r="B28" s="7">
        <f>SUMPRODUCT(E10:E13,D10:D13)</f>
        <v>15300000</v>
      </c>
    </row>
    <row r="29" spans="1:15" x14ac:dyDescent="0.3">
      <c r="A29" s="2" t="s">
        <v>51</v>
      </c>
      <c r="B29" s="7">
        <f>SUMPRODUCT(C10:C13,N18:N21)</f>
        <v>5526900</v>
      </c>
    </row>
    <row r="30" spans="1:15" x14ac:dyDescent="0.3">
      <c r="A30" s="2" t="s">
        <v>48</v>
      </c>
      <c r="B30" s="7">
        <f>SUMPRODUCT(F10:G13,H10:I13)</f>
        <v>109049100</v>
      </c>
    </row>
    <row r="31" spans="1:15" x14ac:dyDescent="0.3">
      <c r="A31" s="2" t="s">
        <v>49</v>
      </c>
      <c r="B31" s="7">
        <f>SUMPRODUCT(C18:M21,R10:AB13)</f>
        <v>77150153.571428567</v>
      </c>
      <c r="C31" s="18">
        <f>SUM(B30:B31)</f>
        <v>186199253.57142857</v>
      </c>
    </row>
    <row r="32" spans="1:15" x14ac:dyDescent="0.3">
      <c r="A32" s="25" t="s">
        <v>59</v>
      </c>
      <c r="B32" s="26">
        <f>SUM(B26:B31)</f>
        <v>286236153.57142854</v>
      </c>
      <c r="C32" s="41">
        <f>C31/B32</f>
        <v>0.6505092080374244</v>
      </c>
    </row>
    <row r="34" spans="1:2" x14ac:dyDescent="0.3">
      <c r="A34" t="s">
        <v>56</v>
      </c>
      <c r="B34" s="29">
        <f>B32*0.03</f>
        <v>8587084.6071428563</v>
      </c>
    </row>
    <row r="35" spans="1:2" x14ac:dyDescent="0.3">
      <c r="A35" t="s">
        <v>57</v>
      </c>
      <c r="B35" s="29">
        <f>B32*0.24</f>
        <v>68696676.857142851</v>
      </c>
    </row>
    <row r="36" spans="1:2" x14ac:dyDescent="0.3">
      <c r="A36" t="s">
        <v>58</v>
      </c>
      <c r="B36" s="29">
        <f>B32*0.08</f>
        <v>22898892.285714284</v>
      </c>
    </row>
    <row r="37" spans="1:2" x14ac:dyDescent="0.3">
      <c r="A37" t="s">
        <v>63</v>
      </c>
      <c r="B37" s="29">
        <f>0.03*B32</f>
        <v>8587084.6071428563</v>
      </c>
    </row>
    <row r="38" spans="1:2" x14ac:dyDescent="0.3">
      <c r="A38" s="25" t="s">
        <v>60</v>
      </c>
      <c r="B38" s="26">
        <f>SUM(B32:B37)</f>
        <v>395005891.9285714</v>
      </c>
    </row>
    <row r="39" spans="1:2" x14ac:dyDescent="0.3">
      <c r="A39" t="s">
        <v>62</v>
      </c>
      <c r="B39">
        <v>100</v>
      </c>
    </row>
    <row r="40" spans="1:2" x14ac:dyDescent="0.3">
      <c r="A40" s="30" t="s">
        <v>61</v>
      </c>
      <c r="B40" s="31">
        <f>SUM(C22:M22)*$B$39</f>
        <v>501500000</v>
      </c>
    </row>
    <row r="42" spans="1:2" x14ac:dyDescent="0.3">
      <c r="A42" s="30" t="s">
        <v>65</v>
      </c>
      <c r="B42" s="31">
        <f>B40-B38</f>
        <v>106494108.0714286</v>
      </c>
    </row>
    <row r="44" spans="1:2" x14ac:dyDescent="0.3">
      <c r="A44" s="30" t="s">
        <v>64</v>
      </c>
      <c r="B44" s="32">
        <f>B42/B38</f>
        <v>0.26960131544236771</v>
      </c>
    </row>
  </sheetData>
  <mergeCells count="2">
    <mergeCell ref="F8:G8"/>
    <mergeCell ref="H8:I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 Data</vt:lpstr>
      <vt:lpstr>Current Model</vt:lpstr>
      <vt:lpstr>Model (CLass)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Xplore</dc:creator>
  <cp:lastModifiedBy>Xplore</cp:lastModifiedBy>
  <dcterms:created xsi:type="dcterms:W3CDTF">2022-01-30T07:20:38Z</dcterms:created>
  <dcterms:modified xsi:type="dcterms:W3CDTF">2023-06-15T10:58:06Z</dcterms:modified>
</cp:coreProperties>
</file>