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 activeTab="1"/>
  </bookViews>
  <sheets>
    <sheet name="PS" sheetId="1" r:id="rId1"/>
    <sheet name="PSB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1" i="3" l="1"/>
  <c r="N31" i="3"/>
  <c r="O29" i="3"/>
  <c r="N29" i="3"/>
  <c r="N27" i="3"/>
  <c r="Q27" i="3"/>
  <c r="R27" i="3"/>
  <c r="O25" i="3"/>
  <c r="N25" i="3"/>
  <c r="O21" i="3"/>
  <c r="O23" i="3"/>
  <c r="R25" i="3"/>
  <c r="O27" i="3"/>
  <c r="O19" i="3"/>
  <c r="Q25" i="3"/>
  <c r="N23" i="3"/>
  <c r="N21" i="3"/>
  <c r="N19" i="3"/>
  <c r="N11" i="3"/>
  <c r="F10" i="3"/>
  <c r="G10" i="3"/>
  <c r="H10" i="3"/>
  <c r="E10" i="3"/>
  <c r="F9" i="3"/>
  <c r="G9" i="3"/>
  <c r="H9" i="3"/>
  <c r="E9" i="3"/>
  <c r="N8" i="3"/>
  <c r="F8" i="3"/>
  <c r="G8" i="3"/>
  <c r="H8" i="3"/>
  <c r="E8" i="3"/>
  <c r="F7" i="3"/>
  <c r="G7" i="3"/>
  <c r="H7" i="3"/>
  <c r="E7" i="3"/>
  <c r="F6" i="3"/>
  <c r="G6" i="3"/>
  <c r="H6" i="3"/>
  <c r="E6" i="3"/>
  <c r="F5" i="3"/>
  <c r="G5" i="3"/>
  <c r="H5" i="3"/>
  <c r="E5" i="3"/>
  <c r="E11" i="1"/>
  <c r="F11" i="1"/>
  <c r="G11" i="1"/>
  <c r="H11" i="1"/>
  <c r="D11" i="1"/>
  <c r="D6" i="1"/>
  <c r="D7" i="1"/>
  <c r="D8" i="1"/>
  <c r="D9" i="1"/>
  <c r="D10" i="1"/>
  <c r="E10" i="1"/>
  <c r="F10" i="1"/>
  <c r="G10" i="1"/>
  <c r="H10" i="1"/>
  <c r="F6" i="1"/>
  <c r="H6" i="1"/>
  <c r="F7" i="1"/>
  <c r="H7" i="1"/>
  <c r="F8" i="1"/>
  <c r="H8" i="1"/>
  <c r="G9" i="1"/>
  <c r="F9" i="1"/>
  <c r="H9" i="1"/>
  <c r="F5" i="1"/>
  <c r="H5" i="1"/>
  <c r="E5" i="1"/>
  <c r="G6" i="1"/>
  <c r="G7" i="1"/>
  <c r="G8" i="1"/>
  <c r="G5" i="1"/>
  <c r="E9" i="1"/>
  <c r="E8" i="1"/>
  <c r="E7" i="1"/>
  <c r="E6" i="1"/>
</calcChain>
</file>

<file path=xl/sharedStrings.xml><?xml version="1.0" encoding="utf-8"?>
<sst xmlns="http://schemas.openxmlformats.org/spreadsheetml/2006/main" count="27" uniqueCount="15">
  <si>
    <t>ncores</t>
  </si>
  <si>
    <t>t/turn [s]</t>
  </si>
  <si>
    <t>t/turn/cpu [s]</t>
  </si>
  <si>
    <t>speed-up</t>
  </si>
  <si>
    <t>ideal speed-up</t>
  </si>
  <si>
    <t>percent of optimal</t>
  </si>
  <si>
    <t>2*</t>
  </si>
  <si>
    <t xml:space="preserve">PSB </t>
  </si>
  <si>
    <t>64 cores</t>
  </si>
  <si>
    <t>128 cores</t>
  </si>
  <si>
    <t>1 core</t>
  </si>
  <si>
    <t>8 cores</t>
  </si>
  <si>
    <t>16 cores</t>
  </si>
  <si>
    <t>32 cores</t>
  </si>
  <si>
    <t>256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</si>
</sst>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2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PS!$C$5:$C$8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</c:numCache>
            </c:numRef>
          </c:xVal>
          <c:yVal>
            <c:numRef>
              <c:f>PS!$F$5:$F$8</c:f>
              <c:numCache>
                <c:formatCode>0.00</c:formatCode>
                <c:ptCount val="4"/>
                <c:pt idx="0">
                  <c:v>1.0</c:v>
                </c:pt>
                <c:pt idx="1">
                  <c:v>6.573135879449207</c:v>
                </c:pt>
                <c:pt idx="2">
                  <c:v>12.79716742539201</c:v>
                </c:pt>
                <c:pt idx="3">
                  <c:v>24.97532082922014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PS!$C$5:$C$11</c:f>
              <c:numCache>
                <c:formatCode>General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</c:numCache>
            </c:numRef>
          </c:xVal>
          <c:yVal>
            <c:numRef>
              <c:f>PS!$G$5:$G$11</c:f>
              <c:numCache>
                <c:formatCode>General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PS!$C$9:$C$11</c:f>
              <c:numCache>
                <c:formatCode>General</c:formatCode>
                <c:ptCount val="3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</c:numCache>
            </c:numRef>
          </c:xVal>
          <c:yVal>
            <c:numRef>
              <c:f>PS!$F$9:$F$11</c:f>
              <c:numCache>
                <c:formatCode>0.00</c:formatCode>
                <c:ptCount val="3"/>
                <c:pt idx="0">
                  <c:v>26.57563025210084</c:v>
                </c:pt>
                <c:pt idx="1">
                  <c:v>51.3184584178499</c:v>
                </c:pt>
                <c:pt idx="2">
                  <c:v>99.21568627450981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39368"/>
        <c:axId val="-2138782600"/>
      </c:scatterChart>
      <c:valAx>
        <c:axId val="-21241393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# physical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8782600"/>
        <c:crosses val="autoZero"/>
        <c:crossBetween val="midCat"/>
      </c:valAx>
      <c:valAx>
        <c:axId val="-2138782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speed-up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4139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PSB!$C$5:$C$8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</c:numCache>
            </c:numRef>
          </c:xVal>
          <c:yVal>
            <c:numRef>
              <c:f>PSB!$F$5:$F$8</c:f>
              <c:numCache>
                <c:formatCode>0.00</c:formatCode>
                <c:ptCount val="4"/>
                <c:pt idx="0">
                  <c:v>1.0</c:v>
                </c:pt>
                <c:pt idx="1">
                  <c:v>7.059841384282624</c:v>
                </c:pt>
                <c:pt idx="2">
                  <c:v>13.4320987654321</c:v>
                </c:pt>
                <c:pt idx="3">
                  <c:v>24.23762376237624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PSB!$C$5:$C$11</c:f>
              <c:numCache>
                <c:formatCode>General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32.0</c:v>
                </c:pt>
                <c:pt idx="5">
                  <c:v>64.0</c:v>
                </c:pt>
              </c:numCache>
            </c:numRef>
          </c:xVal>
          <c:yVal>
            <c:numRef>
              <c:f>PSB!$G$5:$G$11</c:f>
              <c:numCache>
                <c:formatCode>General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32.0</c:v>
                </c:pt>
                <c:pt idx="5">
                  <c:v>64.0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PSB!$C$9:$C$11</c:f>
              <c:numCache>
                <c:formatCode>General</c:formatCode>
                <c:ptCount val="3"/>
                <c:pt idx="0">
                  <c:v>32.0</c:v>
                </c:pt>
                <c:pt idx="1">
                  <c:v>64.0</c:v>
                </c:pt>
              </c:numCache>
            </c:numRef>
          </c:xVal>
          <c:yVal>
            <c:numRef>
              <c:f>PSB!$F$9:$F$11</c:f>
              <c:numCache>
                <c:formatCode>0.00</c:formatCode>
                <c:ptCount val="3"/>
                <c:pt idx="0">
                  <c:v>25.56657963446475</c:v>
                </c:pt>
                <c:pt idx="1">
                  <c:v>52.08510638297872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22312"/>
        <c:axId val="-2138331144"/>
      </c:scatterChart>
      <c:valAx>
        <c:axId val="-21387223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# physical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8331144"/>
        <c:crosses val="autoZero"/>
        <c:crossBetween val="midCat"/>
      </c:valAx>
      <c:valAx>
        <c:axId val="-2138331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speed-up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8722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14</xdr:row>
      <xdr:rowOff>152400</xdr:rowOff>
    </xdr:from>
    <xdr:to>
      <xdr:col>9</xdr:col>
      <xdr:colOff>698500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14</xdr:row>
      <xdr:rowOff>152400</xdr:rowOff>
    </xdr:from>
    <xdr:to>
      <xdr:col>9</xdr:col>
      <xdr:colOff>698500</xdr:colOff>
      <xdr:row>33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3"/>
  <sheetViews>
    <sheetView workbookViewId="0">
      <selection activeCell="D35" sqref="D35"/>
    </sheetView>
  </sheetViews>
  <sheetFormatPr baseColWidth="10" defaultRowHeight="15" x14ac:dyDescent="0"/>
  <cols>
    <col min="5" max="5" width="12.33203125" bestFit="1" customWidth="1"/>
  </cols>
  <sheetData>
    <row r="4" spans="1:13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5" spans="1:13">
      <c r="C5">
        <v>1</v>
      </c>
      <c r="D5">
        <v>506</v>
      </c>
      <c r="E5">
        <f>D5*C5</f>
        <v>506</v>
      </c>
      <c r="F5" s="1">
        <f>$D$5/D5</f>
        <v>1</v>
      </c>
      <c r="G5">
        <f>C5</f>
        <v>1</v>
      </c>
      <c r="H5" s="2">
        <f>F5/G5</f>
        <v>1</v>
      </c>
    </row>
    <row r="6" spans="1:13">
      <c r="C6">
        <v>8</v>
      </c>
      <c r="D6">
        <f>3849/50</f>
        <v>76.98</v>
      </c>
      <c r="E6">
        <f>D6*C6</f>
        <v>615.84</v>
      </c>
      <c r="F6" s="1">
        <f>$D$5/D6</f>
        <v>6.5731358794492074</v>
      </c>
      <c r="G6">
        <f t="shared" ref="G6:G10" si="0">C6</f>
        <v>8</v>
      </c>
      <c r="H6" s="2">
        <f t="shared" ref="H6:H10" si="1">F6/G6</f>
        <v>0.82164198493115093</v>
      </c>
    </row>
    <row r="7" spans="1:13">
      <c r="C7">
        <v>16</v>
      </c>
      <c r="D7">
        <f>1977/50</f>
        <v>39.54</v>
      </c>
      <c r="E7">
        <f>D7*C7</f>
        <v>632.64</v>
      </c>
      <c r="F7" s="1">
        <f>$D$5/D7</f>
        <v>12.797167425392008</v>
      </c>
      <c r="G7">
        <f t="shared" si="0"/>
        <v>16</v>
      </c>
      <c r="H7" s="2">
        <f t="shared" si="1"/>
        <v>0.79982296408700049</v>
      </c>
      <c r="L7" s="4"/>
    </row>
    <row r="8" spans="1:13">
      <c r="C8">
        <v>32</v>
      </c>
      <c r="D8">
        <f>1013/50</f>
        <v>20.260000000000002</v>
      </c>
      <c r="E8">
        <f>D8*C8</f>
        <v>648.32000000000005</v>
      </c>
      <c r="F8" s="1">
        <f>$D$5/D8</f>
        <v>24.975320829220138</v>
      </c>
      <c r="G8">
        <f t="shared" si="0"/>
        <v>32</v>
      </c>
      <c r="H8" s="2">
        <f t="shared" si="1"/>
        <v>0.78047877591312931</v>
      </c>
      <c r="L8" s="4"/>
      <c r="M8" s="4"/>
    </row>
    <row r="9" spans="1:13">
      <c r="A9">
        <v>64</v>
      </c>
      <c r="B9" s="3" t="s">
        <v>6</v>
      </c>
      <c r="C9">
        <v>32</v>
      </c>
      <c r="D9">
        <f>952/50</f>
        <v>19.04</v>
      </c>
      <c r="E9">
        <f t="shared" ref="E9:E10" si="2">D9*C9</f>
        <v>609.28</v>
      </c>
      <c r="F9" s="1">
        <f t="shared" ref="F9:F10" si="3">$D$5/D9</f>
        <v>26.57563025210084</v>
      </c>
      <c r="G9">
        <f t="shared" si="0"/>
        <v>32</v>
      </c>
      <c r="H9" s="2">
        <f t="shared" si="1"/>
        <v>0.83048844537815125</v>
      </c>
      <c r="M9" s="4"/>
    </row>
    <row r="10" spans="1:13">
      <c r="A10">
        <v>128</v>
      </c>
      <c r="B10" s="3" t="s">
        <v>6</v>
      </c>
      <c r="C10">
        <v>64</v>
      </c>
      <c r="D10">
        <f>493/50</f>
        <v>9.86</v>
      </c>
      <c r="E10">
        <f t="shared" si="2"/>
        <v>631.04</v>
      </c>
      <c r="F10" s="1">
        <f t="shared" si="3"/>
        <v>51.318458417849904</v>
      </c>
      <c r="G10">
        <f t="shared" si="0"/>
        <v>64</v>
      </c>
      <c r="H10" s="2">
        <f t="shared" si="1"/>
        <v>0.80185091277890475</v>
      </c>
    </row>
    <row r="11" spans="1:13">
      <c r="A11">
        <v>256</v>
      </c>
      <c r="B11" s="3" t="s">
        <v>6</v>
      </c>
      <c r="C11">
        <v>128</v>
      </c>
      <c r="D11">
        <f>255/50</f>
        <v>5.0999999999999996</v>
      </c>
      <c r="E11">
        <f t="shared" ref="E11" si="4">D11*C11</f>
        <v>652.79999999999995</v>
      </c>
      <c r="F11" s="1">
        <f t="shared" ref="F11" si="5">$D$5/D11</f>
        <v>99.215686274509807</v>
      </c>
      <c r="G11">
        <f t="shared" ref="G11" si="6">C11</f>
        <v>128</v>
      </c>
      <c r="H11" s="2">
        <f t="shared" ref="H11" si="7">F11/G11</f>
        <v>0.77512254901960786</v>
      </c>
      <c r="M11" s="4"/>
    </row>
    <row r="12" spans="1:13">
      <c r="B12" s="3"/>
      <c r="L12" s="4"/>
      <c r="M12" s="4"/>
    </row>
    <row r="13" spans="1:13">
      <c r="L13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32"/>
  <sheetViews>
    <sheetView tabSelected="1" workbookViewId="0">
      <selection activeCell="C5" sqref="C5:D5"/>
    </sheetView>
  </sheetViews>
  <sheetFormatPr baseColWidth="10" defaultRowHeight="15" x14ac:dyDescent="0"/>
  <cols>
    <col min="5" max="5" width="12.33203125" bestFit="1" customWidth="1"/>
  </cols>
  <sheetData>
    <row r="4" spans="1:14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5" spans="1:14">
      <c r="C5">
        <v>1</v>
      </c>
      <c r="D5">
        <v>97.92</v>
      </c>
      <c r="E5">
        <f>D5*C5</f>
        <v>97.92</v>
      </c>
      <c r="F5" s="1">
        <f>$D$5/D5</f>
        <v>1</v>
      </c>
      <c r="G5">
        <f>C5</f>
        <v>1</v>
      </c>
      <c r="H5" s="2">
        <f>F5/G5</f>
        <v>1</v>
      </c>
    </row>
    <row r="6" spans="1:14">
      <c r="C6">
        <v>8</v>
      </c>
      <c r="D6">
        <v>13.87</v>
      </c>
      <c r="E6">
        <f>D6*C6</f>
        <v>110.96</v>
      </c>
      <c r="F6" s="1">
        <f>$D$5/D6</f>
        <v>7.0598413842826249</v>
      </c>
      <c r="G6">
        <f t="shared" ref="G6:G10" si="0">C6</f>
        <v>8</v>
      </c>
      <c r="H6" s="2">
        <f t="shared" ref="H6:H10" si="1">F6/G6</f>
        <v>0.88248017303532811</v>
      </c>
    </row>
    <row r="7" spans="1:14">
      <c r="C7">
        <v>16</v>
      </c>
      <c r="D7">
        <v>7.29</v>
      </c>
      <c r="E7">
        <f>D7*C7</f>
        <v>116.64</v>
      </c>
      <c r="F7" s="1">
        <f>$D$5/D7</f>
        <v>13.4320987654321</v>
      </c>
      <c r="G7">
        <f t="shared" si="0"/>
        <v>16</v>
      </c>
      <c r="H7" s="2">
        <f t="shared" si="1"/>
        <v>0.83950617283950624</v>
      </c>
      <c r="L7" s="4" t="s">
        <v>7</v>
      </c>
    </row>
    <row r="8" spans="1:14">
      <c r="C8">
        <v>32</v>
      </c>
      <c r="D8">
        <v>4.04</v>
      </c>
      <c r="E8">
        <f>D8*C8</f>
        <v>129.28</v>
      </c>
      <c r="F8" s="1">
        <f>$D$5/D8</f>
        <v>24.237623762376238</v>
      </c>
      <c r="G8">
        <f t="shared" si="0"/>
        <v>32</v>
      </c>
      <c r="H8" s="2">
        <f t="shared" si="1"/>
        <v>0.75742574257425743</v>
      </c>
      <c r="L8" s="4" t="s">
        <v>8</v>
      </c>
      <c r="M8" s="4">
        <v>0.88046296296296289</v>
      </c>
      <c r="N8">
        <f>8+6*60+34</f>
        <v>402</v>
      </c>
    </row>
    <row r="9" spans="1:14">
      <c r="A9">
        <v>64</v>
      </c>
      <c r="B9" s="3" t="s">
        <v>6</v>
      </c>
      <c r="C9">
        <v>32</v>
      </c>
      <c r="D9">
        <v>3.83</v>
      </c>
      <c r="E9">
        <f t="shared" ref="E9:E10" si="2">D9*C9</f>
        <v>122.56</v>
      </c>
      <c r="F9" s="1">
        <f t="shared" ref="F9:F10" si="3">$D$5/D9</f>
        <v>25.566579634464752</v>
      </c>
      <c r="G9">
        <f t="shared" si="0"/>
        <v>32</v>
      </c>
      <c r="H9" s="2">
        <f t="shared" si="1"/>
        <v>0.79895561357702349</v>
      </c>
      <c r="M9" s="4">
        <v>0.88511574074074073</v>
      </c>
    </row>
    <row r="10" spans="1:14">
      <c r="A10">
        <v>128</v>
      </c>
      <c r="B10" s="3" t="s">
        <v>6</v>
      </c>
      <c r="C10">
        <v>64</v>
      </c>
      <c r="D10">
        <v>1.88</v>
      </c>
      <c r="E10">
        <f t="shared" si="2"/>
        <v>120.32</v>
      </c>
      <c r="F10" s="1">
        <f t="shared" si="3"/>
        <v>52.085106382978729</v>
      </c>
      <c r="G10">
        <f t="shared" si="0"/>
        <v>64</v>
      </c>
      <c r="H10" s="2">
        <f t="shared" si="1"/>
        <v>0.81382978723404265</v>
      </c>
    </row>
    <row r="11" spans="1:14">
      <c r="B11" s="3"/>
      <c r="F11" s="1"/>
      <c r="H11" s="2"/>
      <c r="L11" t="s">
        <v>9</v>
      </c>
      <c r="M11" s="4">
        <v>0.5689467592592593</v>
      </c>
      <c r="N11">
        <f>43+5*60+29</f>
        <v>372</v>
      </c>
    </row>
    <row r="12" spans="1:14">
      <c r="B12" s="3"/>
      <c r="L12" s="4"/>
      <c r="M12" s="4">
        <v>0.57325231481481487</v>
      </c>
    </row>
    <row r="13" spans="1:14">
      <c r="L13" s="4"/>
    </row>
    <row r="19" spans="12:18">
      <c r="L19" t="s">
        <v>10</v>
      </c>
      <c r="M19" s="4">
        <v>0.7961111111111111</v>
      </c>
      <c r="N19">
        <f>2*3600+43*60+12</f>
        <v>9792</v>
      </c>
      <c r="O19">
        <f>N19/100</f>
        <v>97.92</v>
      </c>
    </row>
    <row r="20" spans="12:18">
      <c r="M20" s="4">
        <v>0.90527777777777774</v>
      </c>
    </row>
    <row r="21" spans="12:18">
      <c r="L21" t="s">
        <v>11</v>
      </c>
      <c r="M21" s="4">
        <v>0.8012731481481481</v>
      </c>
      <c r="N21">
        <f>23*60+7</f>
        <v>1387</v>
      </c>
      <c r="O21">
        <f t="shared" ref="O21:O29" si="4">N21/100</f>
        <v>13.87</v>
      </c>
    </row>
    <row r="22" spans="12:18">
      <c r="M22" s="4">
        <v>0.81732638888888898</v>
      </c>
    </row>
    <row r="23" spans="12:18">
      <c r="L23" t="s">
        <v>12</v>
      </c>
      <c r="M23" s="4">
        <v>0.72564814814814815</v>
      </c>
      <c r="N23">
        <f>12*60+9</f>
        <v>729</v>
      </c>
      <c r="O23">
        <f t="shared" si="4"/>
        <v>7.29</v>
      </c>
    </row>
    <row r="24" spans="12:18">
      <c r="M24" s="4">
        <v>0.73408564814814825</v>
      </c>
    </row>
    <row r="25" spans="12:18">
      <c r="L25" t="s">
        <v>13</v>
      </c>
      <c r="M25" s="4">
        <v>0.74739583333333337</v>
      </c>
      <c r="N25">
        <f>6*60+44</f>
        <v>404</v>
      </c>
      <c r="O25">
        <f t="shared" si="4"/>
        <v>4.04</v>
      </c>
      <c r="P25" s="4">
        <v>0.72765046296296287</v>
      </c>
      <c r="Q25">
        <f>10*60+36</f>
        <v>636</v>
      </c>
      <c r="R25">
        <f>Q25/100</f>
        <v>6.36</v>
      </c>
    </row>
    <row r="26" spans="12:18">
      <c r="M26" s="4">
        <v>0.75207175925925929</v>
      </c>
      <c r="P26" s="4">
        <v>0.73501157407407414</v>
      </c>
    </row>
    <row r="27" spans="12:18">
      <c r="L27" t="s">
        <v>8</v>
      </c>
      <c r="M27" s="4">
        <v>0.77369212962962963</v>
      </c>
      <c r="N27">
        <f>6*60+23</f>
        <v>383</v>
      </c>
      <c r="O27">
        <f t="shared" si="4"/>
        <v>3.83</v>
      </c>
      <c r="P27" s="4">
        <v>0.80297453703703703</v>
      </c>
      <c r="Q27">
        <f>12*60+1</f>
        <v>721</v>
      </c>
      <c r="R27">
        <f t="shared" ref="R27" si="5">Q27/100</f>
        <v>7.21</v>
      </c>
    </row>
    <row r="28" spans="12:18">
      <c r="M28" s="4">
        <v>0.77812500000000007</v>
      </c>
      <c r="P28" s="4">
        <v>0.80854166666666671</v>
      </c>
    </row>
    <row r="29" spans="12:18">
      <c r="L29" t="s">
        <v>9</v>
      </c>
      <c r="M29" s="4">
        <v>0.91826388888888888</v>
      </c>
      <c r="N29">
        <f>4*40+28</f>
        <v>188</v>
      </c>
      <c r="O29">
        <f t="shared" si="4"/>
        <v>1.88</v>
      </c>
    </row>
    <row r="30" spans="12:18">
      <c r="M30" s="4">
        <v>0.92136574074074085</v>
      </c>
    </row>
    <row r="31" spans="12:18">
      <c r="L31" t="s">
        <v>14</v>
      </c>
      <c r="M31" s="4">
        <v>0.11913194444444446</v>
      </c>
      <c r="N31">
        <f>4*60+2</f>
        <v>242</v>
      </c>
      <c r="O31">
        <f>N31/100</f>
        <v>2.42</v>
      </c>
    </row>
    <row r="32" spans="12:18">
      <c r="M32" s="4">
        <v>0.12193287037037037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</vt:lpstr>
      <vt:lpstr>PSB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Bartosik</dc:creator>
  <cp:lastModifiedBy>Hannes Bartosik</cp:lastModifiedBy>
  <dcterms:created xsi:type="dcterms:W3CDTF">2017-07-01T09:56:45Z</dcterms:created>
  <dcterms:modified xsi:type="dcterms:W3CDTF">2018-05-14T07:53:04Z</dcterms:modified>
</cp:coreProperties>
</file>