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D0910F42-9E43-43F5-BF0E-494B90BC66F4}" xr6:coauthVersionLast="47" xr6:coauthVersionMax="47" xr10:uidLastSave="{00000000-0000-0000-0000-000000000000}"/>
  <bookViews>
    <workbookView xWindow="38280" yWindow="-120" windowWidth="29040" windowHeight="15720" firstSheet="1" activeTab="4" xr2:uid="{06EE85D0-79E0-4C85-BDA9-B6537CCBBDD5}"/>
  </bookViews>
  <sheets>
    <sheet name="What is Machine Learning" sheetId="1" r:id="rId1"/>
    <sheet name="ML Vocabulary" sheetId="6" r:id="rId2"/>
    <sheet name="Supervised ML" sheetId="10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1" i="4" l="1"/>
  <c r="AQ80" i="4"/>
  <c r="AR44" i="4"/>
  <c r="AP45" i="4"/>
  <c r="AP44" i="4"/>
  <c r="Y89" i="4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57" i="4"/>
  <c r="R57" i="4" s="1"/>
  <c r="W50" i="4"/>
  <c r="X61" i="4" s="1"/>
  <c r="P221" i="4"/>
  <c r="P218" i="4"/>
  <c r="P165" i="4"/>
  <c r="P162" i="4"/>
  <c r="Q176" i="4" s="1"/>
  <c r="P108" i="4"/>
  <c r="P105" i="4"/>
  <c r="Q114" i="4" s="1"/>
  <c r="R114" i="4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3" i="1"/>
  <c r="H4" i="1"/>
  <c r="H16" i="1"/>
  <c r="H13" i="1"/>
  <c r="H14" i="1"/>
  <c r="H15" i="1"/>
  <c r="H12" i="1"/>
  <c r="H5" i="1"/>
  <c r="H6" i="1"/>
  <c r="H7" i="1"/>
  <c r="H8" i="1"/>
  <c r="H9" i="1"/>
  <c r="H10" i="1"/>
  <c r="H11" i="1"/>
  <c r="Q236" i="4" l="1"/>
  <c r="X53" i="4"/>
  <c r="Q235" i="4"/>
  <c r="Q232" i="4"/>
  <c r="Q231" i="4"/>
  <c r="Q175" i="4"/>
  <c r="R175" i="4" s="1"/>
  <c r="Q174" i="4"/>
  <c r="R174" i="4" s="1"/>
  <c r="Q173" i="4"/>
  <c r="R173" i="4" s="1"/>
  <c r="Q142" i="4"/>
  <c r="R142" i="4" s="1"/>
  <c r="Q234" i="4"/>
  <c r="R234" i="4" s="1"/>
  <c r="Q233" i="4"/>
  <c r="R233" i="4" s="1"/>
  <c r="Q230" i="4"/>
  <c r="R230" i="4" s="1"/>
  <c r="Q229" i="4"/>
  <c r="R229" i="4" s="1"/>
  <c r="Q177" i="4"/>
  <c r="R177" i="4" s="1"/>
  <c r="Q117" i="4"/>
  <c r="R117" i="4" s="1"/>
  <c r="X82" i="4"/>
  <c r="Q115" i="4"/>
  <c r="R115" i="4" s="1"/>
  <c r="X81" i="4"/>
  <c r="X59" i="4"/>
  <c r="Y59" i="4" s="1"/>
  <c r="X80" i="4"/>
  <c r="X75" i="4"/>
  <c r="Q227" i="4"/>
  <c r="R227" i="4" s="1"/>
  <c r="Q139" i="4"/>
  <c r="R139" i="4" s="1"/>
  <c r="X73" i="4"/>
  <c r="Q197" i="4"/>
  <c r="R197" i="4" s="1"/>
  <c r="Q254" i="4"/>
  <c r="R254" i="4" s="1"/>
  <c r="X71" i="4"/>
  <c r="Q195" i="4"/>
  <c r="R195" i="4" s="1"/>
  <c r="Q252" i="4"/>
  <c r="R252" i="4" s="1"/>
  <c r="X69" i="4"/>
  <c r="Y69" i="4" s="1"/>
  <c r="Q193" i="4"/>
  <c r="R193" i="4" s="1"/>
  <c r="Q250" i="4"/>
  <c r="R250" i="4" s="1"/>
  <c r="Q248" i="4"/>
  <c r="R248" i="4" s="1"/>
  <c r="Q130" i="4"/>
  <c r="R130" i="4" s="1"/>
  <c r="Q129" i="4"/>
  <c r="Q188" i="4"/>
  <c r="R188" i="4" s="1"/>
  <c r="X60" i="4"/>
  <c r="Y60" i="4" s="1"/>
  <c r="Q200" i="4"/>
  <c r="R200" i="4" s="1"/>
  <c r="Q199" i="4"/>
  <c r="R199" i="4" s="1"/>
  <c r="Q136" i="4"/>
  <c r="R136" i="4" s="1"/>
  <c r="Q135" i="4"/>
  <c r="R135" i="4" s="1"/>
  <c r="X68" i="4"/>
  <c r="Y68" i="4" s="1"/>
  <c r="Q127" i="4"/>
  <c r="R127" i="4" s="1"/>
  <c r="Q172" i="4"/>
  <c r="R172" i="4" s="1"/>
  <c r="X78" i="4"/>
  <c r="Y78" i="4" s="1"/>
  <c r="Q228" i="4"/>
  <c r="R228" i="4" s="1"/>
  <c r="X77" i="4"/>
  <c r="Y77" i="4" s="1"/>
  <c r="Q171" i="4"/>
  <c r="R171" i="4" s="1"/>
  <c r="Q141" i="4"/>
  <c r="R141" i="4" s="1"/>
  <c r="X74" i="4"/>
  <c r="Y74" i="4" s="1"/>
  <c r="Q256" i="4"/>
  <c r="R256" i="4" s="1"/>
  <c r="Q138" i="4"/>
  <c r="R138" i="4" s="1"/>
  <c r="X72" i="4"/>
  <c r="Q196" i="4"/>
  <c r="R196" i="4" s="1"/>
  <c r="Q253" i="4"/>
  <c r="R253" i="4" s="1"/>
  <c r="X70" i="4"/>
  <c r="Q194" i="4"/>
  <c r="R194" i="4" s="1"/>
  <c r="Q134" i="4"/>
  <c r="R134" i="4" s="1"/>
  <c r="Q132" i="4"/>
  <c r="R132" i="4" s="1"/>
  <c r="X67" i="4"/>
  <c r="Y67" i="4" s="1"/>
  <c r="Q191" i="4"/>
  <c r="R191" i="4" s="1"/>
  <c r="X66" i="4"/>
  <c r="Y66" i="4" s="1"/>
  <c r="Q190" i="4"/>
  <c r="R190" i="4" s="1"/>
  <c r="X65" i="4"/>
  <c r="Y65" i="4" s="1"/>
  <c r="Q189" i="4"/>
  <c r="R189" i="4" s="1"/>
  <c r="X64" i="4"/>
  <c r="Y64" i="4" s="1"/>
  <c r="Q246" i="4"/>
  <c r="R246" i="4" s="1"/>
  <c r="Q128" i="4"/>
  <c r="X63" i="4"/>
  <c r="Y63" i="4" s="1"/>
  <c r="Q187" i="4"/>
  <c r="R187" i="4" s="1"/>
  <c r="Q244" i="4"/>
  <c r="R244" i="4" s="1"/>
  <c r="Q243" i="4"/>
  <c r="R243" i="4" s="1"/>
  <c r="Q185" i="4"/>
  <c r="R185" i="4" s="1"/>
  <c r="Q125" i="4"/>
  <c r="R125" i="4" s="1"/>
  <c r="Q242" i="4"/>
  <c r="R242" i="4" s="1"/>
  <c r="Q241" i="4"/>
  <c r="R241" i="4" s="1"/>
  <c r="Q123" i="4"/>
  <c r="R123" i="4" s="1"/>
  <c r="Q240" i="4"/>
  <c r="R240" i="4" s="1"/>
  <c r="Q182" i="4"/>
  <c r="R182" i="4" s="1"/>
  <c r="Q122" i="4"/>
  <c r="R122" i="4" s="1"/>
  <c r="X57" i="4"/>
  <c r="Y57" i="4" s="1"/>
  <c r="Q239" i="4"/>
  <c r="R239" i="4" s="1"/>
  <c r="Q181" i="4"/>
  <c r="R181" i="4" s="1"/>
  <c r="Q121" i="4"/>
  <c r="R121" i="4" s="1"/>
  <c r="X56" i="4"/>
  <c r="Y56" i="4" s="1"/>
  <c r="Q238" i="4"/>
  <c r="Q180" i="4"/>
  <c r="R180" i="4" s="1"/>
  <c r="Q120" i="4"/>
  <c r="R120" i="4" s="1"/>
  <c r="X55" i="4"/>
  <c r="Y55" i="4" s="1"/>
  <c r="X79" i="4"/>
  <c r="Y79" i="4" s="1"/>
  <c r="Q143" i="4"/>
  <c r="R143" i="4" s="1"/>
  <c r="X76" i="4"/>
  <c r="Y76" i="4" s="1"/>
  <c r="Q140" i="4"/>
  <c r="R140" i="4" s="1"/>
  <c r="Q198" i="4"/>
  <c r="R198" i="4" s="1"/>
  <c r="Q255" i="4"/>
  <c r="R255" i="4" s="1"/>
  <c r="Q137" i="4"/>
  <c r="R137" i="4" s="1"/>
  <c r="Q251" i="4"/>
  <c r="R251" i="4" s="1"/>
  <c r="Q133" i="4"/>
  <c r="R133" i="4" s="1"/>
  <c r="Q192" i="4"/>
  <c r="Q249" i="4"/>
  <c r="R249" i="4" s="1"/>
  <c r="Q131" i="4"/>
  <c r="R131" i="4" s="1"/>
  <c r="Q247" i="4"/>
  <c r="R247" i="4" s="1"/>
  <c r="Q245" i="4"/>
  <c r="R245" i="4" s="1"/>
  <c r="X62" i="4"/>
  <c r="Y62" i="4" s="1"/>
  <c r="Q186" i="4"/>
  <c r="R186" i="4" s="1"/>
  <c r="Q126" i="4"/>
  <c r="R126" i="4" s="1"/>
  <c r="Q184" i="4"/>
  <c r="R184" i="4" s="1"/>
  <c r="Q124" i="4"/>
  <c r="R124" i="4" s="1"/>
  <c r="Q183" i="4"/>
  <c r="R183" i="4" s="1"/>
  <c r="X58" i="4"/>
  <c r="Y58" i="4" s="1"/>
  <c r="Q237" i="4"/>
  <c r="R237" i="4" s="1"/>
  <c r="Q179" i="4"/>
  <c r="R179" i="4" s="1"/>
  <c r="Q119" i="4"/>
  <c r="R119" i="4" s="1"/>
  <c r="X54" i="4"/>
  <c r="Y54" i="4" s="1"/>
  <c r="Q178" i="4"/>
  <c r="R178" i="4" s="1"/>
  <c r="Q118" i="4"/>
  <c r="R118" i="4" s="1"/>
  <c r="Q116" i="4"/>
  <c r="R116" i="4" s="1"/>
  <c r="Y53" i="4"/>
  <c r="Y81" i="4"/>
  <c r="Y80" i="4"/>
  <c r="Y75" i="4"/>
  <c r="R238" i="4"/>
  <c r="Y82" i="4"/>
  <c r="Y73" i="4"/>
  <c r="Y72" i="4"/>
  <c r="Y71" i="4"/>
  <c r="Y70" i="4"/>
  <c r="Y61" i="4"/>
  <c r="R176" i="4"/>
  <c r="R236" i="4"/>
  <c r="R235" i="4"/>
  <c r="R192" i="4"/>
  <c r="R232" i="4"/>
  <c r="R231" i="4"/>
  <c r="R129" i="4"/>
  <c r="R128" i="4"/>
  <c r="R88" i="4"/>
  <c r="R145" i="4" l="1"/>
  <c r="Y84" i="4"/>
  <c r="Y85" i="4" s="1"/>
  <c r="R258" i="4"/>
  <c r="R202" i="4"/>
  <c r="W111" i="4" l="1"/>
  <c r="W119" i="4"/>
</calcChain>
</file>

<file path=xl/sharedStrings.xml><?xml version="1.0" encoding="utf-8"?>
<sst xmlns="http://schemas.openxmlformats.org/spreadsheetml/2006/main" count="472" uniqueCount="251">
  <si>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</si>
  <si>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</si>
  <si>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</si>
  <si>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</si>
  <si>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</si>
  <si>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</si>
  <si>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</si>
  <si>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</si>
  <si>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</si>
  <si>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</si>
  <si>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</si>
  <si>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</si>
  <si>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</si>
  <si>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</si>
  <si>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</si>
  <si>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</si>
  <si>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</si>
  <si>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</si>
  <si>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</si>
  <si>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</si>
  <si>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</si>
  <si>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</si>
  <si>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</si>
  <si>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</si>
  <si>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</si>
  <si>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</si>
  <si>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</si>
  <si>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</si>
  <si>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</si>
  <si>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</si>
  <si>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</si>
  <si>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</si>
  <si>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</si>
  <si>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</si>
  <si>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</si>
  <si>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</si>
  <si>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</si>
  <si>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instructions.Recently, artificial neural networks have been able to surpass many previous approaches in performance."</t>
    </r>
  </si>
  <si>
    <t>Let's graph!</t>
  </si>
  <si>
    <t>Another way:</t>
  </si>
  <si>
    <t>Step 1: Solve for the slope or m in the equation y = mx +b</t>
  </si>
  <si>
    <t>Step 2: Plug in the solved m to the equation y = mx +b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</si>
  <si>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</si>
  <si>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</si>
  <si>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</si>
  <si>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</si>
  <si>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</si>
  <si>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Plug in tehh equation / model learned by ML</t>
  </si>
  <si>
    <t>ML in the Perspective of Analytic Geometry</t>
  </si>
  <si>
    <t>Source: @teenybiscuit https://medium.com/@cristianduguet/chihuahua-or-muffin-38560baf629d</t>
  </si>
  <si>
    <t>Let's explain ML like I am 5!</t>
  </si>
  <si>
    <t>How do you know it's not a muffin? Not a dog?</t>
  </si>
  <si>
    <t>Questions:</t>
  </si>
  <si>
    <t>What makes it a muffin? A dog?</t>
  </si>
  <si>
    <t>More examples! Imagine you are a student ranting on an exam because the questions are not in the examples provided during class…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</si>
  <si>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</si>
  <si>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</si>
  <si>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</si>
  <si>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</si>
  <si>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</si>
  <si>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</si>
  <si>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</si>
  <si>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</si>
  <si>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</si>
  <si>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</si>
  <si>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</si>
  <si>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</si>
  <si>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</si>
  <si>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</si>
  <si>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</si>
  <si>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</si>
  <si>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</si>
  <si>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</si>
  <si>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</si>
  <si>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</si>
  <si>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</si>
  <si>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</si>
  <si>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</si>
  <si>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</si>
  <si>
    <t>1. Use least-squares to fit a line to the data</t>
  </si>
  <si>
    <t>2. Calculate r-squared</t>
  </si>
  <si>
    <t>3. Calculate a p-value for r-squared</t>
  </si>
  <si>
    <t>YearsExperience</t>
  </si>
  <si>
    <t>b =</t>
  </si>
  <si>
    <t>Steps in fitting a line using linear regression:</t>
  </si>
  <si>
    <t>Sample Dataset:</t>
  </si>
  <si>
    <t>Calculate the residuals</t>
  </si>
  <si>
    <t>Residual</t>
  </si>
  <si>
    <t>Square of Residuals</t>
  </si>
  <si>
    <t>Sum of Squared Residuals</t>
  </si>
  <si>
    <t>y =</t>
  </si>
  <si>
    <t>The equation therefore is:</t>
  </si>
  <si>
    <t>80000=</t>
  </si>
  <si>
    <t>5000x + b</t>
  </si>
  <si>
    <t xml:space="preserve">5000(6) + b </t>
  </si>
  <si>
    <t>5000x + 56012</t>
  </si>
  <si>
    <t>10000x + b</t>
  </si>
  <si>
    <t xml:space="preserve">10000(6) + b </t>
  </si>
  <si>
    <t>10000x + 20000</t>
  </si>
  <si>
    <t>15000x + b</t>
  </si>
  <si>
    <t xml:space="preserve">15000(6) + b </t>
  </si>
  <si>
    <t>80000 =</t>
  </si>
  <si>
    <t>15000x - 10000</t>
  </si>
  <si>
    <t>Rotation with the least squares</t>
  </si>
  <si>
    <t>Equation</t>
  </si>
  <si>
    <t>This is why the method for fitting the line is called least squares</t>
  </si>
  <si>
    <t>How to determine how good is that guess?</t>
  </si>
  <si>
    <t>The slope being positive and not 0 mean the years of experience</t>
  </si>
  <si>
    <t>can help guess the salary</t>
  </si>
  <si>
    <t>We use R-squared!</t>
  </si>
  <si>
    <t>R-Squared</t>
  </si>
  <si>
    <t>Least Squares</t>
  </si>
  <si>
    <t>Average Salary</t>
  </si>
  <si>
    <t>Sum of squares around the mean</t>
  </si>
  <si>
    <t>Variation around the mean</t>
  </si>
  <si>
    <t>Average sum of squares per sample salary</t>
  </si>
  <si>
    <t>var(mean)</t>
  </si>
  <si>
    <t>Sum of squares around the least-squares fit</t>
  </si>
  <si>
    <t>var(fit)</t>
  </si>
  <si>
    <t>Variation around the fit</t>
  </si>
  <si>
    <t>Average of the sum of squares</t>
  </si>
  <si>
    <t>There is less variation around the line that was fitted by least-squares</t>
  </si>
  <si>
    <t>In another way, it also means that the residuals are smaller.</t>
  </si>
  <si>
    <t>Residuals</t>
  </si>
  <si>
    <t>We say that some of the variation in salary is "explained" by</t>
  </si>
  <si>
    <t>taking years of experience into account.</t>
  </si>
  <si>
    <t>And shorter experience has lower salary</t>
  </si>
  <si>
    <t>In other words, longer experience has higher salary</t>
  </si>
  <si>
    <t>R-squared tells us how much of the variation in salary can</t>
  </si>
  <si>
    <t>be explained by taking years of experience into account</t>
  </si>
  <si>
    <t>R-squared</t>
  </si>
  <si>
    <t>(var(mean) -var(fit))/var(mean)</t>
  </si>
  <si>
    <t>The less the var(fit), the higher the R-squared</t>
  </si>
  <si>
    <t>There is 94.24% reduction in variance when we take years of experience into account</t>
  </si>
  <si>
    <t>Alternatively, years of experience explains 94.28% of the variation in salary</t>
  </si>
  <si>
    <t xml:space="preserve">R-suqared is also equal to </t>
  </si>
  <si>
    <t>(SS(mean)-SS(fit))/SS(mean)</t>
  </si>
  <si>
    <t>Source: https://www.naukri.com/code360/library/linear-regression-in-machine-learning</t>
  </si>
  <si>
    <t>How to find the optimal rotation for the a line?</t>
  </si>
  <si>
    <t>Get the derivative of the SSR function.</t>
  </si>
  <si>
    <t>The derivative determines the slope for every point.</t>
  </si>
  <si>
    <t>The slope at the best point, where we have the least squares, is 0</t>
  </si>
  <si>
    <t>Every rotation represents different values of m (slope) and b (intercept)</t>
  </si>
  <si>
    <t>Determining the partial derivatives with respect to m and b,</t>
  </si>
  <si>
    <t>and setting the partial derivatives = 0,</t>
  </si>
  <si>
    <t>Source: https://www.youtube.com/watch?v=PaFPbb66DxQ</t>
  </si>
  <si>
    <t>Representing the m, b, and SSR using a 3D graph shows</t>
  </si>
  <si>
    <t>jbstatistics</t>
  </si>
  <si>
    <t>DataCamp</t>
  </si>
  <si>
    <t>Regression Objectives</t>
  </si>
  <si>
    <t>Regression is a means to explore variation in some quantity</t>
  </si>
  <si>
    <t>Variation is separated by EXPLAINED and UNEXPLAINED components/variables</t>
  </si>
  <si>
    <t>sedstatistics</t>
  </si>
  <si>
    <t xml:space="preserve">There are unexplained components in regression. </t>
  </si>
  <si>
    <t>Regression is capable of quantifying how much of those are unexplained (and also explained)</t>
  </si>
  <si>
    <r>
      <rPr>
        <sz val="11"/>
        <color theme="5"/>
        <rFont val="Aptos Narrow"/>
        <family val="2"/>
        <scheme val="minor"/>
      </rPr>
      <t>error term</t>
    </r>
    <r>
      <rPr>
        <sz val="11"/>
        <color theme="1"/>
        <rFont val="Aptos Narrow"/>
        <family val="2"/>
        <scheme val="minor"/>
      </rPr>
      <t xml:space="preserve"> is the residual</t>
    </r>
  </si>
  <si>
    <t>We can estimate for m and b</t>
  </si>
  <si>
    <r>
      <t xml:space="preserve">y = B(0) +B(1) + </t>
    </r>
    <r>
      <rPr>
        <sz val="11"/>
        <color theme="5"/>
        <rFont val="Aptos Narrow"/>
        <family val="2"/>
        <scheme val="minor"/>
      </rPr>
      <t>e</t>
    </r>
  </si>
  <si>
    <t>Source: https://sixsigmadsi.com/glossary/regression-equation/</t>
  </si>
  <si>
    <t>SST</t>
  </si>
  <si>
    <t>SST (Sum of Squares Total)</t>
  </si>
  <si>
    <t>0 * x + 76003</t>
  </si>
  <si>
    <t>SSE (Sum of Squares due to Error)</t>
  </si>
  <si>
    <t>SST =  SSR + SSE</t>
  </si>
  <si>
    <t>SS(fit) or SSE</t>
  </si>
  <si>
    <t>SS(mean) or SST</t>
  </si>
  <si>
    <t>SSR / SST</t>
  </si>
  <si>
    <t>(SST-SSE)/SST</t>
  </si>
  <si>
    <t>How much of the variation in salary is proportion is explained by years of experience?</t>
  </si>
  <si>
    <t>R-squared is the proportion of the variation in the y-variable being explained by the variation in x-variable.</t>
  </si>
  <si>
    <t>If SSR is high,  SSE is small, data points are close to the line</t>
  </si>
  <si>
    <t>if SSE is high, SSR is small, data points are farther from the line</t>
  </si>
  <si>
    <t>What is the minimum number of data points to run a regression?</t>
  </si>
  <si>
    <t>Probably n = 2?</t>
  </si>
  <si>
    <t>Because 2 is the least number of data points where you can draw a line</t>
  </si>
  <si>
    <t>BUT, with only 2 data points, we can always draw a line without a possibility of error</t>
  </si>
  <si>
    <t>df = 1</t>
  </si>
  <si>
    <t>n = 3</t>
  </si>
  <si>
    <t>df = n - k - 1</t>
  </si>
  <si>
    <t>What is the minimum number of samples you need for linear regression with k</t>
  </si>
  <si>
    <t>independent variables?</t>
  </si>
  <si>
    <t>You can draw a plane of best fit for any 3 data points</t>
  </si>
  <si>
    <t>By adding more explanatory variables, degrees of freedom are reduced</t>
  </si>
  <si>
    <t>The opportunity for error in the model is reduced</t>
  </si>
  <si>
    <t>Source: https://www.youtube.com/watch?v=eYTumjgE2IY</t>
  </si>
  <si>
    <t>df = 2</t>
  </si>
  <si>
    <t>High k, low df, high R-squared</t>
  </si>
  <si>
    <t>Degrees of Freedom and Adjusted R-squared</t>
  </si>
  <si>
    <t>Source: https://medium.com/analytics-vidhya/adjusted-r-squared-formula-explanation-1ce033e25699</t>
  </si>
  <si>
    <t>1 variable</t>
  </si>
  <si>
    <t>k = 1</t>
  </si>
  <si>
    <t>2 variables</t>
  </si>
  <si>
    <t xml:space="preserve">k = 2 </t>
  </si>
  <si>
    <t>df = 0</t>
  </si>
  <si>
    <t>There is a loss in opportunity to show error</t>
  </si>
  <si>
    <t>Adjusted R=squared accounts for the loss of degrees of freedom when</t>
  </si>
  <si>
    <t>there are additional variables</t>
  </si>
  <si>
    <t>If they are not close. We might need to have more data or number of observations</t>
  </si>
  <si>
    <t>The variation in salary explained by yrs of expi</t>
  </si>
  <si>
    <t>divided by the variation in salary not explained</t>
  </si>
  <si>
    <t>by years of expi</t>
  </si>
  <si>
    <t>SSR</t>
  </si>
  <si>
    <t>divided by</t>
  </si>
  <si>
    <t>SSE</t>
  </si>
  <si>
    <t>or</t>
  </si>
  <si>
    <t>(SST-SSE)</t>
  </si>
  <si>
    <t>F =</t>
  </si>
  <si>
    <t>=</t>
  </si>
  <si>
    <t>Rgeression needs to have a possibility for error</t>
  </si>
  <si>
    <t>In simple linear regression, k = 1</t>
  </si>
  <si>
    <t>What is the least  n where there is a possibility for error?</t>
  </si>
  <si>
    <t>In multiple linear regression, k &gt; 1</t>
  </si>
  <si>
    <t>k - is the number of explanatory variables</t>
  </si>
  <si>
    <t>Insteaed of a 2D plot, we can use a 3D plot to repressent regression with 2 ind var</t>
  </si>
  <si>
    <t>Instead of a line, think of a plane to fit the data</t>
  </si>
  <si>
    <t>Adding more variables despite how useless they are, will make R-squared higher</t>
  </si>
  <si>
    <t>To addtess, that adjusted R-squared was introduced</t>
  </si>
  <si>
    <t>R-squared should then be close to adjusted R-squared</t>
  </si>
  <si>
    <t>multiplied by</t>
  </si>
  <si>
    <t xml:space="preserve">F = </t>
  </si>
  <si>
    <t>Same numerator with R-squared</t>
  </si>
  <si>
    <t>Different denominator</t>
  </si>
  <si>
    <t>SS(mean)-SS(fit)</t>
  </si>
  <si>
    <t>SS(fit)</t>
  </si>
  <si>
    <t>SS(mean)-SS(fit) / (Pfit - Pmean)</t>
  </si>
  <si>
    <t>SS(fit) / (n - Pfit)</t>
  </si>
  <si>
    <t>Pfit is the number f parameters in the regression line (m, b)</t>
  </si>
  <si>
    <t>Pmean is the number of parameters in the horizontal line (b)</t>
  </si>
  <si>
    <t>In simple linea regression, Pfit = 2 , Pmean is always 1</t>
  </si>
  <si>
    <t>Thus, Pfit - Pmean = 1</t>
  </si>
  <si>
    <t>Extended formula, to make the sum of squares in variance form</t>
  </si>
  <si>
    <t>n is the number of samples. We sibtract by Pfit to take into account</t>
  </si>
  <si>
    <t>the number of vairables (similar to the df concept)</t>
  </si>
  <si>
    <t>Generally, we want F to be a big number</t>
  </si>
  <si>
    <t>F-stat and p-value</t>
  </si>
  <si>
    <t>t-stat = coefficient / std. error</t>
  </si>
  <si>
    <t>std. error = sqrt of variance</t>
  </si>
  <si>
    <t>For 95% significance,</t>
  </si>
  <si>
    <t xml:space="preserve"> this should be &gt; 1.96</t>
  </si>
  <si>
    <t>Source: https://courses.lumenlearning.com/introstats1/chapter/facts-about-the-f-distribution/</t>
  </si>
  <si>
    <t>Source: https://www.youtube.com/watch?v=VvlqA-iO2HA</t>
  </si>
  <si>
    <t>How to turn F into p-value?</t>
  </si>
  <si>
    <t>Steps:</t>
  </si>
  <si>
    <t>1. Generate random data</t>
  </si>
  <si>
    <t>2. Calculate the mean and SS(mean) or SST</t>
  </si>
  <si>
    <t>3. Calculate the fit and SS(fit) or SSE</t>
  </si>
  <si>
    <t>4. Plug the numbers into the equation above, and solve for F</t>
  </si>
  <si>
    <t>5. Plot the F-stat into a historgram</t>
  </si>
  <si>
    <t>6. Repeat steps 1 to 5, hundres to millions of times</t>
  </si>
  <si>
    <t>Another way of solving p-value</t>
  </si>
  <si>
    <t>p-value is the number of extreme values divided by total no.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</si>
</sst>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7" fillId="2" borderId="0" xfId="0" applyFont="1" applyFill="1"/>
    <xf numFmtId="0" fontId="0" fillId="0" borderId="0" xfId="0" applyAlignment="1">
      <alignment horizontal="right"/>
    </xf>
    <xf numFmtId="0" fontId="7" fillId="10" borderId="0" xfId="0" applyFont="1" applyFill="1"/>
    <xf numFmtId="43" fontId="0" fillId="0" borderId="0" xfId="1" applyFont="1"/>
    <xf numFmtId="0" fontId="7" fillId="11" borderId="0" xfId="0" applyFont="1" applyFill="1"/>
    <xf numFmtId="0" fontId="7" fillId="12" borderId="0" xfId="0" applyFont="1" applyFill="1"/>
    <xf numFmtId="0" fontId="9" fillId="0" borderId="0" xfId="0" applyFont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E-4E6F-99F3-AE93AB42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E88-80DA-046FBA9F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E-4322-BDCE-8814E39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C77-B248-3EB7BA15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6B8-8182-2C7CBC0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Regression'!$X$3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Regression'!$W$4:$W$33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'Linear Regression'!$X$4:$X$33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F30-995B-EC3162B2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6336"/>
        <c:axId val="363558880"/>
      </c:scatterChart>
      <c:valAx>
        <c:axId val="706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8880"/>
        <c:crosses val="autoZero"/>
        <c:crossBetween val="midCat"/>
      </c:valAx>
      <c:valAx>
        <c:axId val="363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Regression'!$P$7:$P$9</c:f>
              <c:numCache>
                <c:formatCode>General</c:formatCode>
                <c:ptCount val="3"/>
                <c:pt idx="0">
                  <c:v>2</c:v>
                </c:pt>
                <c:pt idx="1">
                  <c:v>2.2000000000000002</c:v>
                </c:pt>
                <c:pt idx="2">
                  <c:v>2.9</c:v>
                </c:pt>
              </c:numCache>
            </c:numRef>
          </c:xVal>
          <c:yVal>
            <c:numRef>
              <c:f>'Linear Regression'!$Q$7:$Q$9</c:f>
              <c:numCache>
                <c:formatCode>General</c:formatCode>
                <c:ptCount val="3"/>
                <c:pt idx="0">
                  <c:v>43525</c:v>
                </c:pt>
                <c:pt idx="1">
                  <c:v>39891</c:v>
                </c:pt>
                <c:pt idx="2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A4B-9A12-777F58B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14896"/>
        <c:axId val="1381305776"/>
      </c:scatterChart>
      <c:valAx>
        <c:axId val="1381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776"/>
        <c:crosses val="autoZero"/>
        <c:crossBetween val="midCat"/>
      </c:valAx>
      <c:valAx>
        <c:axId val="13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Regression'!$P$8:$Q$8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39891</c:v>
                </c:pt>
              </c:numCache>
            </c:numRef>
          </c:xVal>
          <c:yVal>
            <c:numRef>
              <c:f>'Linear Regression'!$P$9:$Q$9</c:f>
              <c:numCache>
                <c:formatCode>General</c:formatCode>
                <c:ptCount val="2"/>
                <c:pt idx="0">
                  <c:v>2.9</c:v>
                </c:pt>
                <c:pt idx="1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C10-B203-33AE79B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48544"/>
        <c:axId val="1287449504"/>
      </c:scatterChart>
      <c:valAx>
        <c:axId val="12874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9504"/>
        <c:crosses val="autoZero"/>
        <c:crossBetween val="midCat"/>
      </c:valAx>
      <c:valAx>
        <c:axId val="128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3" Type="http://schemas.openxmlformats.org/officeDocument/2006/relationships/chart" Target="../charts/chart4.xml"/><Relationship Id="rId21" Type="http://schemas.openxmlformats.org/officeDocument/2006/relationships/image" Target="../media/image17.jpeg"/><Relationship Id="rId7" Type="http://schemas.openxmlformats.org/officeDocument/2006/relationships/image" Target="../media/image5.png"/><Relationship Id="rId12" Type="http://schemas.openxmlformats.org/officeDocument/2006/relationships/image" Target="../media/image10.jpe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20" Type="http://schemas.openxmlformats.org/officeDocument/2006/relationships/image" Target="../media/image16.pn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9.jpeg"/><Relationship Id="rId5" Type="http://schemas.openxmlformats.org/officeDocument/2006/relationships/chart" Target="../charts/chart6.xml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chart" Target="../charts/chart5.xml"/><Relationship Id="rId9" Type="http://schemas.openxmlformats.org/officeDocument/2006/relationships/image" Target="../media/image7.png"/><Relationship Id="rId14" Type="http://schemas.openxmlformats.org/officeDocument/2006/relationships/image" Target="../media/image12.jpeg"/><Relationship Id="rId2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808067</xdr:colOff>
      <xdr:row>24</xdr:row>
      <xdr:rowOff>130922</xdr:rowOff>
    </xdr:from>
    <xdr:to>
      <xdr:col>9</xdr:col>
      <xdr:colOff>3665378</xdr:colOff>
      <xdr:row>40</xdr:row>
      <xdr:rowOff>47744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0242" y="5769722"/>
          <a:ext cx="2857311" cy="2812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19102</xdr:colOff>
      <xdr:row>47</xdr:row>
      <xdr:rowOff>80675</xdr:rowOff>
    </xdr:from>
    <xdr:to>
      <xdr:col>10</xdr:col>
      <xdr:colOff>2128</xdr:colOff>
      <xdr:row>63</xdr:row>
      <xdr:rowOff>116950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861" y="10387382"/>
          <a:ext cx="3915490" cy="29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65942</xdr:colOff>
      <xdr:row>18</xdr:row>
      <xdr:rowOff>121382</xdr:rowOff>
    </xdr:from>
    <xdr:to>
      <xdr:col>7</xdr:col>
      <xdr:colOff>2337289</xdr:colOff>
      <xdr:row>32</xdr:row>
      <xdr:rowOff>133029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615" y="4715363"/>
          <a:ext cx="3626828" cy="257607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0.10372</cdr:x>
      <cdr:y>0.2665</cdr:y>
    </cdr:from>
    <cdr:to>
      <cdr:x>0.83545</cdr:x>
      <cdr:y>0.85665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40E168-F4EC-A207-D69C-83C428C8C882}"/>
            </a:ext>
          </a:extLst>
        </cdr:cNvPr>
        <cdr:cNvCxnSpPr/>
      </cdr:nvCxnSpPr>
      <cdr:spPr>
        <a:xfrm xmlns:a="http://schemas.openxmlformats.org/drawingml/2006/main" flipV="1">
          <a:off x="443006" y="534708"/>
          <a:ext cx="3125320" cy="1184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390617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34</xdr:row>
      <xdr:rowOff>158750</xdr:rowOff>
    </xdr:from>
    <xdr:to>
      <xdr:col>18</xdr:col>
      <xdr:colOff>260349</xdr:colOff>
      <xdr:row>46</xdr:row>
      <xdr:rowOff>77786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0213-AA2A-0703-F041-967E3A02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104497</xdr:colOff>
      <xdr:row>90</xdr:row>
      <xdr:rowOff>0</xdr:rowOff>
    </xdr:from>
    <xdr:to>
      <xdr:col>18</xdr:col>
      <xdr:colOff>428625</xdr:colOff>
      <xdr:row>101</xdr:row>
      <xdr:rowOff>98078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77245-E517-4735-8C4D-58B62824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147</xdr:row>
      <xdr:rowOff>16565</xdr:rowOff>
    </xdr:from>
    <xdr:to>
      <xdr:col>18</xdr:col>
      <xdr:colOff>400050</xdr:colOff>
      <xdr:row>158</xdr:row>
      <xdr:rowOff>114643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A49E-B696-4832-BD3B-68EEA396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488674</xdr:colOff>
      <xdr:row>203</xdr:row>
      <xdr:rowOff>124239</xdr:rowOff>
    </xdr:from>
    <xdr:to>
      <xdr:col>18</xdr:col>
      <xdr:colOff>507724</xdr:colOff>
      <xdr:row>215</xdr:row>
      <xdr:rowOff>40099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20F472-C936-4EB9-8CF1-0ABE8C3F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309631</xdr:colOff>
      <xdr:row>262</xdr:row>
      <xdr:rowOff>129347</xdr:rowOff>
    </xdr:from>
    <xdr:to>
      <xdr:col>18</xdr:col>
      <xdr:colOff>328681</xdr:colOff>
      <xdr:row>274</xdr:row>
      <xdr:rowOff>51557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22C42-919E-461F-9909-07B262F9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576372</xdr:colOff>
      <xdr:row>34</xdr:row>
      <xdr:rowOff>168340</xdr:rowOff>
    </xdr:from>
    <xdr:to>
      <xdr:col>24</xdr:col>
      <xdr:colOff>0</xdr:colOff>
      <xdr:row>46</xdr:row>
      <xdr:rowOff>118393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82A1-54E3-BEF6-DDAB-33598D75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4647</xdr:colOff>
      <xdr:row>40</xdr:row>
      <xdr:rowOff>76045</xdr:rowOff>
    </xdr:from>
    <xdr:ext cx="5421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20A1DE-D01C-26DD-1849-FC1ACE3D3E83}"/>
            </a:ext>
          </a:extLst>
        </xdr:cNvPr>
        <xdr:cNvSpPr txBox="1"/>
      </xdr:nvSpPr>
      <xdr:spPr>
        <a:xfrm>
          <a:off x="10194074" y="7324338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accent2"/>
              </a:solidFill>
            </a:rPr>
            <a:t>76003</a:t>
          </a:r>
        </a:p>
      </xdr:txBody>
    </xdr:sp>
    <xdr:clientData/>
  </xdr:oneCellAnchor>
  <xdr:twoCellAnchor editAs="oneCell">
    <xdr:from>
      <xdr:col>15</xdr:col>
      <xdr:colOff>0</xdr:colOff>
      <xdr:row>293</xdr:row>
      <xdr:rowOff>0</xdr:rowOff>
    </xdr:from>
    <xdr:to>
      <xdr:col>15</xdr:col>
      <xdr:colOff>304800</xdr:colOff>
      <xdr:row>294</xdr:row>
      <xdr:rowOff>123824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478AC77-F7E7-563D-E173-18D164143F8B}"/>
            </a:ext>
          </a:extLst>
        </xdr:cNvPr>
        <xdr:cNvSpPr>
          <a:spLocks noChangeAspect="1" noChangeArrowheads="1"/>
        </xdr:cNvSpPr>
      </xdr:nvSpPr>
      <xdr:spPr bwMode="auto">
        <a:xfrm>
          <a:off x="5207000" y="543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44824</xdr:colOff>
      <xdr:row>292</xdr:row>
      <xdr:rowOff>81616</xdr:rowOff>
    </xdr:from>
    <xdr:to>
      <xdr:col>17</xdr:col>
      <xdr:colOff>1172495</xdr:colOff>
      <xdr:row>308</xdr:row>
      <xdr:rowOff>121360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E6B9-AF40-50F4-5C4D-8F9B3833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6824" y="52794087"/>
          <a:ext cx="3362498" cy="291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326</xdr:row>
      <xdr:rowOff>86472</xdr:rowOff>
    </xdr:from>
    <xdr:to>
      <xdr:col>18</xdr:col>
      <xdr:colOff>48522</xdr:colOff>
      <xdr:row>340</xdr:row>
      <xdr:rowOff>125522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E1DD21-9B60-42F1-3007-3677949A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3912" y="58536354"/>
          <a:ext cx="3731335" cy="254916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9</xdr:row>
      <xdr:rowOff>0</xdr:rowOff>
    </xdr:from>
    <xdr:to>
      <xdr:col>56</xdr:col>
      <xdr:colOff>142726</xdr:colOff>
      <xdr:row>26</xdr:row>
      <xdr:rowOff>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CABAFB-AB0D-1CBE-BBBE-8B411381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31500" y="1613647"/>
          <a:ext cx="438172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143997</xdr:colOff>
      <xdr:row>8</xdr:row>
      <xdr:rowOff>102991</xdr:rowOff>
    </xdr:from>
    <xdr:to>
      <xdr:col>4</xdr:col>
      <xdr:colOff>244987</xdr:colOff>
      <xdr:row>17</xdr:row>
      <xdr:rowOff>67235</xdr:rowOff>
    </xdr:to>
    <xdr:pic>
      <xdr:nvPicPr>
        <xdr:cNvPr id="13" name="Picture 12" descr="Compensation vs. Salary: Make the Difference Work for You">
          <a:extLst>
            <a:ext uri="{FF2B5EF4-FFF2-40B4-BE49-F238E27FC236}">
              <a16:creationId xmlns:a16="http://schemas.microsoft.com/office/drawing/2014/main" id="{21ACB055-6845-9B49-A767-87AB40FB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73" y="1537344"/>
          <a:ext cx="1916343" cy="1577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560295</xdr:colOff>
      <xdr:row>7</xdr:row>
      <xdr:rowOff>31266</xdr:rowOff>
    </xdr:from>
    <xdr:to>
      <xdr:col>10</xdr:col>
      <xdr:colOff>8032</xdr:colOff>
      <xdr:row>11</xdr:row>
      <xdr:rowOff>144931</xdr:rowOff>
    </xdr:to>
    <xdr:pic>
      <xdr:nvPicPr>
        <xdr:cNvPr id="14" name="Picture 13" descr="Degree Cost Online ...">
          <a:extLst>
            <a:ext uri="{FF2B5EF4-FFF2-40B4-BE49-F238E27FC236}">
              <a16:creationId xmlns:a16="http://schemas.microsoft.com/office/drawing/2014/main" id="{2B0ACD2F-3240-A400-766A-D0C7E1DF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7" y="1286325"/>
          <a:ext cx="1263090" cy="82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432174</xdr:colOff>
      <xdr:row>18</xdr:row>
      <xdr:rowOff>67235</xdr:rowOff>
    </xdr:from>
    <xdr:to>
      <xdr:col>9</xdr:col>
      <xdr:colOff>544669</xdr:colOff>
      <xdr:row>23</xdr:row>
      <xdr:rowOff>151840</xdr:rowOff>
    </xdr:to>
    <xdr:pic>
      <xdr:nvPicPr>
        <xdr:cNvPr id="15" name="Picture 14" descr="Work From Home Images - Free Download ...">
          <a:extLst>
            <a:ext uri="{FF2B5EF4-FFF2-40B4-BE49-F238E27FC236}">
              <a16:creationId xmlns:a16="http://schemas.microsoft.com/office/drawing/2014/main" id="{B02D69E0-6EB9-2122-4D74-8E27B248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056" y="3294529"/>
          <a:ext cx="1316381" cy="98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507440</xdr:colOff>
      <xdr:row>12</xdr:row>
      <xdr:rowOff>112059</xdr:rowOff>
    </xdr:from>
    <xdr:to>
      <xdr:col>10</xdr:col>
      <xdr:colOff>126024</xdr:colOff>
      <xdr:row>17</xdr:row>
      <xdr:rowOff>8404</xdr:rowOff>
    </xdr:to>
    <xdr:pic>
      <xdr:nvPicPr>
        <xdr:cNvPr id="16" name="Picture 15" descr="use &quot;Diskarte&quot; if I can prepare ...">
          <a:extLst>
            <a:ext uri="{FF2B5EF4-FFF2-40B4-BE49-F238E27FC236}">
              <a16:creationId xmlns:a16="http://schemas.microsoft.com/office/drawing/2014/main" id="{308EF428-6301-9740-24ED-2B60F426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4322" y="2263588"/>
          <a:ext cx="1427587" cy="79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448236</xdr:colOff>
      <xdr:row>13</xdr:row>
      <xdr:rowOff>47998</xdr:rowOff>
    </xdr:from>
    <xdr:to>
      <xdr:col>7</xdr:col>
      <xdr:colOff>257736</xdr:colOff>
      <xdr:row>15</xdr:row>
      <xdr:rowOff>22412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9DB793-39F6-4BA6-9E82-09AFF82BD5D5}"/>
            </a:ext>
          </a:extLst>
        </xdr:cNvPr>
        <xdr:cNvCxnSpPr/>
      </xdr:nvCxnSpPr>
      <xdr:spPr>
        <a:xfrm>
          <a:off x="2599765" y="2378822"/>
          <a:ext cx="1624853" cy="33300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128120</xdr:colOff>
      <xdr:row>24</xdr:row>
      <xdr:rowOff>100853</xdr:rowOff>
    </xdr:from>
    <xdr:to>
      <xdr:col>7</xdr:col>
      <xdr:colOff>75266</xdr:colOff>
      <xdr:row>27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138F674-BD70-4FF9-812A-BA8EDB73D36C}"/>
            </a:ext>
          </a:extLst>
        </xdr:cNvPr>
        <xdr:cNvCxnSpPr/>
      </xdr:nvCxnSpPr>
      <xdr:spPr>
        <a:xfrm>
          <a:off x="2279649" y="4403912"/>
          <a:ext cx="1762499" cy="56029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459442</xdr:colOff>
      <xdr:row>9</xdr:row>
      <xdr:rowOff>0</xdr:rowOff>
    </xdr:from>
    <xdr:to>
      <xdr:col>7</xdr:col>
      <xdr:colOff>437030</xdr:colOff>
      <xdr:row>10</xdr:row>
      <xdr:rowOff>8031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5EAB8A-0E10-4E23-94A1-2E4883AD2DE5}"/>
            </a:ext>
          </a:extLst>
        </xdr:cNvPr>
        <xdr:cNvCxnSpPr/>
      </xdr:nvCxnSpPr>
      <xdr:spPr>
        <a:xfrm flipV="1">
          <a:off x="2610971" y="1613647"/>
          <a:ext cx="1792941" cy="187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254561</xdr:colOff>
      <xdr:row>16</xdr:row>
      <xdr:rowOff>86471</xdr:rowOff>
    </xdr:from>
    <xdr:to>
      <xdr:col>7</xdr:col>
      <xdr:colOff>235324</xdr:colOff>
      <xdr:row>21</xdr:row>
      <xdr:rowOff>22412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733B41-40B0-48C9-A9A5-B8763D3641B6}"/>
            </a:ext>
          </a:extLst>
        </xdr:cNvPr>
        <xdr:cNvCxnSpPr/>
      </xdr:nvCxnSpPr>
      <xdr:spPr>
        <a:xfrm>
          <a:off x="2406090" y="2955177"/>
          <a:ext cx="1796116" cy="83241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510616</xdr:colOff>
      <xdr:row>26</xdr:row>
      <xdr:rowOff>171263</xdr:rowOff>
    </xdr:from>
    <xdr:to>
      <xdr:col>9</xdr:col>
      <xdr:colOff>507786</xdr:colOff>
      <xdr:row>31</xdr:row>
      <xdr:rowOff>55281</xdr:rowOff>
    </xdr:to>
    <xdr:pic>
      <xdr:nvPicPr>
        <xdr:cNvPr id="30" name="Picture 29" descr="Gen Z Have Against Question Marks ...">
          <a:extLst>
            <a:ext uri="{FF2B5EF4-FFF2-40B4-BE49-F238E27FC236}">
              <a16:creationId xmlns:a16="http://schemas.microsoft.com/office/drawing/2014/main" id="{493253B9-711D-BDB1-16DE-8B1895B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7498" y="4832910"/>
          <a:ext cx="1207406" cy="780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238499</xdr:colOff>
      <xdr:row>7</xdr:row>
      <xdr:rowOff>112059</xdr:rowOff>
    </xdr:from>
    <xdr:ext cx="92217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E2E498-CF4C-FE8F-7083-DB413AC22103}"/>
            </a:ext>
          </a:extLst>
        </xdr:cNvPr>
        <xdr:cNvSpPr txBox="1"/>
      </xdr:nvSpPr>
      <xdr:spPr>
        <a:xfrm>
          <a:off x="2995146" y="1367118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12</xdr:row>
      <xdr:rowOff>78442</xdr:rowOff>
    </xdr:from>
    <xdr:ext cx="92217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D3D058-A8D9-4AE1-8D2C-3676AE92A3F5}"/>
            </a:ext>
          </a:extLst>
        </xdr:cNvPr>
        <xdr:cNvSpPr txBox="1"/>
      </xdr:nvSpPr>
      <xdr:spPr>
        <a:xfrm>
          <a:off x="3014383" y="2229971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16</xdr:row>
      <xdr:rowOff>112059</xdr:rowOff>
    </xdr:from>
    <xdr:ext cx="92217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3695B86-3AE1-4EB0-8C33-CB1C3492C04A}"/>
            </a:ext>
          </a:extLst>
        </xdr:cNvPr>
        <xdr:cNvSpPr txBox="1"/>
      </xdr:nvSpPr>
      <xdr:spPr>
        <a:xfrm>
          <a:off x="3014383" y="2980765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</a:t>
          </a:r>
          <a:r>
            <a:rPr lang="en-PH" sz="1100" b="1">
              <a:solidFill>
                <a:schemeClr val="tx2"/>
              </a:solidFill>
            </a:rPr>
            <a:t> by</a:t>
          </a:r>
        </a:p>
      </xdr:txBody>
    </xdr:sp>
    <xdr:clientData/>
  </xdr:oneCellAnchor>
  <xdr:oneCellAnchor>
    <xdr:from>
      <xdr:col>4</xdr:col>
      <xdr:colOff>600262</xdr:colOff>
      <xdr:row>24</xdr:row>
      <xdr:rowOff>60885</xdr:rowOff>
    </xdr:from>
    <xdr:ext cx="108221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D4AAA0-F157-4EC0-B9AC-AB4A6622E93C}"/>
            </a:ext>
          </a:extLst>
        </xdr:cNvPr>
        <xdr:cNvSpPr txBox="1"/>
      </xdr:nvSpPr>
      <xdr:spPr>
        <a:xfrm>
          <a:off x="2751791" y="4363944"/>
          <a:ext cx="1082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2"/>
              </a:solidFill>
            </a:rPr>
            <a:t>Unexplained by</a:t>
          </a:r>
        </a:p>
      </xdr:txBody>
    </xdr:sp>
    <xdr:clientData/>
  </xdr:oneCellAnchor>
  <xdr:twoCellAnchor editAs="oneCell">
    <xdr:from>
      <xdr:col>5</xdr:col>
      <xdr:colOff>198904</xdr:colOff>
      <xdr:row>37</xdr:row>
      <xdr:rowOff>92182</xdr:rowOff>
    </xdr:from>
    <xdr:to>
      <xdr:col>10</xdr:col>
      <xdr:colOff>373047</xdr:colOff>
      <xdr:row>46</xdr:row>
      <xdr:rowOff>26987</xdr:rowOff>
    </xdr:to>
    <xdr:pic>
      <xdr:nvPicPr>
        <xdr:cNvPr id="35" name="Picture 34" descr="Regression Equation - Sixsigma DSI - Lean Six Sigma Glossary Term">
          <a:extLst>
            <a:ext uri="{FF2B5EF4-FFF2-40B4-BE49-F238E27FC236}">
              <a16:creationId xmlns:a16="http://schemas.microsoft.com/office/drawing/2014/main" id="{E097F54A-9F03-5FF5-51AA-FC5AB6E8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154" y="6700151"/>
          <a:ext cx="3210237" cy="154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526676</xdr:colOff>
      <xdr:row>31</xdr:row>
      <xdr:rowOff>12325</xdr:rowOff>
    </xdr:from>
    <xdr:to>
      <xdr:col>37</xdr:col>
      <xdr:colOff>251385</xdr:colOff>
      <xdr:row>46</xdr:row>
      <xdr:rowOff>69289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EC9261-5862-A83D-5BCD-E3F7317F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291352</xdr:colOff>
      <xdr:row>34</xdr:row>
      <xdr:rowOff>78441</xdr:rowOff>
    </xdr:from>
    <xdr:to>
      <xdr:col>34</xdr:col>
      <xdr:colOff>537882</xdr:colOff>
      <xdr:row>37</xdr:row>
      <xdr:rowOff>6350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940E168-F4EC-A207-D69C-83C428C8C882}"/>
            </a:ext>
          </a:extLst>
        </xdr:cNvPr>
        <xdr:cNvCxnSpPr/>
      </xdr:nvCxnSpPr>
      <xdr:spPr>
        <a:xfrm flipV="1">
          <a:off x="23554764" y="6174441"/>
          <a:ext cx="851647" cy="465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25587</xdr:colOff>
      <xdr:row>10</xdr:row>
      <xdr:rowOff>123264</xdr:rowOff>
    </xdr:from>
    <xdr:to>
      <xdr:col>37</xdr:col>
      <xdr:colOff>67235</xdr:colOff>
      <xdr:row>21</xdr:row>
      <xdr:rowOff>163792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6761682-E66C-9C43-D24A-D622A8A7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29</xdr:col>
      <xdr:colOff>78441</xdr:colOff>
      <xdr:row>61</xdr:row>
      <xdr:rowOff>168088</xdr:rowOff>
    </xdr:from>
    <xdr:to>
      <xdr:col>34</xdr:col>
      <xdr:colOff>11818</xdr:colOff>
      <xdr:row>75</xdr:row>
      <xdr:rowOff>1817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610D664-D0AD-A589-CFB4-EFFF2233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21382" y="11105029"/>
          <a:ext cx="2962139" cy="2340672"/>
        </a:xfrm>
        <a:prstGeom prst="rect">
          <a:avLst/>
        </a:prstGeom>
      </xdr:spPr>
    </xdr:pic>
    <xdr:clientData/>
  </xdr:twoCellAnchor>
  <xdr:twoCellAnchor editAs="oneCell">
    <xdr:from>
      <xdr:col>29</xdr:col>
      <xdr:colOff>84792</xdr:colOff>
      <xdr:row>76</xdr:row>
      <xdr:rowOff>89686</xdr:rowOff>
    </xdr:from>
    <xdr:to>
      <xdr:col>33</xdr:col>
      <xdr:colOff>590737</xdr:colOff>
      <xdr:row>90</xdr:row>
      <xdr:rowOff>2188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03DF81-25DE-2ED9-3560-839866A6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27733" y="13716039"/>
          <a:ext cx="2926416" cy="2422620"/>
        </a:xfrm>
        <a:prstGeom prst="rect">
          <a:avLst/>
        </a:prstGeom>
      </xdr:spPr>
    </xdr:pic>
    <xdr:clientData/>
  </xdr:twoCellAnchor>
  <xdr:twoCellAnchor editAs="oneCell">
    <xdr:from>
      <xdr:col>29</xdr:col>
      <xdr:colOff>10351</xdr:colOff>
      <xdr:row>106</xdr:row>
      <xdr:rowOff>98425</xdr:rowOff>
    </xdr:from>
    <xdr:to>
      <xdr:col>36</xdr:col>
      <xdr:colOff>311956</xdr:colOff>
      <xdr:row>111</xdr:row>
      <xdr:rowOff>163770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63F9E17-E35E-FE2F-1A11-4D353169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006172" y="18849068"/>
          <a:ext cx="4587855" cy="949809"/>
        </a:xfrm>
        <a:prstGeom prst="rect">
          <a:avLst/>
        </a:prstGeom>
      </xdr:spPr>
    </xdr:pic>
    <xdr:clientData/>
  </xdr:twoCellAnchor>
  <xdr:twoCellAnchor editAs="oneCell">
    <xdr:from>
      <xdr:col>39</xdr:col>
      <xdr:colOff>353786</xdr:colOff>
      <xdr:row>59</xdr:row>
      <xdr:rowOff>149678</xdr:rowOff>
    </xdr:from>
    <xdr:to>
      <xdr:col>46</xdr:col>
      <xdr:colOff>246289</xdr:colOff>
      <xdr:row>74</xdr:row>
      <xdr:rowOff>20411</xdr:rowOff>
    </xdr:to>
    <xdr:pic>
      <xdr:nvPicPr>
        <xdr:cNvPr id="3" name="Picture 2" descr="Facts about the F Distribution | Introduction to Statistics">
          <a:extLst>
            <a:ext uri="{FF2B5EF4-FFF2-40B4-BE49-F238E27FC236}">
              <a16:creationId xmlns:a16="http://schemas.microsoft.com/office/drawing/2014/main" id="{911EB20D-802D-D39D-E3CC-CA1673A4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0" y="10586357"/>
          <a:ext cx="466861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58511</xdr:colOff>
      <xdr:row>87</xdr:row>
      <xdr:rowOff>83089</xdr:rowOff>
    </xdr:from>
    <xdr:to>
      <xdr:col>46</xdr:col>
      <xdr:colOff>7259</xdr:colOff>
      <xdr:row>98</xdr:row>
      <xdr:rowOff>125831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0D4424-CDCF-6902-191C-2D767898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30047" y="14942089"/>
          <a:ext cx="4115708" cy="199173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0.13255</cdr:x>
      <cdr:y>0.51515</cdr:y>
    </cdr:from>
    <cdr:to>
      <cdr:x>0.91031</cdr:x>
      <cdr:y>0.51909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537842" y="1075398"/>
          <a:ext cx="3155877" cy="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0.19759</cdr:x>
      <cdr:y>0.37425</cdr:y>
    </cdr:from>
    <cdr:to>
      <cdr:x>0.89064</cdr:x>
      <cdr:y>0.6185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732045" y="786848"/>
          <a:ext cx="2567609" cy="5135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0.12959</cdr:x>
      <cdr:y>0.51528</cdr:y>
    </cdr:from>
    <cdr:to>
      <cdr:x>0.88565</cdr:x>
      <cdr:y>0.53898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B31B646-592E-897E-681D-1C6478AC8598}"/>
            </a:ext>
          </a:extLst>
        </cdr:cNvPr>
        <cdr:cNvCxnSpPr/>
      </cdr:nvCxnSpPr>
      <cdr:spPr>
        <a:xfrm xmlns:a="http://schemas.openxmlformats.org/drawingml/2006/main" flipV="1">
          <a:off x="539393" y="1076325"/>
          <a:ext cx="3147059" cy="49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0.78712</cdr:x>
      <cdr:y>0.38941</cdr:y>
    </cdr:from>
    <cdr:to>
      <cdr:x>1</cdr:x>
      <cdr:y>0.59917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53EDAF-8C12-87E7-1F59-E959A07A739C}"/>
            </a:ext>
          </a:extLst>
        </cdr:cNvPr>
        <cdr:cNvSpPr txBox="1"/>
      </cdr:nvSpPr>
      <cdr:spPr>
        <a:xfrm xmlns:a="http://schemas.openxmlformats.org/drawingml/2006/main">
          <a:off x="3282787" y="826053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800">
              <a:solidFill>
                <a:schemeClr val="accent3"/>
              </a:solidFill>
            </a:rPr>
            <a:t>Explained</a:t>
          </a:r>
        </a:p>
        <a:p xmlns:a="http://schemas.openxmlformats.org/drawingml/2006/main">
          <a:r>
            <a:rPr lang="en-PH" sz="800">
              <a:solidFill>
                <a:schemeClr val="accent3"/>
              </a:solidFill>
            </a:rPr>
            <a:t>line - mean (SSR)</a:t>
          </a:r>
        </a:p>
      </cdr:txBody>
    </cdr:sp>
  </cdr:relSizeAnchor>
  <cdr:relSizeAnchor xmlns:cdr="http://schemas.openxmlformats.org/drawingml/2006/chartDrawing">
    <cdr:from>
      <cdr:x>0.78712</cdr:x>
      <cdr:y>0.25739</cdr:y>
    </cdr:from>
    <cdr:to>
      <cdr:x>1</cdr:x>
      <cdr:y>0.46715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418A00-D581-D80E-361F-586A5A954519}"/>
            </a:ext>
          </a:extLst>
        </cdr:cNvPr>
        <cdr:cNvSpPr txBox="1"/>
      </cdr:nvSpPr>
      <cdr:spPr>
        <a:xfrm xmlns:a="http://schemas.openxmlformats.org/drawingml/2006/main">
          <a:off x="3282787" y="546009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800">
              <a:solidFill>
                <a:schemeClr val="accent2"/>
              </a:solidFill>
            </a:rPr>
            <a:t>Unexplained</a:t>
          </a:r>
        </a:p>
        <a:p xmlns:a="http://schemas.openxmlformats.org/drawingml/2006/main">
          <a:r>
            <a:rPr lang="en-PH" sz="800">
              <a:solidFill>
                <a:schemeClr val="accent2"/>
              </a:solidFill>
            </a:rPr>
            <a:t>data</a:t>
          </a:r>
          <a:r>
            <a:rPr lang="en-PH" sz="800" baseline="0">
              <a:solidFill>
                <a:schemeClr val="accent2"/>
              </a:solidFill>
            </a:rPr>
            <a:t> point - line (SSE)</a:t>
          </a:r>
          <a:endParaRPr lang="en-PH" sz="800">
            <a:solidFill>
              <a:schemeClr val="accent2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0.26688</cdr:x>
      <cdr:y>0.23359</cdr:y>
    </cdr:from>
    <cdr:to>
      <cdr:x>0.80923</cdr:x>
      <cdr:y>0.75281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88196" y="491849"/>
          <a:ext cx="2211457" cy="10933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0.07745</cdr:x>
      <cdr:y>0.51557</cdr:y>
    </cdr:from>
    <cdr:to>
      <cdr:x>0.22755</cdr:x>
      <cdr:y>0.51776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E3F9E7-8248-474D-EEEC-F34C449A7A27}"/>
            </a:ext>
          </a:extLst>
        </cdr:cNvPr>
        <cdr:cNvCxnSpPr/>
      </cdr:nvCxnSpPr>
      <cdr:spPr>
        <a:xfrm xmlns:a="http://schemas.openxmlformats.org/drawingml/2006/main">
          <a:off x="270902" y="1094372"/>
          <a:ext cx="525037" cy="4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topLeftCell="H14" zoomScale="115" zoomScaleNormal="115" workbookViewId="0">
      <selection activeCell="N30" sqref="N30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40" t="s">
        <v>13</v>
      </c>
      <c r="D2" s="40"/>
      <c r="E2" s="40"/>
      <c r="G2" s="40" t="s">
        <v>0</v>
      </c>
      <c r="H2" s="40"/>
      <c r="J2" s="39" t="s">
        <v>1</v>
      </c>
      <c r="K2" s="39"/>
      <c r="M2" s="39" t="s">
        <v>48</v>
      </c>
      <c r="N2" s="39"/>
      <c r="O2" s="39"/>
      <c r="P2" s="39"/>
      <c r="Q2" s="39"/>
      <c r="R2" s="39"/>
      <c r="S2" s="39"/>
      <c r="T2" s="39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41" t="s">
        <v>37</v>
      </c>
      <c r="K3" s="41"/>
      <c r="N3" s="41" t="s">
        <v>18</v>
      </c>
      <c r="O3" s="41"/>
      <c r="P3" s="41"/>
      <c r="Q3" s="41"/>
      <c r="R3" s="41"/>
      <c r="S3" s="41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 t="shared" ref="H5:H16" si="0">IF(G5 &gt;= $D$8, $E$8, IF(AND(G5 &lt; $D$8, G5 &gt;= $D$7), $E$7, IF(AND(G5 &lt; $D$7, G5 &gt;= $D$6), $E$6, IF(AND(G5 &lt; $D$6, G5 &gt;= $D$5), $E$5, IF(AND(G5 &lt; $D$5, G5 &gt;= $D$4), $E$4, "Upskill ka muna")))))</f>
        <v>40000</v>
      </c>
      <c r="J5" s="42" t="s">
        <v>17</v>
      </c>
      <c r="K5" s="42"/>
      <c r="N5" s="44" t="s">
        <v>45</v>
      </c>
      <c r="O5" s="45"/>
      <c r="P5" s="45"/>
      <c r="Q5" s="45"/>
      <c r="R5" s="45"/>
      <c r="S5" s="46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si="0"/>
        <v>40000</v>
      </c>
      <c r="N6" s="43" t="s">
        <v>40</v>
      </c>
      <c r="O6" s="43"/>
      <c r="P6" s="43"/>
      <c r="Q6" s="43"/>
      <c r="R6" s="43"/>
      <c r="S6" s="43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40" t="s">
        <v>1</v>
      </c>
      <c r="K7" s="40"/>
      <c r="N7" s="43" t="s">
        <v>41</v>
      </c>
      <c r="O7" s="43"/>
      <c r="P7" s="43"/>
      <c r="Q7" s="43"/>
      <c r="R7" s="43"/>
      <c r="S7" s="43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43" t="s">
        <v>42</v>
      </c>
      <c r="O8" s="43"/>
      <c r="P8" s="43"/>
      <c r="Q8" s="43"/>
      <c r="R8" s="43"/>
      <c r="S8" s="43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44" t="s">
        <v>43</v>
      </c>
      <c r="O9" s="45"/>
      <c r="P9" s="45"/>
      <c r="Q9" s="45"/>
      <c r="R9" s="45"/>
      <c r="S9" s="46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44" t="s">
        <v>44</v>
      </c>
      <c r="O10" s="45"/>
      <c r="P10" s="45"/>
      <c r="Q10" s="45"/>
      <c r="R10" s="45"/>
      <c r="S10" s="46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47" t="s">
        <v>46</v>
      </c>
      <c r="O12" s="47"/>
      <c r="P12" s="47"/>
      <c r="Q12" s="47"/>
      <c r="R12" s="47"/>
      <c r="S12" s="47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47" t="s">
        <v>50</v>
      </c>
      <c r="K22" s="47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49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39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91</v>
      </c>
    </row>
    <row r="37" spans="10:15" x14ac:dyDescent="0.35">
      <c r="N37" t="s">
        <v>36</v>
      </c>
    </row>
    <row r="39" spans="10:15" x14ac:dyDescent="0.35">
      <c r="N39" s="48" t="s">
        <v>47</v>
      </c>
      <c r="O39" s="48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 t="shared" ref="O41:O60" si="1">20000*(N41)+20000</f>
        <v>40000</v>
      </c>
    </row>
    <row r="42" spans="10:15" x14ac:dyDescent="0.35">
      <c r="J42" t="s">
        <v>52</v>
      </c>
      <c r="N42" s="4">
        <v>2</v>
      </c>
      <c r="O42" s="4">
        <f t="shared" si="1"/>
        <v>60000</v>
      </c>
    </row>
    <row r="43" spans="10:15" x14ac:dyDescent="0.35">
      <c r="J43" t="s">
        <v>53</v>
      </c>
      <c r="N43" s="4">
        <v>3</v>
      </c>
      <c r="O43" s="4">
        <f t="shared" si="1"/>
        <v>80000</v>
      </c>
    </row>
    <row r="44" spans="10:15" x14ac:dyDescent="0.35">
      <c r="J44" t="s">
        <v>51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54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47" t="s">
        <v>38</v>
      </c>
      <c r="O63" s="47"/>
      <c r="P63" s="47"/>
      <c r="Q63" s="47"/>
      <c r="R63" s="8"/>
      <c r="S63" s="8"/>
      <c r="T63" s="8"/>
    </row>
  </sheetData>
  <mergeCells count="18">
    <mergeCell ref="N63:Q63"/>
    <mergeCell ref="N39:O39"/>
    <mergeCell ref="J22:K22"/>
    <mergeCell ref="N12:S12"/>
    <mergeCell ref="N8:S8"/>
    <mergeCell ref="N9:S9"/>
    <mergeCell ref="N10:S10"/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workbookViewId="0">
      <selection activeCell="K4" sqref="K4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bestFit="1" customWidth="1"/>
  </cols>
  <sheetData>
    <row r="1" spans="1:12" x14ac:dyDescent="0.35">
      <c r="A1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6" t="s">
        <v>60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61</v>
      </c>
      <c r="J2" s="23"/>
      <c r="K2" t="s">
        <v>77</v>
      </c>
      <c r="L2" t="s">
        <v>64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61</v>
      </c>
      <c r="J3" s="25"/>
      <c r="K3" t="s">
        <v>78</v>
      </c>
      <c r="L3" t="s">
        <v>65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61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61</v>
      </c>
      <c r="J5" s="27"/>
      <c r="K5" t="s">
        <v>66</v>
      </c>
      <c r="L5" t="s">
        <v>67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61</v>
      </c>
      <c r="J6" s="29"/>
      <c r="K6" t="s">
        <v>68</v>
      </c>
      <c r="L6" t="s">
        <v>69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61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61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61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61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61</v>
      </c>
      <c r="J11" t="s">
        <v>70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61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61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61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61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61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61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61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61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61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61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61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61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61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61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61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61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61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61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61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61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61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61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61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61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61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61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61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61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61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61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61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61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61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61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61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61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61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61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61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61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62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62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62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62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62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62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62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62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62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62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62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62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62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62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62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62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62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62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62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62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62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62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62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62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62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62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62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62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62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62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62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62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62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62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62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62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62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62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62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62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62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62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62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62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62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62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62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62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62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62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63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63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63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63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63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63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63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63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63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63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63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63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63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63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63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63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63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63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63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63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63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63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63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63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63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63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63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63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63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63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63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63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63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63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63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63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63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63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63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63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63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63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63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63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63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63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63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63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63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M1:Q4"/>
  <sheetViews>
    <sheetView workbookViewId="0">
      <selection activeCell="O8" sqref="O8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  <col min="15" max="15" width="17.7265625" bestFit="1" customWidth="1"/>
  </cols>
  <sheetData>
    <row r="1" spans="13:17" x14ac:dyDescent="0.35">
      <c r="O1" s="31" t="s">
        <v>71</v>
      </c>
    </row>
    <row r="4" spans="13:17" x14ac:dyDescent="0.35">
      <c r="M4" t="s">
        <v>72</v>
      </c>
      <c r="Q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"/>
  <sheetViews>
    <sheetView workbookViewId="0">
      <selection activeCell="M14" sqref="M14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:AV347"/>
  <sheetViews>
    <sheetView tabSelected="1" topLeftCell="R4" zoomScale="70" zoomScaleNormal="70" workbookViewId="0">
      <selection activeCell="AO103" sqref="AO103"/>
    </sheetView>
  </sheetViews>
  <sheetFormatPr defaultRowHeight="14.5" x14ac:dyDescent="0.35"/>
  <cols>
    <col min="1" max="1" width="4.7265625" style="10" customWidth="1"/>
    <col min="13" max="13" width="4.7265625" style="10" customWidth="1"/>
    <col min="16" max="16" width="14.7265625" customWidth="1"/>
    <col min="18" max="18" width="18.453125" bestFit="1" customWidth="1"/>
    <col min="20" max="20" width="4.7265625" style="10" customWidth="1"/>
    <col min="23" max="23" width="26" bestFit="1" customWidth="1"/>
    <col min="24" max="24" width="36.08984375" bestFit="1" customWidth="1"/>
    <col min="25" max="25" width="16.6328125" bestFit="1" customWidth="1"/>
    <col min="26" max="26" width="11.1796875" bestFit="1" customWidth="1"/>
    <col min="28" max="28" width="4.7265625" style="10" customWidth="1"/>
    <col min="39" max="39" width="4.7265625" style="10" customWidth="1"/>
    <col min="42" max="42" width="14.1796875" bestFit="1" customWidth="1"/>
    <col min="44" max="44" width="10.1796875" bestFit="1" customWidth="1"/>
    <col min="48" max="48" width="4.7265625" style="10" customWidth="1"/>
  </cols>
  <sheetData>
    <row r="1" spans="1:48" x14ac:dyDescent="0.35">
      <c r="B1" s="39" t="s">
        <v>149</v>
      </c>
      <c r="C1" s="39"/>
      <c r="D1" s="39"/>
      <c r="E1" s="39"/>
      <c r="F1" s="39"/>
      <c r="G1" s="39"/>
      <c r="H1" s="39"/>
      <c r="I1" s="39"/>
      <c r="J1" s="39"/>
      <c r="K1" s="39"/>
      <c r="L1" s="39"/>
      <c r="N1" s="39" t="s">
        <v>111</v>
      </c>
      <c r="O1" s="39"/>
      <c r="P1" s="39"/>
      <c r="Q1" s="39"/>
      <c r="R1" s="39"/>
      <c r="S1" s="39"/>
      <c r="U1" s="39" t="s">
        <v>110</v>
      </c>
      <c r="V1" s="39"/>
      <c r="W1" s="39"/>
      <c r="X1" s="39"/>
      <c r="Y1" s="39"/>
      <c r="Z1" s="39"/>
      <c r="AA1" s="39"/>
      <c r="AC1" s="39" t="s">
        <v>187</v>
      </c>
      <c r="AD1" s="39"/>
      <c r="AE1" s="39"/>
      <c r="AF1" s="39"/>
      <c r="AG1" s="39"/>
      <c r="AH1" s="39"/>
      <c r="AI1" s="39"/>
      <c r="AJ1" s="39"/>
      <c r="AK1" s="39"/>
      <c r="AL1" s="39"/>
      <c r="AN1" s="49" t="s">
        <v>234</v>
      </c>
      <c r="AO1" s="49"/>
      <c r="AP1" s="49"/>
      <c r="AQ1" s="49"/>
      <c r="AR1" s="49"/>
      <c r="AS1" s="49"/>
      <c r="AT1" s="49"/>
      <c r="AU1" s="49"/>
    </row>
    <row r="2" spans="1:48" x14ac:dyDescent="0.35">
      <c r="O2" t="s">
        <v>85</v>
      </c>
    </row>
    <row r="3" spans="1:48" x14ac:dyDescent="0.35">
      <c r="C3" t="s">
        <v>150</v>
      </c>
      <c r="O3" t="s">
        <v>66</v>
      </c>
      <c r="P3" t="s">
        <v>82</v>
      </c>
      <c r="Q3" t="s">
        <v>9</v>
      </c>
      <c r="W3" t="s">
        <v>82</v>
      </c>
      <c r="X3" t="s">
        <v>9</v>
      </c>
    </row>
    <row r="4" spans="1:48" x14ac:dyDescent="0.35">
      <c r="C4" t="s">
        <v>151</v>
      </c>
      <c r="O4">
        <v>1</v>
      </c>
      <c r="P4">
        <v>1.1000000000000001</v>
      </c>
      <c r="Q4">
        <v>39343</v>
      </c>
      <c r="W4">
        <v>0</v>
      </c>
      <c r="X4">
        <v>39343</v>
      </c>
      <c r="AD4" t="s">
        <v>172</v>
      </c>
    </row>
    <row r="5" spans="1:48" x14ac:dyDescent="0.35">
      <c r="A5" s="11"/>
      <c r="M5" s="11"/>
      <c r="O5">
        <v>2</v>
      </c>
      <c r="P5">
        <v>1.3</v>
      </c>
      <c r="Q5">
        <v>46205</v>
      </c>
      <c r="T5" s="11"/>
      <c r="W5">
        <v>0</v>
      </c>
      <c r="X5">
        <v>46205</v>
      </c>
      <c r="AB5" s="11"/>
      <c r="AD5" t="s">
        <v>173</v>
      </c>
      <c r="AM5" s="11"/>
      <c r="AO5" t="s">
        <v>206</v>
      </c>
      <c r="AP5" t="s">
        <v>198</v>
      </c>
      <c r="AV5" s="11"/>
    </row>
    <row r="6" spans="1:48" x14ac:dyDescent="0.35">
      <c r="O6">
        <v>3</v>
      </c>
      <c r="P6">
        <v>1.5</v>
      </c>
      <c r="Q6">
        <v>37731</v>
      </c>
      <c r="W6">
        <v>0</v>
      </c>
      <c r="X6">
        <v>37731</v>
      </c>
      <c r="AP6" t="s">
        <v>199</v>
      </c>
    </row>
    <row r="7" spans="1:48" x14ac:dyDescent="0.35">
      <c r="O7">
        <v>4</v>
      </c>
      <c r="P7">
        <v>2</v>
      </c>
      <c r="Q7">
        <v>43525</v>
      </c>
      <c r="W7">
        <v>0</v>
      </c>
      <c r="X7">
        <v>43525</v>
      </c>
      <c r="AD7" t="s">
        <v>174</v>
      </c>
      <c r="AP7" t="s">
        <v>200</v>
      </c>
    </row>
    <row r="8" spans="1:48" x14ac:dyDescent="0.35">
      <c r="O8">
        <v>5</v>
      </c>
      <c r="P8">
        <v>2.2000000000000002</v>
      </c>
      <c r="Q8">
        <v>39891</v>
      </c>
      <c r="W8">
        <v>0</v>
      </c>
      <c r="X8">
        <v>39891</v>
      </c>
      <c r="AD8" t="s">
        <v>175</v>
      </c>
    </row>
    <row r="9" spans="1:48" x14ac:dyDescent="0.35">
      <c r="O9">
        <v>6</v>
      </c>
      <c r="P9">
        <v>2.9</v>
      </c>
      <c r="Q9">
        <v>56642</v>
      </c>
      <c r="W9">
        <v>0</v>
      </c>
      <c r="X9">
        <v>56642</v>
      </c>
      <c r="AD9" t="s">
        <v>208</v>
      </c>
    </row>
    <row r="10" spans="1:48" x14ac:dyDescent="0.35">
      <c r="O10">
        <v>7</v>
      </c>
      <c r="P10">
        <v>3</v>
      </c>
      <c r="Q10">
        <v>60150</v>
      </c>
      <c r="W10">
        <v>0</v>
      </c>
      <c r="X10">
        <v>60150</v>
      </c>
      <c r="AP10" s="38" t="s">
        <v>201</v>
      </c>
      <c r="AQ10" t="s">
        <v>202</v>
      </c>
      <c r="AR10" s="38" t="s">
        <v>203</v>
      </c>
    </row>
    <row r="11" spans="1:48" x14ac:dyDescent="0.35">
      <c r="O11">
        <v>8</v>
      </c>
      <c r="P11">
        <v>3.2</v>
      </c>
      <c r="Q11">
        <v>54445</v>
      </c>
      <c r="W11">
        <v>0</v>
      </c>
      <c r="X11">
        <v>54445</v>
      </c>
      <c r="AP11" t="s">
        <v>159</v>
      </c>
      <c r="AR11" t="s">
        <v>159</v>
      </c>
    </row>
    <row r="12" spans="1:48" x14ac:dyDescent="0.35">
      <c r="O12">
        <v>9</v>
      </c>
      <c r="P12">
        <v>3.2</v>
      </c>
      <c r="Q12">
        <v>64445</v>
      </c>
      <c r="W12">
        <v>0</v>
      </c>
      <c r="X12">
        <v>64445</v>
      </c>
    </row>
    <row r="13" spans="1:48" x14ac:dyDescent="0.35">
      <c r="O13">
        <v>10</v>
      </c>
      <c r="P13">
        <v>3.7</v>
      </c>
      <c r="Q13">
        <v>57189</v>
      </c>
      <c r="W13">
        <v>0</v>
      </c>
      <c r="X13">
        <v>57189</v>
      </c>
      <c r="AQ13" t="s">
        <v>204</v>
      </c>
    </row>
    <row r="14" spans="1:48" x14ac:dyDescent="0.35">
      <c r="O14">
        <v>11</v>
      </c>
      <c r="P14">
        <v>3.9</v>
      </c>
      <c r="Q14">
        <v>63218</v>
      </c>
      <c r="W14">
        <v>0</v>
      </c>
      <c r="X14">
        <v>63218</v>
      </c>
      <c r="AO14" t="s">
        <v>219</v>
      </c>
      <c r="AP14" s="38" t="s">
        <v>201</v>
      </c>
      <c r="AQ14" t="s">
        <v>218</v>
      </c>
      <c r="AR14" s="38" t="s">
        <v>159</v>
      </c>
    </row>
    <row r="15" spans="1:48" x14ac:dyDescent="0.35">
      <c r="O15">
        <v>12</v>
      </c>
      <c r="P15">
        <v>4</v>
      </c>
      <c r="Q15">
        <v>55794</v>
      </c>
      <c r="W15">
        <v>0</v>
      </c>
      <c r="X15">
        <v>55794</v>
      </c>
      <c r="AP15" t="s">
        <v>159</v>
      </c>
      <c r="AR15" t="s">
        <v>203</v>
      </c>
    </row>
    <row r="16" spans="1:48" x14ac:dyDescent="0.35">
      <c r="O16">
        <v>13</v>
      </c>
      <c r="P16">
        <v>4</v>
      </c>
      <c r="Q16">
        <v>56957</v>
      </c>
      <c r="W16">
        <v>0</v>
      </c>
      <c r="X16">
        <v>56957</v>
      </c>
    </row>
    <row r="17" spans="15:44" x14ac:dyDescent="0.35">
      <c r="O17">
        <v>14</v>
      </c>
      <c r="P17">
        <v>4.0999999999999996</v>
      </c>
      <c r="Q17">
        <v>57081</v>
      </c>
      <c r="W17">
        <v>0</v>
      </c>
      <c r="X17">
        <v>57081</v>
      </c>
      <c r="AO17" t="s">
        <v>206</v>
      </c>
      <c r="AP17" s="38" t="s">
        <v>201</v>
      </c>
    </row>
    <row r="18" spans="15:44" x14ac:dyDescent="0.35">
      <c r="O18">
        <v>15</v>
      </c>
      <c r="P18">
        <v>4.5</v>
      </c>
      <c r="Q18">
        <v>61111</v>
      </c>
      <c r="W18">
        <v>0</v>
      </c>
      <c r="X18">
        <v>61111</v>
      </c>
      <c r="AP18" t="s">
        <v>203</v>
      </c>
    </row>
    <row r="19" spans="15:44" x14ac:dyDescent="0.35">
      <c r="O19">
        <v>16</v>
      </c>
      <c r="P19">
        <v>4.9000000000000004</v>
      </c>
      <c r="Q19">
        <v>67938</v>
      </c>
      <c r="W19">
        <v>0</v>
      </c>
      <c r="X19">
        <v>67938</v>
      </c>
    </row>
    <row r="20" spans="15:44" x14ac:dyDescent="0.35">
      <c r="O20">
        <v>17</v>
      </c>
      <c r="P20">
        <v>5.0999999999999996</v>
      </c>
      <c r="Q20">
        <v>66029</v>
      </c>
      <c r="W20">
        <v>0</v>
      </c>
      <c r="X20">
        <v>66029</v>
      </c>
      <c r="AO20" t="s">
        <v>206</v>
      </c>
      <c r="AP20" s="38" t="s">
        <v>205</v>
      </c>
      <c r="AR20" t="s">
        <v>220</v>
      </c>
    </row>
    <row r="21" spans="15:44" x14ac:dyDescent="0.35">
      <c r="O21">
        <v>18</v>
      </c>
      <c r="P21">
        <v>5.3</v>
      </c>
      <c r="Q21">
        <v>83088</v>
      </c>
      <c r="W21">
        <v>0</v>
      </c>
      <c r="X21">
        <v>83088</v>
      </c>
      <c r="AP21" t="s">
        <v>203</v>
      </c>
      <c r="AR21" t="s">
        <v>221</v>
      </c>
    </row>
    <row r="22" spans="15:44" x14ac:dyDescent="0.35">
      <c r="O22">
        <v>19</v>
      </c>
      <c r="P22">
        <v>5.9</v>
      </c>
      <c r="Q22">
        <v>81363</v>
      </c>
      <c r="W22">
        <v>0</v>
      </c>
      <c r="X22">
        <v>81363</v>
      </c>
    </row>
    <row r="23" spans="15:44" x14ac:dyDescent="0.35">
      <c r="O23">
        <v>20</v>
      </c>
      <c r="P23">
        <v>6</v>
      </c>
      <c r="Q23">
        <v>93940</v>
      </c>
      <c r="W23">
        <v>0</v>
      </c>
      <c r="X23">
        <v>93940</v>
      </c>
      <c r="AP23" t="s">
        <v>204</v>
      </c>
    </row>
    <row r="24" spans="15:44" x14ac:dyDescent="0.35">
      <c r="O24">
        <v>21</v>
      </c>
      <c r="P24">
        <v>6.8</v>
      </c>
      <c r="Q24">
        <v>91738</v>
      </c>
      <c r="W24">
        <v>0</v>
      </c>
      <c r="X24">
        <v>91738</v>
      </c>
      <c r="AO24" t="s">
        <v>206</v>
      </c>
      <c r="AP24" s="38" t="s">
        <v>222</v>
      </c>
    </row>
    <row r="25" spans="15:44" x14ac:dyDescent="0.35">
      <c r="O25">
        <v>22</v>
      </c>
      <c r="P25">
        <v>7.1</v>
      </c>
      <c r="Q25">
        <v>98273</v>
      </c>
      <c r="W25">
        <v>0</v>
      </c>
      <c r="X25">
        <v>98273</v>
      </c>
      <c r="AP25" t="s">
        <v>223</v>
      </c>
    </row>
    <row r="26" spans="15:44" x14ac:dyDescent="0.35">
      <c r="O26">
        <v>23</v>
      </c>
      <c r="P26">
        <v>7.9</v>
      </c>
      <c r="Q26">
        <v>101302</v>
      </c>
      <c r="W26">
        <v>0</v>
      </c>
      <c r="X26">
        <v>101302</v>
      </c>
      <c r="AD26" t="s">
        <v>209</v>
      </c>
    </row>
    <row r="27" spans="15:44" x14ac:dyDescent="0.35">
      <c r="O27">
        <v>24</v>
      </c>
      <c r="P27">
        <v>8.1999999999999993</v>
      </c>
      <c r="Q27">
        <v>113812</v>
      </c>
      <c r="W27">
        <v>0</v>
      </c>
      <c r="X27">
        <v>113812</v>
      </c>
      <c r="AD27" t="s">
        <v>178</v>
      </c>
      <c r="AF27" t="s">
        <v>210</v>
      </c>
    </row>
    <row r="28" spans="15:44" x14ac:dyDescent="0.35">
      <c r="O28">
        <v>25</v>
      </c>
      <c r="P28">
        <v>8.6999999999999993</v>
      </c>
      <c r="Q28">
        <v>109431</v>
      </c>
      <c r="W28">
        <v>0</v>
      </c>
      <c r="X28">
        <v>109431</v>
      </c>
      <c r="AD28" t="s">
        <v>177</v>
      </c>
      <c r="AO28" t="s">
        <v>230</v>
      </c>
    </row>
    <row r="29" spans="15:44" x14ac:dyDescent="0.35">
      <c r="O29">
        <v>26</v>
      </c>
      <c r="P29">
        <v>9</v>
      </c>
      <c r="Q29">
        <v>105582</v>
      </c>
      <c r="W29">
        <v>0</v>
      </c>
      <c r="X29">
        <v>105582</v>
      </c>
      <c r="AD29" t="s">
        <v>185</v>
      </c>
      <c r="AP29" s="38" t="s">
        <v>224</v>
      </c>
      <c r="AQ29" s="38"/>
      <c r="AR29" s="38"/>
    </row>
    <row r="30" spans="15:44" x14ac:dyDescent="0.35">
      <c r="O30">
        <v>27</v>
      </c>
      <c r="P30">
        <v>9.5</v>
      </c>
      <c r="Q30">
        <v>116969</v>
      </c>
      <c r="W30">
        <v>0</v>
      </c>
      <c r="X30">
        <v>116969</v>
      </c>
      <c r="AP30" t="s">
        <v>225</v>
      </c>
    </row>
    <row r="31" spans="15:44" x14ac:dyDescent="0.35">
      <c r="O31">
        <v>28</v>
      </c>
      <c r="P31">
        <v>9.6</v>
      </c>
      <c r="Q31">
        <v>112635</v>
      </c>
      <c r="W31">
        <v>0</v>
      </c>
      <c r="X31">
        <v>112635</v>
      </c>
    </row>
    <row r="32" spans="15:44" x14ac:dyDescent="0.35">
      <c r="O32">
        <v>29</v>
      </c>
      <c r="P32">
        <v>10.3</v>
      </c>
      <c r="Q32">
        <v>122391</v>
      </c>
      <c r="W32">
        <v>0</v>
      </c>
      <c r="X32">
        <v>122391</v>
      </c>
      <c r="AO32" t="s">
        <v>226</v>
      </c>
    </row>
    <row r="33" spans="3:44" x14ac:dyDescent="0.35">
      <c r="O33">
        <v>30</v>
      </c>
      <c r="P33">
        <v>10.5</v>
      </c>
      <c r="Q33">
        <v>121872</v>
      </c>
      <c r="W33">
        <v>0</v>
      </c>
      <c r="X33">
        <v>121872</v>
      </c>
      <c r="AO33" t="s">
        <v>227</v>
      </c>
    </row>
    <row r="34" spans="3:44" x14ac:dyDescent="0.35">
      <c r="C34" t="s">
        <v>153</v>
      </c>
      <c r="AO34" t="s">
        <v>228</v>
      </c>
    </row>
    <row r="35" spans="3:44" x14ac:dyDescent="0.35">
      <c r="C35" t="s">
        <v>154</v>
      </c>
      <c r="AO35" t="s">
        <v>229</v>
      </c>
    </row>
    <row r="37" spans="3:44" x14ac:dyDescent="0.35">
      <c r="F37" s="37" t="s">
        <v>158</v>
      </c>
      <c r="AO37" t="s">
        <v>231</v>
      </c>
    </row>
    <row r="38" spans="3:44" x14ac:dyDescent="0.35">
      <c r="C38" t="s">
        <v>157</v>
      </c>
      <c r="AO38" t="s">
        <v>232</v>
      </c>
    </row>
    <row r="39" spans="3:44" x14ac:dyDescent="0.35">
      <c r="C39" t="s">
        <v>155</v>
      </c>
    </row>
    <row r="40" spans="3:44" x14ac:dyDescent="0.35">
      <c r="AO40" t="s">
        <v>233</v>
      </c>
    </row>
    <row r="44" spans="3:44" x14ac:dyDescent="0.35">
      <c r="AO44" t="s">
        <v>206</v>
      </c>
      <c r="AP44" s="38">
        <f>(Y84-Y88)/1</f>
        <v>20539139730</v>
      </c>
      <c r="AQ44" t="s">
        <v>207</v>
      </c>
      <c r="AR44">
        <f>AP44/AP45</f>
        <v>457.93793193992559</v>
      </c>
    </row>
    <row r="45" spans="3:44" x14ac:dyDescent="0.35">
      <c r="AP45">
        <f>Y88/(COUNT(W53:W82)-2)</f>
        <v>44851361.5</v>
      </c>
    </row>
    <row r="48" spans="3:44" x14ac:dyDescent="0.35">
      <c r="AO48" t="s">
        <v>241</v>
      </c>
    </row>
    <row r="49" spans="3:41" x14ac:dyDescent="0.35">
      <c r="C49" t="s">
        <v>84</v>
      </c>
      <c r="O49" t="s">
        <v>12</v>
      </c>
    </row>
    <row r="50" spans="3:41" x14ac:dyDescent="0.35">
      <c r="C50" t="s">
        <v>79</v>
      </c>
      <c r="O50" t="s">
        <v>83</v>
      </c>
      <c r="P50">
        <v>76003</v>
      </c>
      <c r="V50" t="s">
        <v>112</v>
      </c>
      <c r="W50">
        <f>AVERAGE(X4:X33)</f>
        <v>76003</v>
      </c>
      <c r="AD50" t="s">
        <v>211</v>
      </c>
      <c r="AO50" t="s">
        <v>242</v>
      </c>
    </row>
    <row r="51" spans="3:41" x14ac:dyDescent="0.35">
      <c r="C51" t="s">
        <v>80</v>
      </c>
      <c r="O51" t="s">
        <v>90</v>
      </c>
      <c r="P51" s="32" t="s">
        <v>161</v>
      </c>
      <c r="AD51" t="s">
        <v>178</v>
      </c>
      <c r="AO51" t="s">
        <v>243</v>
      </c>
    </row>
    <row r="52" spans="3:41" x14ac:dyDescent="0.35">
      <c r="C52" t="s">
        <v>81</v>
      </c>
      <c r="O52" t="s">
        <v>25</v>
      </c>
      <c r="P52">
        <v>76003</v>
      </c>
      <c r="V52" t="s">
        <v>66</v>
      </c>
      <c r="W52" t="s">
        <v>82</v>
      </c>
      <c r="X52" t="s">
        <v>123</v>
      </c>
      <c r="Y52" t="s">
        <v>88</v>
      </c>
      <c r="AD52" t="s">
        <v>212</v>
      </c>
      <c r="AO52" t="s">
        <v>244</v>
      </c>
    </row>
    <row r="53" spans="3:41" x14ac:dyDescent="0.35">
      <c r="V53">
        <v>1</v>
      </c>
      <c r="W53">
        <v>1.1000000000000001</v>
      </c>
      <c r="X53">
        <f>X4-$W$50</f>
        <v>-36660</v>
      </c>
      <c r="Y53">
        <f>X53^2</f>
        <v>1343955600</v>
      </c>
      <c r="AO53" t="s">
        <v>245</v>
      </c>
    </row>
    <row r="54" spans="3:41" x14ac:dyDescent="0.35">
      <c r="O54" s="25" t="s">
        <v>86</v>
      </c>
      <c r="V54">
        <v>2</v>
      </c>
      <c r="W54">
        <v>1.3</v>
      </c>
      <c r="X54">
        <f t="shared" ref="X54:X82" si="0">X5-$W$50</f>
        <v>-29798</v>
      </c>
      <c r="Y54">
        <f t="shared" ref="Y54:Y82" si="1">X54^2</f>
        <v>887920804</v>
      </c>
      <c r="AD54" t="s">
        <v>179</v>
      </c>
      <c r="AO54" t="s">
        <v>246</v>
      </c>
    </row>
    <row r="55" spans="3:41" x14ac:dyDescent="0.35">
      <c r="V55">
        <v>3</v>
      </c>
      <c r="W55">
        <v>1.5</v>
      </c>
      <c r="X55">
        <f t="shared" si="0"/>
        <v>-38272</v>
      </c>
      <c r="Y55">
        <f t="shared" si="1"/>
        <v>1464745984</v>
      </c>
      <c r="AD55" t="s">
        <v>180</v>
      </c>
      <c r="AO55" t="s">
        <v>247</v>
      </c>
    </row>
    <row r="56" spans="3:41" x14ac:dyDescent="0.35">
      <c r="O56" t="s">
        <v>66</v>
      </c>
      <c r="P56" t="s">
        <v>82</v>
      </c>
      <c r="Q56" t="s">
        <v>87</v>
      </c>
      <c r="R56" t="s">
        <v>88</v>
      </c>
      <c r="V56">
        <v>4</v>
      </c>
      <c r="W56">
        <v>2</v>
      </c>
      <c r="X56">
        <f t="shared" si="0"/>
        <v>-32478</v>
      </c>
      <c r="Y56">
        <f t="shared" si="1"/>
        <v>1054820484</v>
      </c>
      <c r="AO56" t="s">
        <v>248</v>
      </c>
    </row>
    <row r="57" spans="3:41" x14ac:dyDescent="0.35">
      <c r="O57">
        <v>1</v>
      </c>
      <c r="P57">
        <v>1.1000000000000001</v>
      </c>
      <c r="Q57">
        <f>Q4- $P$52</f>
        <v>-36660</v>
      </c>
      <c r="R57">
        <f>Q57^2</f>
        <v>1343955600</v>
      </c>
      <c r="V57">
        <v>5</v>
      </c>
      <c r="W57">
        <v>2.2000000000000002</v>
      </c>
      <c r="X57">
        <f t="shared" si="0"/>
        <v>-36112</v>
      </c>
      <c r="Y57">
        <f t="shared" si="1"/>
        <v>1304076544</v>
      </c>
      <c r="AD57" t="s">
        <v>213</v>
      </c>
    </row>
    <row r="58" spans="3:41" x14ac:dyDescent="0.35">
      <c r="O58">
        <v>2</v>
      </c>
      <c r="P58">
        <v>1.3</v>
      </c>
      <c r="Q58">
        <f t="shared" ref="Q58:Q86" si="2">Q5- $P$52</f>
        <v>-29798</v>
      </c>
      <c r="R58">
        <f t="shared" ref="R58:R86" si="3">Q58^2</f>
        <v>887920804</v>
      </c>
      <c r="V58">
        <v>6</v>
      </c>
      <c r="W58">
        <v>2.9</v>
      </c>
      <c r="X58">
        <f t="shared" si="0"/>
        <v>-19361</v>
      </c>
      <c r="Y58">
        <f t="shared" si="1"/>
        <v>374848321</v>
      </c>
      <c r="AD58" t="s">
        <v>214</v>
      </c>
    </row>
    <row r="59" spans="3:41" x14ac:dyDescent="0.35">
      <c r="O59">
        <v>3</v>
      </c>
      <c r="P59">
        <v>1.5</v>
      </c>
      <c r="Q59">
        <f t="shared" si="2"/>
        <v>-38272</v>
      </c>
      <c r="R59">
        <f t="shared" si="3"/>
        <v>1464745984</v>
      </c>
      <c r="V59">
        <v>7</v>
      </c>
      <c r="W59">
        <v>3</v>
      </c>
      <c r="X59">
        <f t="shared" si="0"/>
        <v>-15853</v>
      </c>
      <c r="Y59">
        <f t="shared" si="1"/>
        <v>251317609</v>
      </c>
      <c r="AD59" t="s">
        <v>181</v>
      </c>
      <c r="AO59" s="20" t="s">
        <v>239</v>
      </c>
    </row>
    <row r="60" spans="3:41" x14ac:dyDescent="0.35">
      <c r="O60">
        <v>4</v>
      </c>
      <c r="P60">
        <v>2</v>
      </c>
      <c r="Q60">
        <f t="shared" si="2"/>
        <v>-32478</v>
      </c>
      <c r="R60">
        <f t="shared" si="3"/>
        <v>1054820484</v>
      </c>
      <c r="V60">
        <v>8</v>
      </c>
      <c r="W60">
        <v>3.2</v>
      </c>
      <c r="X60">
        <f t="shared" si="0"/>
        <v>-21558</v>
      </c>
      <c r="Y60">
        <f t="shared" si="1"/>
        <v>464747364</v>
      </c>
    </row>
    <row r="61" spans="3:41" x14ac:dyDescent="0.35">
      <c r="O61">
        <v>5</v>
      </c>
      <c r="P61">
        <v>2.2000000000000002</v>
      </c>
      <c r="Q61">
        <f t="shared" si="2"/>
        <v>-36112</v>
      </c>
      <c r="R61">
        <f t="shared" si="3"/>
        <v>1304076544</v>
      </c>
      <c r="V61">
        <v>9</v>
      </c>
      <c r="W61">
        <v>3.2</v>
      </c>
      <c r="X61">
        <f t="shared" si="0"/>
        <v>-11558</v>
      </c>
      <c r="Y61">
        <f t="shared" si="1"/>
        <v>133587364</v>
      </c>
      <c r="AD61" t="s">
        <v>184</v>
      </c>
    </row>
    <row r="62" spans="3:41" x14ac:dyDescent="0.35">
      <c r="O62">
        <v>6</v>
      </c>
      <c r="P62">
        <v>2.9</v>
      </c>
      <c r="Q62">
        <f t="shared" si="2"/>
        <v>-19361</v>
      </c>
      <c r="R62">
        <f t="shared" si="3"/>
        <v>374848321</v>
      </c>
      <c r="V62">
        <v>10</v>
      </c>
      <c r="W62">
        <v>3.7</v>
      </c>
      <c r="X62">
        <f t="shared" si="0"/>
        <v>-18814</v>
      </c>
      <c r="Y62">
        <f t="shared" si="1"/>
        <v>353966596</v>
      </c>
    </row>
    <row r="63" spans="3:41" x14ac:dyDescent="0.35">
      <c r="O63">
        <v>7</v>
      </c>
      <c r="P63">
        <v>3</v>
      </c>
      <c r="Q63">
        <f t="shared" si="2"/>
        <v>-15853</v>
      </c>
      <c r="R63">
        <f t="shared" si="3"/>
        <v>251317609</v>
      </c>
      <c r="V63">
        <v>11</v>
      </c>
      <c r="W63">
        <v>3.9</v>
      </c>
      <c r="X63">
        <f t="shared" si="0"/>
        <v>-12785</v>
      </c>
      <c r="Y63">
        <f t="shared" si="1"/>
        <v>163456225</v>
      </c>
    </row>
    <row r="64" spans="3:41" x14ac:dyDescent="0.35">
      <c r="O64">
        <v>8</v>
      </c>
      <c r="P64">
        <v>3.2</v>
      </c>
      <c r="Q64">
        <f t="shared" si="2"/>
        <v>-21558</v>
      </c>
      <c r="R64">
        <f t="shared" si="3"/>
        <v>464747364</v>
      </c>
      <c r="V64">
        <v>12</v>
      </c>
      <c r="W64">
        <v>4</v>
      </c>
      <c r="X64">
        <f t="shared" si="0"/>
        <v>-20209</v>
      </c>
      <c r="Y64">
        <f t="shared" si="1"/>
        <v>408403681</v>
      </c>
    </row>
    <row r="65" spans="15:43" x14ac:dyDescent="0.35">
      <c r="O65">
        <v>9</v>
      </c>
      <c r="P65">
        <v>3.2</v>
      </c>
      <c r="Q65">
        <f t="shared" si="2"/>
        <v>-11558</v>
      </c>
      <c r="R65">
        <f t="shared" si="3"/>
        <v>133587364</v>
      </c>
      <c r="V65">
        <v>13</v>
      </c>
      <c r="W65">
        <v>4</v>
      </c>
      <c r="X65">
        <f t="shared" si="0"/>
        <v>-19046</v>
      </c>
      <c r="Y65">
        <f t="shared" si="1"/>
        <v>362750116</v>
      </c>
    </row>
    <row r="66" spans="15:43" x14ac:dyDescent="0.35">
      <c r="O66">
        <v>10</v>
      </c>
      <c r="P66">
        <v>3.7</v>
      </c>
      <c r="Q66">
        <f t="shared" si="2"/>
        <v>-18814</v>
      </c>
      <c r="R66">
        <f t="shared" si="3"/>
        <v>353966596</v>
      </c>
      <c r="V66">
        <v>14</v>
      </c>
      <c r="W66">
        <v>4.0999999999999996</v>
      </c>
      <c r="X66">
        <f t="shared" si="0"/>
        <v>-18922</v>
      </c>
      <c r="Y66">
        <f t="shared" si="1"/>
        <v>358042084</v>
      </c>
    </row>
    <row r="67" spans="15:43" x14ac:dyDescent="0.35">
      <c r="O67">
        <v>11</v>
      </c>
      <c r="P67">
        <v>3.9</v>
      </c>
      <c r="Q67">
        <f t="shared" si="2"/>
        <v>-12785</v>
      </c>
      <c r="R67">
        <f t="shared" si="3"/>
        <v>163456225</v>
      </c>
      <c r="V67">
        <v>15</v>
      </c>
      <c r="W67">
        <v>4.5</v>
      </c>
      <c r="X67">
        <f t="shared" si="0"/>
        <v>-14892</v>
      </c>
      <c r="Y67">
        <f t="shared" si="1"/>
        <v>221771664</v>
      </c>
    </row>
    <row r="68" spans="15:43" x14ac:dyDescent="0.35">
      <c r="O68">
        <v>12</v>
      </c>
      <c r="P68">
        <v>4</v>
      </c>
      <c r="Q68">
        <f t="shared" si="2"/>
        <v>-20209</v>
      </c>
      <c r="R68">
        <f t="shared" si="3"/>
        <v>408403681</v>
      </c>
      <c r="V68">
        <v>16</v>
      </c>
      <c r="W68">
        <v>4.9000000000000004</v>
      </c>
      <c r="X68">
        <f t="shared" si="0"/>
        <v>-8065</v>
      </c>
      <c r="Y68">
        <f t="shared" si="1"/>
        <v>65044225</v>
      </c>
    </row>
    <row r="69" spans="15:43" x14ac:dyDescent="0.35">
      <c r="O69">
        <v>13</v>
      </c>
      <c r="P69">
        <v>4</v>
      </c>
      <c r="Q69">
        <f t="shared" si="2"/>
        <v>-19046</v>
      </c>
      <c r="R69">
        <f t="shared" si="3"/>
        <v>362750116</v>
      </c>
      <c r="V69">
        <v>17</v>
      </c>
      <c r="W69">
        <v>5.0999999999999996</v>
      </c>
      <c r="X69">
        <f t="shared" si="0"/>
        <v>-9974</v>
      </c>
      <c r="Y69">
        <f t="shared" si="1"/>
        <v>99480676</v>
      </c>
    </row>
    <row r="70" spans="15:43" x14ac:dyDescent="0.35">
      <c r="O70">
        <v>14</v>
      </c>
      <c r="P70">
        <v>4.0999999999999996</v>
      </c>
      <c r="Q70">
        <f t="shared" si="2"/>
        <v>-18922</v>
      </c>
      <c r="R70">
        <f t="shared" si="3"/>
        <v>358042084</v>
      </c>
      <c r="V70">
        <v>18</v>
      </c>
      <c r="W70">
        <v>5.3</v>
      </c>
      <c r="X70">
        <f t="shared" si="0"/>
        <v>7085</v>
      </c>
      <c r="Y70">
        <f t="shared" si="1"/>
        <v>50197225</v>
      </c>
    </row>
    <row r="71" spans="15:43" x14ac:dyDescent="0.35">
      <c r="O71">
        <v>15</v>
      </c>
      <c r="P71">
        <v>4.5</v>
      </c>
      <c r="Q71">
        <f t="shared" si="2"/>
        <v>-14892</v>
      </c>
      <c r="R71">
        <f t="shared" si="3"/>
        <v>221771664</v>
      </c>
      <c r="V71">
        <v>19</v>
      </c>
      <c r="W71">
        <v>5.9</v>
      </c>
      <c r="X71">
        <f t="shared" si="0"/>
        <v>5360</v>
      </c>
      <c r="Y71">
        <f t="shared" si="1"/>
        <v>28729600</v>
      </c>
    </row>
    <row r="72" spans="15:43" x14ac:dyDescent="0.35">
      <c r="O72">
        <v>16</v>
      </c>
      <c r="P72">
        <v>4.9000000000000004</v>
      </c>
      <c r="Q72">
        <f t="shared" si="2"/>
        <v>-8065</v>
      </c>
      <c r="R72">
        <f t="shared" si="3"/>
        <v>65044225</v>
      </c>
      <c r="V72">
        <v>20</v>
      </c>
      <c r="W72">
        <v>6</v>
      </c>
      <c r="X72">
        <f t="shared" si="0"/>
        <v>17937</v>
      </c>
      <c r="Y72">
        <f t="shared" si="1"/>
        <v>321735969</v>
      </c>
    </row>
    <row r="73" spans="15:43" x14ac:dyDescent="0.35">
      <c r="O73">
        <v>17</v>
      </c>
      <c r="P73">
        <v>5.0999999999999996</v>
      </c>
      <c r="Q73">
        <f t="shared" si="2"/>
        <v>-9974</v>
      </c>
      <c r="R73">
        <f t="shared" si="3"/>
        <v>99480676</v>
      </c>
      <c r="V73">
        <v>21</v>
      </c>
      <c r="W73">
        <v>6.8</v>
      </c>
      <c r="X73">
        <f t="shared" si="0"/>
        <v>15735</v>
      </c>
      <c r="Y73">
        <f t="shared" si="1"/>
        <v>247590225</v>
      </c>
    </row>
    <row r="74" spans="15:43" x14ac:dyDescent="0.35">
      <c r="O74">
        <v>18</v>
      </c>
      <c r="P74">
        <v>5.3</v>
      </c>
      <c r="Q74">
        <f t="shared" si="2"/>
        <v>7085</v>
      </c>
      <c r="R74">
        <f t="shared" si="3"/>
        <v>50197225</v>
      </c>
      <c r="V74">
        <v>22</v>
      </c>
      <c r="W74">
        <v>7.1</v>
      </c>
      <c r="X74">
        <f t="shared" si="0"/>
        <v>22270</v>
      </c>
      <c r="Y74">
        <f t="shared" si="1"/>
        <v>495952900</v>
      </c>
    </row>
    <row r="75" spans="15:43" x14ac:dyDescent="0.35">
      <c r="O75">
        <v>19</v>
      </c>
      <c r="P75">
        <v>5.9</v>
      </c>
      <c r="Q75">
        <f t="shared" si="2"/>
        <v>5360</v>
      </c>
      <c r="R75">
        <f t="shared" si="3"/>
        <v>28729600</v>
      </c>
      <c r="V75">
        <v>23</v>
      </c>
      <c r="W75">
        <v>7.9</v>
      </c>
      <c r="X75">
        <f t="shared" si="0"/>
        <v>25299</v>
      </c>
      <c r="Y75">
        <f t="shared" si="1"/>
        <v>640039401</v>
      </c>
    </row>
    <row r="76" spans="15:43" x14ac:dyDescent="0.35">
      <c r="O76">
        <v>20</v>
      </c>
      <c r="P76">
        <v>6</v>
      </c>
      <c r="Q76">
        <f t="shared" si="2"/>
        <v>17937</v>
      </c>
      <c r="R76">
        <f t="shared" si="3"/>
        <v>321735969</v>
      </c>
      <c r="V76">
        <v>24</v>
      </c>
      <c r="W76">
        <v>8.1999999999999993</v>
      </c>
      <c r="X76">
        <f t="shared" si="0"/>
        <v>37809</v>
      </c>
      <c r="Y76">
        <f t="shared" si="1"/>
        <v>1429520481</v>
      </c>
    </row>
    <row r="77" spans="15:43" x14ac:dyDescent="0.35">
      <c r="O77">
        <v>21</v>
      </c>
      <c r="P77">
        <v>6.8</v>
      </c>
      <c r="Q77">
        <f t="shared" si="2"/>
        <v>15735</v>
      </c>
      <c r="R77">
        <f t="shared" si="3"/>
        <v>247590225</v>
      </c>
      <c r="V77">
        <v>25</v>
      </c>
      <c r="W77">
        <v>8.6999999999999993</v>
      </c>
      <c r="X77">
        <f t="shared" si="0"/>
        <v>33428</v>
      </c>
      <c r="Y77">
        <f t="shared" si="1"/>
        <v>1117431184</v>
      </c>
    </row>
    <row r="78" spans="15:43" x14ac:dyDescent="0.35">
      <c r="O78">
        <v>22</v>
      </c>
      <c r="P78">
        <v>7.1</v>
      </c>
      <c r="Q78">
        <f t="shared" si="2"/>
        <v>22270</v>
      </c>
      <c r="R78">
        <f t="shared" si="3"/>
        <v>495952900</v>
      </c>
      <c r="V78">
        <v>26</v>
      </c>
      <c r="W78">
        <v>9</v>
      </c>
      <c r="X78">
        <f t="shared" si="0"/>
        <v>29579</v>
      </c>
      <c r="Y78">
        <f t="shared" si="1"/>
        <v>874917241</v>
      </c>
      <c r="AO78" t="s">
        <v>249</v>
      </c>
    </row>
    <row r="79" spans="15:43" x14ac:dyDescent="0.35">
      <c r="O79">
        <v>23</v>
      </c>
      <c r="P79">
        <v>7.9</v>
      </c>
      <c r="Q79">
        <f t="shared" si="2"/>
        <v>25299</v>
      </c>
      <c r="R79">
        <f t="shared" si="3"/>
        <v>640039401</v>
      </c>
      <c r="V79">
        <v>27</v>
      </c>
      <c r="W79">
        <v>9.5</v>
      </c>
      <c r="X79">
        <f t="shared" si="0"/>
        <v>40966</v>
      </c>
      <c r="Y79">
        <f t="shared" si="1"/>
        <v>1678213156</v>
      </c>
    </row>
    <row r="80" spans="15:43" x14ac:dyDescent="0.35">
      <c r="O80">
        <v>24</v>
      </c>
      <c r="P80">
        <v>8.1999999999999993</v>
      </c>
      <c r="Q80">
        <f t="shared" si="2"/>
        <v>37809</v>
      </c>
      <c r="R80">
        <f t="shared" si="3"/>
        <v>1429520481</v>
      </c>
      <c r="V80">
        <v>28</v>
      </c>
      <c r="W80">
        <v>9.6</v>
      </c>
      <c r="X80">
        <f t="shared" si="0"/>
        <v>36632</v>
      </c>
      <c r="Y80">
        <f t="shared" si="1"/>
        <v>1341903424</v>
      </c>
      <c r="AO80" t="s">
        <v>236</v>
      </c>
      <c r="AQ80">
        <f>SQRT(Y89)</f>
        <v>6470.0286501168857</v>
      </c>
    </row>
    <row r="81" spans="15:44" x14ac:dyDescent="0.35">
      <c r="O81">
        <v>25</v>
      </c>
      <c r="P81">
        <v>8.6999999999999993</v>
      </c>
      <c r="Q81">
        <f t="shared" si="2"/>
        <v>33428</v>
      </c>
      <c r="R81">
        <f t="shared" si="3"/>
        <v>1117431184</v>
      </c>
      <c r="V81">
        <v>29</v>
      </c>
      <c r="W81">
        <v>10.3</v>
      </c>
      <c r="X81">
        <f t="shared" si="0"/>
        <v>46388</v>
      </c>
      <c r="Y81">
        <f t="shared" si="1"/>
        <v>2151846544</v>
      </c>
      <c r="AO81" t="s">
        <v>235</v>
      </c>
      <c r="AQ81">
        <f>P162/AQ80</f>
        <v>1.545588210002647</v>
      </c>
      <c r="AR81" t="s">
        <v>237</v>
      </c>
    </row>
    <row r="82" spans="15:44" x14ac:dyDescent="0.35">
      <c r="O82">
        <v>26</v>
      </c>
      <c r="P82">
        <v>9</v>
      </c>
      <c r="Q82">
        <f t="shared" si="2"/>
        <v>29579</v>
      </c>
      <c r="R82">
        <f t="shared" si="3"/>
        <v>874917241</v>
      </c>
      <c r="V82">
        <v>30</v>
      </c>
      <c r="W82">
        <v>10.5</v>
      </c>
      <c r="X82">
        <f t="shared" si="0"/>
        <v>45869</v>
      </c>
      <c r="Y82">
        <f t="shared" si="1"/>
        <v>2103965161</v>
      </c>
      <c r="AR82" t="s">
        <v>238</v>
      </c>
    </row>
    <row r="83" spans="15:44" x14ac:dyDescent="0.35">
      <c r="O83">
        <v>27</v>
      </c>
      <c r="P83">
        <v>9.5</v>
      </c>
      <c r="Q83">
        <f t="shared" si="2"/>
        <v>40966</v>
      </c>
      <c r="R83">
        <f t="shared" si="3"/>
        <v>1678213156</v>
      </c>
    </row>
    <row r="84" spans="15:44" x14ac:dyDescent="0.35">
      <c r="O84">
        <v>28</v>
      </c>
      <c r="P84">
        <v>9.6</v>
      </c>
      <c r="Q84">
        <f t="shared" si="2"/>
        <v>36632</v>
      </c>
      <c r="R84">
        <f t="shared" si="3"/>
        <v>1341903424</v>
      </c>
      <c r="V84" t="s">
        <v>160</v>
      </c>
      <c r="W84" t="s">
        <v>165</v>
      </c>
      <c r="X84" t="s">
        <v>113</v>
      </c>
      <c r="Y84">
        <f>SUM(Y53:Y82)</f>
        <v>21794977852</v>
      </c>
    </row>
    <row r="85" spans="15:44" x14ac:dyDescent="0.35">
      <c r="O85">
        <v>29</v>
      </c>
      <c r="P85">
        <v>10.3</v>
      </c>
      <c r="Q85">
        <f t="shared" si="2"/>
        <v>46388</v>
      </c>
      <c r="R85">
        <f t="shared" si="3"/>
        <v>2151846544</v>
      </c>
      <c r="W85" t="s">
        <v>116</v>
      </c>
      <c r="X85" t="s">
        <v>114</v>
      </c>
      <c r="Y85" s="34">
        <f>Y84/COUNT(W53:W82)</f>
        <v>726499261.73333335</v>
      </c>
      <c r="AO85" t="s">
        <v>240</v>
      </c>
    </row>
    <row r="86" spans="15:44" x14ac:dyDescent="0.35">
      <c r="O86">
        <v>30</v>
      </c>
      <c r="P86">
        <v>10.5</v>
      </c>
      <c r="Q86">
        <f t="shared" si="2"/>
        <v>45869</v>
      </c>
      <c r="R86">
        <f t="shared" si="3"/>
        <v>2103965161</v>
      </c>
      <c r="X86" t="s">
        <v>114</v>
      </c>
      <c r="Y86" t="s">
        <v>115</v>
      </c>
    </row>
    <row r="88" spans="15:44" x14ac:dyDescent="0.35">
      <c r="P88" t="s">
        <v>160</v>
      </c>
      <c r="Q88" t="s">
        <v>89</v>
      </c>
      <c r="R88">
        <f>SUM(R57:R86)</f>
        <v>21794977852</v>
      </c>
      <c r="W88" t="s">
        <v>164</v>
      </c>
      <c r="X88" t="s">
        <v>117</v>
      </c>
      <c r="Y88">
        <v>1255838122</v>
      </c>
    </row>
    <row r="89" spans="15:44" x14ac:dyDescent="0.35">
      <c r="P89" t="s">
        <v>163</v>
      </c>
      <c r="W89" t="s">
        <v>118</v>
      </c>
      <c r="X89" t="s">
        <v>119</v>
      </c>
      <c r="Y89" s="34">
        <f>Y88/30</f>
        <v>41861270.733333334</v>
      </c>
    </row>
    <row r="90" spans="15:44" x14ac:dyDescent="0.35">
      <c r="X90" t="s">
        <v>120</v>
      </c>
    </row>
    <row r="92" spans="15:44" x14ac:dyDescent="0.35">
      <c r="V92" t="s">
        <v>121</v>
      </c>
      <c r="AD92" t="s">
        <v>182</v>
      </c>
    </row>
    <row r="93" spans="15:44" x14ac:dyDescent="0.35">
      <c r="V93" t="s">
        <v>122</v>
      </c>
      <c r="AD93" t="s">
        <v>183</v>
      </c>
    </row>
    <row r="95" spans="15:44" x14ac:dyDescent="0.35">
      <c r="V95" t="s">
        <v>124</v>
      </c>
      <c r="AD95" t="s">
        <v>189</v>
      </c>
      <c r="AE95" t="s">
        <v>177</v>
      </c>
      <c r="AF95" t="s">
        <v>190</v>
      </c>
      <c r="AG95" t="s">
        <v>176</v>
      </c>
    </row>
    <row r="96" spans="15:44" x14ac:dyDescent="0.35">
      <c r="V96" t="s">
        <v>125</v>
      </c>
      <c r="AD96" t="s">
        <v>191</v>
      </c>
      <c r="AE96" t="s">
        <v>177</v>
      </c>
      <c r="AF96" t="s">
        <v>192</v>
      </c>
      <c r="AG96" t="s">
        <v>193</v>
      </c>
    </row>
    <row r="98" spans="15:41" x14ac:dyDescent="0.35">
      <c r="V98" t="s">
        <v>127</v>
      </c>
      <c r="AD98" t="s">
        <v>194</v>
      </c>
    </row>
    <row r="99" spans="15:41" x14ac:dyDescent="0.35">
      <c r="V99" t="s">
        <v>126</v>
      </c>
    </row>
    <row r="100" spans="15:41" x14ac:dyDescent="0.35">
      <c r="AD100" t="s">
        <v>215</v>
      </c>
    </row>
    <row r="101" spans="15:41" x14ac:dyDescent="0.35">
      <c r="V101" t="s">
        <v>128</v>
      </c>
      <c r="AD101" t="s">
        <v>186</v>
      </c>
    </row>
    <row r="102" spans="15:41" x14ac:dyDescent="0.35">
      <c r="V102" t="s">
        <v>129</v>
      </c>
      <c r="AO102" t="s">
        <v>250</v>
      </c>
    </row>
    <row r="103" spans="15:41" x14ac:dyDescent="0.35">
      <c r="AD103" t="s">
        <v>216</v>
      </c>
    </row>
    <row r="104" spans="15:41" x14ac:dyDescent="0.35">
      <c r="V104" t="s">
        <v>168</v>
      </c>
    </row>
    <row r="105" spans="15:41" x14ac:dyDescent="0.35">
      <c r="O105" t="s">
        <v>27</v>
      </c>
      <c r="P105">
        <f>(100000-60000)/(10-2)</f>
        <v>5000</v>
      </c>
      <c r="V105" t="s">
        <v>169</v>
      </c>
    </row>
    <row r="106" spans="15:41" x14ac:dyDescent="0.35">
      <c r="O106" t="s">
        <v>25</v>
      </c>
      <c r="P106" t="s">
        <v>93</v>
      </c>
      <c r="AD106" s="37" t="s">
        <v>188</v>
      </c>
    </row>
    <row r="107" spans="15:41" x14ac:dyDescent="0.35">
      <c r="O107" t="s">
        <v>92</v>
      </c>
      <c r="P107" t="s">
        <v>94</v>
      </c>
      <c r="V107" t="s">
        <v>130</v>
      </c>
      <c r="W107" t="s">
        <v>166</v>
      </c>
      <c r="X107" t="s">
        <v>170</v>
      </c>
    </row>
    <row r="108" spans="15:41" x14ac:dyDescent="0.35">
      <c r="O108" t="s">
        <v>83</v>
      </c>
      <c r="P108">
        <f>80000-(5000 * 6)</f>
        <v>50000</v>
      </c>
      <c r="W108" t="s">
        <v>167</v>
      </c>
      <c r="X108" t="s">
        <v>171</v>
      </c>
    </row>
    <row r="109" spans="15:41" x14ac:dyDescent="0.35">
      <c r="O109" t="s">
        <v>25</v>
      </c>
      <c r="P109" t="s">
        <v>95</v>
      </c>
    </row>
    <row r="110" spans="15:41" x14ac:dyDescent="0.35">
      <c r="V110" t="s">
        <v>130</v>
      </c>
      <c r="W110" t="s">
        <v>131</v>
      </c>
    </row>
    <row r="111" spans="15:41" x14ac:dyDescent="0.35">
      <c r="O111" s="33" t="s">
        <v>86</v>
      </c>
      <c r="V111" t="s">
        <v>130</v>
      </c>
      <c r="W111">
        <f>(Y85-Y89)/Y85</f>
        <v>0.94237947243957587</v>
      </c>
    </row>
    <row r="113" spans="15:30" x14ac:dyDescent="0.35">
      <c r="O113" t="s">
        <v>66</v>
      </c>
      <c r="P113" t="s">
        <v>82</v>
      </c>
      <c r="Q113" t="s">
        <v>123</v>
      </c>
      <c r="R113" t="s">
        <v>88</v>
      </c>
      <c r="V113" t="s">
        <v>132</v>
      </c>
    </row>
    <row r="114" spans="15:30" x14ac:dyDescent="0.35">
      <c r="O114">
        <v>1</v>
      </c>
      <c r="P114">
        <v>1.1000000000000001</v>
      </c>
      <c r="Q114">
        <f>Q4 - ($P$105*P114+$P$108)</f>
        <v>-16157</v>
      </c>
      <c r="R114">
        <f>Q114^2</f>
        <v>261048649</v>
      </c>
      <c r="V114" t="s">
        <v>133</v>
      </c>
    </row>
    <row r="115" spans="15:30" x14ac:dyDescent="0.35">
      <c r="O115">
        <v>2</v>
      </c>
      <c r="P115">
        <v>1.3</v>
      </c>
      <c r="Q115">
        <f t="shared" ref="Q115:Q143" si="4">Q5 - ($P$105*P115+$P$108)</f>
        <v>-10295</v>
      </c>
      <c r="R115">
        <f t="shared" ref="R115:R143" si="5">Q115^2</f>
        <v>105987025</v>
      </c>
      <c r="V115" t="s">
        <v>134</v>
      </c>
      <c r="AD115" t="s">
        <v>195</v>
      </c>
    </row>
    <row r="116" spans="15:30" x14ac:dyDescent="0.35">
      <c r="O116">
        <v>3</v>
      </c>
      <c r="P116">
        <v>1.5</v>
      </c>
      <c r="Q116">
        <f t="shared" si="4"/>
        <v>-19769</v>
      </c>
      <c r="R116">
        <f>Q116^2</f>
        <v>390813361</v>
      </c>
      <c r="AD116" t="s">
        <v>196</v>
      </c>
    </row>
    <row r="117" spans="15:30" x14ac:dyDescent="0.35">
      <c r="O117">
        <v>4</v>
      </c>
      <c r="P117">
        <v>2</v>
      </c>
      <c r="Q117">
        <f t="shared" si="4"/>
        <v>-16475</v>
      </c>
      <c r="R117">
        <f t="shared" si="5"/>
        <v>271425625</v>
      </c>
    </row>
    <row r="118" spans="15:30" x14ac:dyDescent="0.35">
      <c r="O118">
        <v>5</v>
      </c>
      <c r="P118">
        <v>2.2000000000000002</v>
      </c>
      <c r="Q118">
        <f t="shared" si="4"/>
        <v>-21109</v>
      </c>
      <c r="R118">
        <f t="shared" si="5"/>
        <v>445589881</v>
      </c>
      <c r="V118" t="s">
        <v>135</v>
      </c>
      <c r="W118" t="s">
        <v>136</v>
      </c>
      <c r="AD118" t="s">
        <v>217</v>
      </c>
    </row>
    <row r="119" spans="15:30" x14ac:dyDescent="0.35">
      <c r="O119">
        <v>6</v>
      </c>
      <c r="P119">
        <v>2.9</v>
      </c>
      <c r="Q119">
        <f t="shared" si="4"/>
        <v>-7858</v>
      </c>
      <c r="R119">
        <f t="shared" si="5"/>
        <v>61748164</v>
      </c>
      <c r="V119" t="s">
        <v>130</v>
      </c>
      <c r="W119">
        <f>(Y84-Y88)/Y84</f>
        <v>0.94237947243957587</v>
      </c>
      <c r="AD119" t="s">
        <v>197</v>
      </c>
    </row>
    <row r="120" spans="15:30" x14ac:dyDescent="0.35">
      <c r="O120">
        <v>7</v>
      </c>
      <c r="P120">
        <v>3</v>
      </c>
      <c r="Q120">
        <f t="shared" si="4"/>
        <v>-4850</v>
      </c>
      <c r="R120">
        <f t="shared" si="5"/>
        <v>23522500</v>
      </c>
    </row>
    <row r="121" spans="15:30" x14ac:dyDescent="0.35">
      <c r="O121">
        <v>8</v>
      </c>
      <c r="P121">
        <v>3.2</v>
      </c>
      <c r="Q121">
        <f t="shared" si="4"/>
        <v>-11555</v>
      </c>
      <c r="R121">
        <f t="shared" si="5"/>
        <v>133518025</v>
      </c>
    </row>
    <row r="122" spans="15:30" x14ac:dyDescent="0.35">
      <c r="O122">
        <v>9</v>
      </c>
      <c r="P122">
        <v>3.2</v>
      </c>
      <c r="Q122">
        <f t="shared" si="4"/>
        <v>-1555</v>
      </c>
      <c r="R122">
        <f t="shared" si="5"/>
        <v>2418025</v>
      </c>
    </row>
    <row r="123" spans="15:30" x14ac:dyDescent="0.35">
      <c r="O123">
        <v>10</v>
      </c>
      <c r="P123">
        <v>3.7</v>
      </c>
      <c r="Q123">
        <f t="shared" si="4"/>
        <v>-11311</v>
      </c>
      <c r="R123">
        <f t="shared" si="5"/>
        <v>127938721</v>
      </c>
    </row>
    <row r="124" spans="15:30" x14ac:dyDescent="0.35">
      <c r="O124">
        <v>11</v>
      </c>
      <c r="P124">
        <v>3.9</v>
      </c>
      <c r="Q124">
        <f t="shared" si="4"/>
        <v>-6282</v>
      </c>
      <c r="R124">
        <f t="shared" si="5"/>
        <v>39463524</v>
      </c>
    </row>
    <row r="125" spans="15:30" x14ac:dyDescent="0.35">
      <c r="O125">
        <v>12</v>
      </c>
      <c r="P125">
        <v>4</v>
      </c>
      <c r="Q125">
        <f t="shared" si="4"/>
        <v>-14206</v>
      </c>
      <c r="R125">
        <f t="shared" si="5"/>
        <v>201810436</v>
      </c>
    </row>
    <row r="126" spans="15:30" x14ac:dyDescent="0.35">
      <c r="O126">
        <v>13</v>
      </c>
      <c r="P126">
        <v>4</v>
      </c>
      <c r="Q126">
        <f t="shared" si="4"/>
        <v>-13043</v>
      </c>
      <c r="R126">
        <f t="shared" si="5"/>
        <v>170119849</v>
      </c>
    </row>
    <row r="127" spans="15:30" x14ac:dyDescent="0.35">
      <c r="O127">
        <v>14</v>
      </c>
      <c r="P127">
        <v>4.0999999999999996</v>
      </c>
      <c r="Q127">
        <f t="shared" si="4"/>
        <v>-13419</v>
      </c>
      <c r="R127">
        <f t="shared" si="5"/>
        <v>180069561</v>
      </c>
    </row>
    <row r="128" spans="15:30" x14ac:dyDescent="0.35">
      <c r="O128">
        <v>15</v>
      </c>
      <c r="P128">
        <v>4.5</v>
      </c>
      <c r="Q128">
        <f t="shared" si="4"/>
        <v>-11389</v>
      </c>
      <c r="R128">
        <f t="shared" si="5"/>
        <v>129709321</v>
      </c>
    </row>
    <row r="129" spans="15:18" x14ac:dyDescent="0.35">
      <c r="O129">
        <v>16</v>
      </c>
      <c r="P129">
        <v>4.9000000000000004</v>
      </c>
      <c r="Q129">
        <f t="shared" si="4"/>
        <v>-6562</v>
      </c>
      <c r="R129">
        <f t="shared" si="5"/>
        <v>43059844</v>
      </c>
    </row>
    <row r="130" spans="15:18" x14ac:dyDescent="0.35">
      <c r="O130">
        <v>17</v>
      </c>
      <c r="P130">
        <v>5.0999999999999996</v>
      </c>
      <c r="Q130">
        <f t="shared" si="4"/>
        <v>-9471</v>
      </c>
      <c r="R130">
        <f t="shared" si="5"/>
        <v>89699841</v>
      </c>
    </row>
    <row r="131" spans="15:18" x14ac:dyDescent="0.35">
      <c r="O131">
        <v>18</v>
      </c>
      <c r="P131">
        <v>5.3</v>
      </c>
      <c r="Q131">
        <f t="shared" si="4"/>
        <v>6588</v>
      </c>
      <c r="R131">
        <f t="shared" si="5"/>
        <v>43401744</v>
      </c>
    </row>
    <row r="132" spans="15:18" x14ac:dyDescent="0.35">
      <c r="O132">
        <v>19</v>
      </c>
      <c r="P132">
        <v>5.9</v>
      </c>
      <c r="Q132">
        <f t="shared" si="4"/>
        <v>1863</v>
      </c>
      <c r="R132">
        <f t="shared" si="5"/>
        <v>3470769</v>
      </c>
    </row>
    <row r="133" spans="15:18" x14ac:dyDescent="0.35">
      <c r="O133">
        <v>20</v>
      </c>
      <c r="P133">
        <v>6</v>
      </c>
      <c r="Q133">
        <f t="shared" si="4"/>
        <v>13940</v>
      </c>
      <c r="R133">
        <f t="shared" si="5"/>
        <v>194323600</v>
      </c>
    </row>
    <row r="134" spans="15:18" x14ac:dyDescent="0.35">
      <c r="O134">
        <v>21</v>
      </c>
      <c r="P134">
        <v>6.8</v>
      </c>
      <c r="Q134">
        <f t="shared" si="4"/>
        <v>7738</v>
      </c>
      <c r="R134">
        <f t="shared" si="5"/>
        <v>59876644</v>
      </c>
    </row>
    <row r="135" spans="15:18" x14ac:dyDescent="0.35">
      <c r="O135">
        <v>22</v>
      </c>
      <c r="P135">
        <v>7.1</v>
      </c>
      <c r="Q135">
        <f t="shared" si="4"/>
        <v>12773</v>
      </c>
      <c r="R135">
        <f t="shared" si="5"/>
        <v>163149529</v>
      </c>
    </row>
    <row r="136" spans="15:18" x14ac:dyDescent="0.35">
      <c r="O136">
        <v>23</v>
      </c>
      <c r="P136">
        <v>7.9</v>
      </c>
      <c r="Q136">
        <f t="shared" si="4"/>
        <v>11802</v>
      </c>
      <c r="R136">
        <f t="shared" si="5"/>
        <v>139287204</v>
      </c>
    </row>
    <row r="137" spans="15:18" x14ac:dyDescent="0.35">
      <c r="O137">
        <v>24</v>
      </c>
      <c r="P137">
        <v>8.1999999999999993</v>
      </c>
      <c r="Q137">
        <f t="shared" si="4"/>
        <v>22812</v>
      </c>
      <c r="R137">
        <f t="shared" si="5"/>
        <v>520387344</v>
      </c>
    </row>
    <row r="138" spans="15:18" x14ac:dyDescent="0.35">
      <c r="O138">
        <v>25</v>
      </c>
      <c r="P138">
        <v>8.6999999999999993</v>
      </c>
      <c r="Q138">
        <f t="shared" si="4"/>
        <v>15931</v>
      </c>
      <c r="R138">
        <f t="shared" si="5"/>
        <v>253796761</v>
      </c>
    </row>
    <row r="139" spans="15:18" x14ac:dyDescent="0.35">
      <c r="O139">
        <v>26</v>
      </c>
      <c r="P139">
        <v>9</v>
      </c>
      <c r="Q139">
        <f t="shared" si="4"/>
        <v>10582</v>
      </c>
      <c r="R139">
        <f t="shared" si="5"/>
        <v>111978724</v>
      </c>
    </row>
    <row r="140" spans="15:18" x14ac:dyDescent="0.35">
      <c r="O140">
        <v>27</v>
      </c>
      <c r="P140">
        <v>9.5</v>
      </c>
      <c r="Q140">
        <f t="shared" si="4"/>
        <v>19469</v>
      </c>
      <c r="R140">
        <f t="shared" si="5"/>
        <v>379041961</v>
      </c>
    </row>
    <row r="141" spans="15:18" x14ac:dyDescent="0.35">
      <c r="O141">
        <v>28</v>
      </c>
      <c r="P141">
        <v>9.6</v>
      </c>
      <c r="Q141">
        <f t="shared" si="4"/>
        <v>14635</v>
      </c>
      <c r="R141">
        <f t="shared" si="5"/>
        <v>214183225</v>
      </c>
    </row>
    <row r="142" spans="15:18" x14ac:dyDescent="0.35">
      <c r="O142">
        <v>29</v>
      </c>
      <c r="P142">
        <v>10.3</v>
      </c>
      <c r="Q142">
        <f t="shared" si="4"/>
        <v>20891</v>
      </c>
      <c r="R142">
        <f t="shared" si="5"/>
        <v>436433881</v>
      </c>
    </row>
    <row r="143" spans="15:18" x14ac:dyDescent="0.35">
      <c r="O143">
        <v>30</v>
      </c>
      <c r="P143">
        <v>10.5</v>
      </c>
      <c r="Q143">
        <f t="shared" si="4"/>
        <v>19372</v>
      </c>
      <c r="R143">
        <f t="shared" si="5"/>
        <v>375274384</v>
      </c>
    </row>
    <row r="145" spans="16:18" x14ac:dyDescent="0.35">
      <c r="P145" t="s">
        <v>162</v>
      </c>
      <c r="Q145" t="s">
        <v>89</v>
      </c>
      <c r="R145" s="34">
        <f>SUM(R114:R143)</f>
        <v>5572548122</v>
      </c>
    </row>
    <row r="162" spans="15:18" x14ac:dyDescent="0.35">
      <c r="O162" t="s">
        <v>27</v>
      </c>
      <c r="P162">
        <f>(120000-40000)/(10-2)</f>
        <v>10000</v>
      </c>
    </row>
    <row r="163" spans="15:18" x14ac:dyDescent="0.35">
      <c r="O163" t="s">
        <v>25</v>
      </c>
      <c r="P163" t="s">
        <v>96</v>
      </c>
    </row>
    <row r="164" spans="15:18" x14ac:dyDescent="0.35">
      <c r="O164" t="s">
        <v>92</v>
      </c>
      <c r="P164" t="s">
        <v>97</v>
      </c>
    </row>
    <row r="165" spans="15:18" x14ac:dyDescent="0.35">
      <c r="O165" t="s">
        <v>83</v>
      </c>
      <c r="P165">
        <f>80000-(10000 * 6)</f>
        <v>20000</v>
      </c>
    </row>
    <row r="166" spans="15:18" x14ac:dyDescent="0.35">
      <c r="O166" t="s">
        <v>25</v>
      </c>
      <c r="P166" t="s">
        <v>98</v>
      </c>
    </row>
    <row r="168" spans="15:18" x14ac:dyDescent="0.35">
      <c r="O168" s="35" t="s">
        <v>86</v>
      </c>
    </row>
    <row r="170" spans="15:18" x14ac:dyDescent="0.35">
      <c r="O170" t="s">
        <v>66</v>
      </c>
      <c r="P170" t="s">
        <v>82</v>
      </c>
      <c r="Q170" t="s">
        <v>123</v>
      </c>
      <c r="R170" t="s">
        <v>88</v>
      </c>
    </row>
    <row r="171" spans="15:18" x14ac:dyDescent="0.35">
      <c r="O171">
        <v>1</v>
      </c>
      <c r="P171">
        <v>1.1000000000000001</v>
      </c>
      <c r="Q171">
        <f>Q4-($P$162*P171+$P$165)</f>
        <v>8343</v>
      </c>
      <c r="R171">
        <f>Q171^2</f>
        <v>69605649</v>
      </c>
    </row>
    <row r="172" spans="15:18" x14ac:dyDescent="0.35">
      <c r="O172">
        <v>2</v>
      </c>
      <c r="P172">
        <v>1.3</v>
      </c>
      <c r="Q172">
        <f t="shared" ref="Q172:Q200" si="6">Q5-($P$162*P172+$P$165)</f>
        <v>13205</v>
      </c>
      <c r="R172">
        <f t="shared" ref="R172:R200" si="7">Q172^2</f>
        <v>174372025</v>
      </c>
    </row>
    <row r="173" spans="15:18" x14ac:dyDescent="0.35">
      <c r="O173">
        <v>3</v>
      </c>
      <c r="P173">
        <v>1.5</v>
      </c>
      <c r="Q173">
        <f t="shared" si="6"/>
        <v>2731</v>
      </c>
      <c r="R173">
        <f t="shared" si="7"/>
        <v>7458361</v>
      </c>
    </row>
    <row r="174" spans="15:18" x14ac:dyDescent="0.35">
      <c r="O174">
        <v>4</v>
      </c>
      <c r="P174">
        <v>2</v>
      </c>
      <c r="Q174">
        <f t="shared" si="6"/>
        <v>3525</v>
      </c>
      <c r="R174">
        <f t="shared" si="7"/>
        <v>12425625</v>
      </c>
    </row>
    <row r="175" spans="15:18" x14ac:dyDescent="0.35">
      <c r="O175">
        <v>5</v>
      </c>
      <c r="P175">
        <v>2.2000000000000002</v>
      </c>
      <c r="Q175">
        <f t="shared" si="6"/>
        <v>-2109</v>
      </c>
      <c r="R175">
        <f t="shared" si="7"/>
        <v>4447881</v>
      </c>
    </row>
    <row r="176" spans="15:18" x14ac:dyDescent="0.35">
      <c r="O176">
        <v>6</v>
      </c>
      <c r="P176">
        <v>2.9</v>
      </c>
      <c r="Q176">
        <f t="shared" si="6"/>
        <v>7642</v>
      </c>
      <c r="R176">
        <f t="shared" si="7"/>
        <v>58400164</v>
      </c>
    </row>
    <row r="177" spans="15:18" x14ac:dyDescent="0.35">
      <c r="O177">
        <v>7</v>
      </c>
      <c r="P177">
        <v>3</v>
      </c>
      <c r="Q177">
        <f t="shared" si="6"/>
        <v>10150</v>
      </c>
      <c r="R177">
        <f t="shared" si="7"/>
        <v>103022500</v>
      </c>
    </row>
    <row r="178" spans="15:18" x14ac:dyDescent="0.35">
      <c r="O178">
        <v>8</v>
      </c>
      <c r="P178">
        <v>3.2</v>
      </c>
      <c r="Q178">
        <f t="shared" si="6"/>
        <v>2445</v>
      </c>
      <c r="R178">
        <f t="shared" si="7"/>
        <v>5978025</v>
      </c>
    </row>
    <row r="179" spans="15:18" x14ac:dyDescent="0.35">
      <c r="O179">
        <v>9</v>
      </c>
      <c r="P179">
        <v>3.2</v>
      </c>
      <c r="Q179">
        <f t="shared" si="6"/>
        <v>12445</v>
      </c>
      <c r="R179">
        <f t="shared" si="7"/>
        <v>154878025</v>
      </c>
    </row>
    <row r="180" spans="15:18" x14ac:dyDescent="0.35">
      <c r="O180">
        <v>10</v>
      </c>
      <c r="P180">
        <v>3.7</v>
      </c>
      <c r="Q180">
        <f t="shared" si="6"/>
        <v>189</v>
      </c>
      <c r="R180">
        <f t="shared" si="7"/>
        <v>35721</v>
      </c>
    </row>
    <row r="181" spans="15:18" x14ac:dyDescent="0.35">
      <c r="O181">
        <v>11</v>
      </c>
      <c r="P181">
        <v>3.9</v>
      </c>
      <c r="Q181">
        <f t="shared" si="6"/>
        <v>4218</v>
      </c>
      <c r="R181">
        <f t="shared" si="7"/>
        <v>17791524</v>
      </c>
    </row>
    <row r="182" spans="15:18" x14ac:dyDescent="0.35">
      <c r="O182">
        <v>12</v>
      </c>
      <c r="P182">
        <v>4</v>
      </c>
      <c r="Q182">
        <f t="shared" si="6"/>
        <v>-4206</v>
      </c>
      <c r="R182">
        <f t="shared" si="7"/>
        <v>17690436</v>
      </c>
    </row>
    <row r="183" spans="15:18" x14ac:dyDescent="0.35">
      <c r="O183">
        <v>13</v>
      </c>
      <c r="P183">
        <v>4</v>
      </c>
      <c r="Q183">
        <f t="shared" si="6"/>
        <v>-3043</v>
      </c>
      <c r="R183">
        <f t="shared" si="7"/>
        <v>9259849</v>
      </c>
    </row>
    <row r="184" spans="15:18" x14ac:dyDescent="0.35">
      <c r="O184">
        <v>14</v>
      </c>
      <c r="P184">
        <v>4.0999999999999996</v>
      </c>
      <c r="Q184">
        <f t="shared" si="6"/>
        <v>-3919</v>
      </c>
      <c r="R184">
        <f t="shared" si="7"/>
        <v>15358561</v>
      </c>
    </row>
    <row r="185" spans="15:18" x14ac:dyDescent="0.35">
      <c r="O185">
        <v>15</v>
      </c>
      <c r="P185">
        <v>4.5</v>
      </c>
      <c r="Q185">
        <f t="shared" si="6"/>
        <v>-3889</v>
      </c>
      <c r="R185">
        <f t="shared" si="7"/>
        <v>15124321</v>
      </c>
    </row>
    <row r="186" spans="15:18" x14ac:dyDescent="0.35">
      <c r="O186">
        <v>16</v>
      </c>
      <c r="P186">
        <v>4.9000000000000004</v>
      </c>
      <c r="Q186">
        <f t="shared" si="6"/>
        <v>-1062</v>
      </c>
      <c r="R186">
        <f t="shared" si="7"/>
        <v>1127844</v>
      </c>
    </row>
    <row r="187" spans="15:18" x14ac:dyDescent="0.35">
      <c r="O187">
        <v>17</v>
      </c>
      <c r="P187">
        <v>5.0999999999999996</v>
      </c>
      <c r="Q187">
        <f t="shared" si="6"/>
        <v>-4971</v>
      </c>
      <c r="R187">
        <f t="shared" si="7"/>
        <v>24710841</v>
      </c>
    </row>
    <row r="188" spans="15:18" x14ac:dyDescent="0.35">
      <c r="O188">
        <v>18</v>
      </c>
      <c r="P188">
        <v>5.3</v>
      </c>
      <c r="Q188">
        <f t="shared" si="6"/>
        <v>10088</v>
      </c>
      <c r="R188">
        <f t="shared" si="7"/>
        <v>101767744</v>
      </c>
    </row>
    <row r="189" spans="15:18" x14ac:dyDescent="0.35">
      <c r="O189">
        <v>19</v>
      </c>
      <c r="P189">
        <v>5.9</v>
      </c>
      <c r="Q189">
        <f t="shared" si="6"/>
        <v>2363</v>
      </c>
      <c r="R189">
        <f t="shared" si="7"/>
        <v>5583769</v>
      </c>
    </row>
    <row r="190" spans="15:18" x14ac:dyDescent="0.35">
      <c r="O190">
        <v>20</v>
      </c>
      <c r="P190">
        <v>6</v>
      </c>
      <c r="Q190">
        <f t="shared" si="6"/>
        <v>13940</v>
      </c>
      <c r="R190">
        <f t="shared" si="7"/>
        <v>194323600</v>
      </c>
    </row>
    <row r="191" spans="15:18" x14ac:dyDescent="0.35">
      <c r="O191">
        <v>21</v>
      </c>
      <c r="P191">
        <v>6.8</v>
      </c>
      <c r="Q191">
        <f t="shared" si="6"/>
        <v>3738</v>
      </c>
      <c r="R191">
        <f t="shared" si="7"/>
        <v>13972644</v>
      </c>
    </row>
    <row r="192" spans="15:18" x14ac:dyDescent="0.35">
      <c r="O192">
        <v>22</v>
      </c>
      <c r="P192">
        <v>7.1</v>
      </c>
      <c r="Q192">
        <f t="shared" si="6"/>
        <v>7273</v>
      </c>
      <c r="R192">
        <f t="shared" si="7"/>
        <v>52896529</v>
      </c>
    </row>
    <row r="193" spans="15:18" x14ac:dyDescent="0.35">
      <c r="O193">
        <v>23</v>
      </c>
      <c r="P193">
        <v>7.9</v>
      </c>
      <c r="Q193">
        <f t="shared" si="6"/>
        <v>2302</v>
      </c>
      <c r="R193">
        <f t="shared" si="7"/>
        <v>5299204</v>
      </c>
    </row>
    <row r="194" spans="15:18" x14ac:dyDescent="0.35">
      <c r="O194">
        <v>24</v>
      </c>
      <c r="P194">
        <v>8.1999999999999993</v>
      </c>
      <c r="Q194">
        <f t="shared" si="6"/>
        <v>11812</v>
      </c>
      <c r="R194">
        <f t="shared" si="7"/>
        <v>139523344</v>
      </c>
    </row>
    <row r="195" spans="15:18" x14ac:dyDescent="0.35">
      <c r="O195">
        <v>25</v>
      </c>
      <c r="P195">
        <v>8.6999999999999993</v>
      </c>
      <c r="Q195">
        <f t="shared" si="6"/>
        <v>2431</v>
      </c>
      <c r="R195">
        <f t="shared" si="7"/>
        <v>5909761</v>
      </c>
    </row>
    <row r="196" spans="15:18" x14ac:dyDescent="0.35">
      <c r="O196">
        <v>26</v>
      </c>
      <c r="P196">
        <v>9</v>
      </c>
      <c r="Q196">
        <f t="shared" si="6"/>
        <v>-4418</v>
      </c>
      <c r="R196">
        <f t="shared" si="7"/>
        <v>19518724</v>
      </c>
    </row>
    <row r="197" spans="15:18" x14ac:dyDescent="0.35">
      <c r="O197">
        <v>27</v>
      </c>
      <c r="P197">
        <v>9.5</v>
      </c>
      <c r="Q197">
        <f t="shared" si="6"/>
        <v>1969</v>
      </c>
      <c r="R197">
        <f t="shared" si="7"/>
        <v>3876961</v>
      </c>
    </row>
    <row r="198" spans="15:18" x14ac:dyDescent="0.35">
      <c r="O198">
        <v>28</v>
      </c>
      <c r="P198">
        <v>9.6</v>
      </c>
      <c r="Q198">
        <f t="shared" si="6"/>
        <v>-3365</v>
      </c>
      <c r="R198">
        <f t="shared" si="7"/>
        <v>11323225</v>
      </c>
    </row>
    <row r="199" spans="15:18" x14ac:dyDescent="0.35">
      <c r="O199">
        <v>29</v>
      </c>
      <c r="P199">
        <v>10.3</v>
      </c>
      <c r="Q199">
        <f t="shared" si="6"/>
        <v>-609</v>
      </c>
      <c r="R199">
        <f t="shared" si="7"/>
        <v>370881</v>
      </c>
    </row>
    <row r="200" spans="15:18" x14ac:dyDescent="0.35">
      <c r="O200">
        <v>30</v>
      </c>
      <c r="P200">
        <v>10.5</v>
      </c>
      <c r="Q200">
        <f t="shared" si="6"/>
        <v>-3128</v>
      </c>
      <c r="R200">
        <f t="shared" si="7"/>
        <v>9784384</v>
      </c>
    </row>
    <row r="202" spans="15:18" x14ac:dyDescent="0.35">
      <c r="P202" t="s">
        <v>162</v>
      </c>
      <c r="Q202" t="s">
        <v>89</v>
      </c>
      <c r="R202" s="34">
        <f>SUM(R171:R200)</f>
        <v>1255838122</v>
      </c>
    </row>
    <row r="218" spans="15:16" x14ac:dyDescent="0.35">
      <c r="O218" t="s">
        <v>27</v>
      </c>
      <c r="P218">
        <f>(140000-20000)/(10-2)</f>
        <v>15000</v>
      </c>
    </row>
    <row r="219" spans="15:16" x14ac:dyDescent="0.35">
      <c r="O219" t="s">
        <v>25</v>
      </c>
      <c r="P219" t="s">
        <v>99</v>
      </c>
    </row>
    <row r="220" spans="15:16" x14ac:dyDescent="0.35">
      <c r="O220" t="s">
        <v>101</v>
      </c>
      <c r="P220" t="s">
        <v>100</v>
      </c>
    </row>
    <row r="221" spans="15:16" x14ac:dyDescent="0.35">
      <c r="O221" t="s">
        <v>83</v>
      </c>
      <c r="P221">
        <f>80000-(15000 * 6)</f>
        <v>-10000</v>
      </c>
    </row>
    <row r="222" spans="15:16" x14ac:dyDescent="0.35">
      <c r="O222" t="s">
        <v>25</v>
      </c>
      <c r="P222" t="s">
        <v>102</v>
      </c>
    </row>
    <row r="224" spans="15:16" x14ac:dyDescent="0.35">
      <c r="O224" s="36" t="s">
        <v>86</v>
      </c>
    </row>
    <row r="226" spans="15:18" x14ac:dyDescent="0.35">
      <c r="O226" t="s">
        <v>66</v>
      </c>
      <c r="P226" t="s">
        <v>82</v>
      </c>
      <c r="Q226" t="s">
        <v>87</v>
      </c>
      <c r="R226" t="s">
        <v>88</v>
      </c>
    </row>
    <row r="227" spans="15:18" x14ac:dyDescent="0.35">
      <c r="O227">
        <v>1</v>
      </c>
      <c r="P227">
        <v>1.1000000000000001</v>
      </c>
      <c r="Q227">
        <f>Q4 - ($P$218*P227+$P$221)</f>
        <v>32843</v>
      </c>
      <c r="R227">
        <f>Q227^2</f>
        <v>1078662649</v>
      </c>
    </row>
    <row r="228" spans="15:18" x14ac:dyDescent="0.35">
      <c r="O228">
        <v>2</v>
      </c>
      <c r="P228">
        <v>1.3</v>
      </c>
      <c r="Q228">
        <f t="shared" ref="Q228:Q256" si="8">Q5 - ($P$218*P228+$P$221)</f>
        <v>36705</v>
      </c>
      <c r="R228">
        <f t="shared" ref="R228:R256" si="9">Q228^2</f>
        <v>1347257025</v>
      </c>
    </row>
    <row r="229" spans="15:18" x14ac:dyDescent="0.35">
      <c r="O229">
        <v>3</v>
      </c>
      <c r="P229">
        <v>1.5</v>
      </c>
      <c r="Q229">
        <f t="shared" si="8"/>
        <v>25231</v>
      </c>
      <c r="R229">
        <f t="shared" si="9"/>
        <v>636603361</v>
      </c>
    </row>
    <row r="230" spans="15:18" x14ac:dyDescent="0.35">
      <c r="O230">
        <v>4</v>
      </c>
      <c r="P230">
        <v>2</v>
      </c>
      <c r="Q230">
        <f t="shared" si="8"/>
        <v>23525</v>
      </c>
      <c r="R230">
        <f t="shared" si="9"/>
        <v>553425625</v>
      </c>
    </row>
    <row r="231" spans="15:18" x14ac:dyDescent="0.35">
      <c r="O231">
        <v>5</v>
      </c>
      <c r="P231">
        <v>2.2000000000000002</v>
      </c>
      <c r="Q231">
        <f t="shared" si="8"/>
        <v>16891</v>
      </c>
      <c r="R231">
        <f t="shared" si="9"/>
        <v>285305881</v>
      </c>
    </row>
    <row r="232" spans="15:18" x14ac:dyDescent="0.35">
      <c r="O232">
        <v>6</v>
      </c>
      <c r="P232">
        <v>2.9</v>
      </c>
      <c r="Q232">
        <f t="shared" si="8"/>
        <v>23142</v>
      </c>
      <c r="R232">
        <f t="shared" si="9"/>
        <v>535552164</v>
      </c>
    </row>
    <row r="233" spans="15:18" x14ac:dyDescent="0.35">
      <c r="O233">
        <v>7</v>
      </c>
      <c r="P233">
        <v>3</v>
      </c>
      <c r="Q233">
        <f t="shared" si="8"/>
        <v>25150</v>
      </c>
      <c r="R233">
        <f t="shared" si="9"/>
        <v>632522500</v>
      </c>
    </row>
    <row r="234" spans="15:18" x14ac:dyDescent="0.35">
      <c r="O234">
        <v>8</v>
      </c>
      <c r="P234">
        <v>3.2</v>
      </c>
      <c r="Q234">
        <f t="shared" si="8"/>
        <v>16445</v>
      </c>
      <c r="R234">
        <f t="shared" si="9"/>
        <v>270438025</v>
      </c>
    </row>
    <row r="235" spans="15:18" x14ac:dyDescent="0.35">
      <c r="O235">
        <v>9</v>
      </c>
      <c r="P235">
        <v>3.2</v>
      </c>
      <c r="Q235">
        <f t="shared" si="8"/>
        <v>26445</v>
      </c>
      <c r="R235">
        <f t="shared" si="9"/>
        <v>699338025</v>
      </c>
    </row>
    <row r="236" spans="15:18" x14ac:dyDescent="0.35">
      <c r="O236">
        <v>10</v>
      </c>
      <c r="P236">
        <v>3.7</v>
      </c>
      <c r="Q236">
        <f t="shared" si="8"/>
        <v>11689</v>
      </c>
      <c r="R236">
        <f t="shared" si="9"/>
        <v>136632721</v>
      </c>
    </row>
    <row r="237" spans="15:18" x14ac:dyDescent="0.35">
      <c r="O237">
        <v>11</v>
      </c>
      <c r="P237">
        <v>3.9</v>
      </c>
      <c r="Q237">
        <f t="shared" si="8"/>
        <v>14718</v>
      </c>
      <c r="R237">
        <f t="shared" si="9"/>
        <v>216619524</v>
      </c>
    </row>
    <row r="238" spans="15:18" x14ac:dyDescent="0.35">
      <c r="O238">
        <v>12</v>
      </c>
      <c r="P238">
        <v>4</v>
      </c>
      <c r="Q238">
        <f t="shared" si="8"/>
        <v>5794</v>
      </c>
      <c r="R238">
        <f t="shared" si="9"/>
        <v>33570436</v>
      </c>
    </row>
    <row r="239" spans="15:18" x14ac:dyDescent="0.35">
      <c r="O239">
        <v>13</v>
      </c>
      <c r="P239">
        <v>4</v>
      </c>
      <c r="Q239">
        <f t="shared" si="8"/>
        <v>6957</v>
      </c>
      <c r="R239">
        <f t="shared" si="9"/>
        <v>48399849</v>
      </c>
    </row>
    <row r="240" spans="15:18" x14ac:dyDescent="0.35">
      <c r="O240">
        <v>14</v>
      </c>
      <c r="P240">
        <v>4.0999999999999996</v>
      </c>
      <c r="Q240">
        <f t="shared" si="8"/>
        <v>5581.0000000000073</v>
      </c>
      <c r="R240">
        <f t="shared" si="9"/>
        <v>31147561.000000082</v>
      </c>
    </row>
    <row r="241" spans="15:18" x14ac:dyDescent="0.35">
      <c r="O241">
        <v>15</v>
      </c>
      <c r="P241">
        <v>4.5</v>
      </c>
      <c r="Q241">
        <f t="shared" si="8"/>
        <v>3611</v>
      </c>
      <c r="R241">
        <f t="shared" si="9"/>
        <v>13039321</v>
      </c>
    </row>
    <row r="242" spans="15:18" x14ac:dyDescent="0.35">
      <c r="O242">
        <v>16</v>
      </c>
      <c r="P242">
        <v>4.9000000000000004</v>
      </c>
      <c r="Q242">
        <f t="shared" si="8"/>
        <v>4438</v>
      </c>
      <c r="R242">
        <f t="shared" si="9"/>
        <v>19695844</v>
      </c>
    </row>
    <row r="243" spans="15:18" x14ac:dyDescent="0.35">
      <c r="O243">
        <v>17</v>
      </c>
      <c r="P243">
        <v>5.0999999999999996</v>
      </c>
      <c r="Q243">
        <f t="shared" si="8"/>
        <v>-471</v>
      </c>
      <c r="R243">
        <f t="shared" si="9"/>
        <v>221841</v>
      </c>
    </row>
    <row r="244" spans="15:18" x14ac:dyDescent="0.35">
      <c r="O244">
        <v>18</v>
      </c>
      <c r="P244">
        <v>5.3</v>
      </c>
      <c r="Q244">
        <f t="shared" si="8"/>
        <v>13588</v>
      </c>
      <c r="R244">
        <f t="shared" si="9"/>
        <v>184633744</v>
      </c>
    </row>
    <row r="245" spans="15:18" x14ac:dyDescent="0.35">
      <c r="O245">
        <v>19</v>
      </c>
      <c r="P245">
        <v>5.9</v>
      </c>
      <c r="Q245">
        <f t="shared" si="8"/>
        <v>2863</v>
      </c>
      <c r="R245">
        <f t="shared" si="9"/>
        <v>8196769</v>
      </c>
    </row>
    <row r="246" spans="15:18" x14ac:dyDescent="0.35">
      <c r="O246">
        <v>20</v>
      </c>
      <c r="P246">
        <v>6</v>
      </c>
      <c r="Q246">
        <f t="shared" si="8"/>
        <v>13940</v>
      </c>
      <c r="R246">
        <f t="shared" si="9"/>
        <v>194323600</v>
      </c>
    </row>
    <row r="247" spans="15:18" x14ac:dyDescent="0.35">
      <c r="O247">
        <v>21</v>
      </c>
      <c r="P247">
        <v>6.8</v>
      </c>
      <c r="Q247">
        <f t="shared" si="8"/>
        <v>-262</v>
      </c>
      <c r="R247">
        <f t="shared" si="9"/>
        <v>68644</v>
      </c>
    </row>
    <row r="248" spans="15:18" x14ac:dyDescent="0.35">
      <c r="O248">
        <v>22</v>
      </c>
      <c r="P248">
        <v>7.1</v>
      </c>
      <c r="Q248">
        <f t="shared" si="8"/>
        <v>1773</v>
      </c>
      <c r="R248">
        <f t="shared" si="9"/>
        <v>3143529</v>
      </c>
    </row>
    <row r="249" spans="15:18" x14ac:dyDescent="0.35">
      <c r="O249">
        <v>23</v>
      </c>
      <c r="P249">
        <v>7.9</v>
      </c>
      <c r="Q249">
        <f t="shared" si="8"/>
        <v>-7198</v>
      </c>
      <c r="R249">
        <f t="shared" si="9"/>
        <v>51811204</v>
      </c>
    </row>
    <row r="250" spans="15:18" x14ac:dyDescent="0.35">
      <c r="O250">
        <v>24</v>
      </c>
      <c r="P250">
        <v>8.1999999999999993</v>
      </c>
      <c r="Q250">
        <f t="shared" si="8"/>
        <v>812.00000000001455</v>
      </c>
      <c r="R250">
        <f t="shared" si="9"/>
        <v>659344.00000002363</v>
      </c>
    </row>
    <row r="251" spans="15:18" x14ac:dyDescent="0.35">
      <c r="O251">
        <v>25</v>
      </c>
      <c r="P251">
        <v>8.6999999999999993</v>
      </c>
      <c r="Q251">
        <f t="shared" si="8"/>
        <v>-11068.999999999985</v>
      </c>
      <c r="R251">
        <f t="shared" si="9"/>
        <v>122522760.99999967</v>
      </c>
    </row>
    <row r="252" spans="15:18" x14ac:dyDescent="0.35">
      <c r="O252">
        <v>26</v>
      </c>
      <c r="P252">
        <v>9</v>
      </c>
      <c r="Q252">
        <f t="shared" si="8"/>
        <v>-19418</v>
      </c>
      <c r="R252">
        <f t="shared" si="9"/>
        <v>377058724</v>
      </c>
    </row>
    <row r="253" spans="15:18" x14ac:dyDescent="0.35">
      <c r="O253">
        <v>27</v>
      </c>
      <c r="P253">
        <v>9.5</v>
      </c>
      <c r="Q253">
        <f t="shared" si="8"/>
        <v>-15531</v>
      </c>
      <c r="R253">
        <f t="shared" si="9"/>
        <v>241211961</v>
      </c>
    </row>
    <row r="254" spans="15:18" x14ac:dyDescent="0.35">
      <c r="O254">
        <v>28</v>
      </c>
      <c r="P254">
        <v>9.6</v>
      </c>
      <c r="Q254">
        <f t="shared" si="8"/>
        <v>-21365</v>
      </c>
      <c r="R254">
        <f t="shared" si="9"/>
        <v>456463225</v>
      </c>
    </row>
    <row r="255" spans="15:18" x14ac:dyDescent="0.35">
      <c r="O255">
        <v>29</v>
      </c>
      <c r="P255">
        <v>10.3</v>
      </c>
      <c r="Q255">
        <f t="shared" si="8"/>
        <v>-22109</v>
      </c>
      <c r="R255">
        <f t="shared" si="9"/>
        <v>488807881</v>
      </c>
    </row>
    <row r="256" spans="15:18" x14ac:dyDescent="0.35">
      <c r="O256">
        <v>30</v>
      </c>
      <c r="P256">
        <v>10.5</v>
      </c>
      <c r="Q256">
        <f t="shared" si="8"/>
        <v>-25628</v>
      </c>
      <c r="R256">
        <f t="shared" si="9"/>
        <v>656794384</v>
      </c>
    </row>
    <row r="258" spans="16:18" x14ac:dyDescent="0.35">
      <c r="P258" t="s">
        <v>162</v>
      </c>
      <c r="Q258" t="s">
        <v>89</v>
      </c>
      <c r="R258" s="34">
        <f>SUM(R227:R256)</f>
        <v>9324128122</v>
      </c>
    </row>
    <row r="277" spans="15:16" x14ac:dyDescent="0.35">
      <c r="O277" t="s">
        <v>103</v>
      </c>
    </row>
    <row r="278" spans="15:16" x14ac:dyDescent="0.35">
      <c r="O278" t="s">
        <v>104</v>
      </c>
    </row>
    <row r="279" spans="15:16" x14ac:dyDescent="0.35">
      <c r="O279" t="s">
        <v>25</v>
      </c>
      <c r="P279" t="s">
        <v>98</v>
      </c>
    </row>
    <row r="281" spans="15:16" x14ac:dyDescent="0.35">
      <c r="O281" t="s">
        <v>105</v>
      </c>
    </row>
    <row r="283" spans="15:16" x14ac:dyDescent="0.35">
      <c r="O283" t="s">
        <v>107</v>
      </c>
    </row>
    <row r="284" spans="15:16" x14ac:dyDescent="0.35">
      <c r="O284" t="s">
        <v>108</v>
      </c>
    </row>
    <row r="286" spans="15:16" x14ac:dyDescent="0.35">
      <c r="O286" t="s">
        <v>106</v>
      </c>
    </row>
    <row r="287" spans="15:16" x14ac:dyDescent="0.35">
      <c r="O287" t="s">
        <v>109</v>
      </c>
    </row>
    <row r="291" spans="15:15" x14ac:dyDescent="0.35">
      <c r="O291" s="20" t="s">
        <v>137</v>
      </c>
    </row>
    <row r="313" spans="15:15" x14ac:dyDescent="0.35">
      <c r="O313" t="s">
        <v>138</v>
      </c>
    </row>
    <row r="314" spans="15:15" x14ac:dyDescent="0.35">
      <c r="O314" t="s">
        <v>139</v>
      </c>
    </row>
    <row r="316" spans="15:15" x14ac:dyDescent="0.35">
      <c r="O316" t="s">
        <v>140</v>
      </c>
    </row>
    <row r="317" spans="15:15" x14ac:dyDescent="0.35">
      <c r="O317" t="s">
        <v>141</v>
      </c>
    </row>
    <row r="319" spans="15:15" x14ac:dyDescent="0.35">
      <c r="O319" t="s">
        <v>142</v>
      </c>
    </row>
    <row r="320" spans="15:15" x14ac:dyDescent="0.35">
      <c r="O320" t="s">
        <v>146</v>
      </c>
    </row>
    <row r="325" spans="15:15" x14ac:dyDescent="0.35">
      <c r="O325" t="s">
        <v>145</v>
      </c>
    </row>
    <row r="345" spans="15:15" x14ac:dyDescent="0.35">
      <c r="O345" t="s">
        <v>143</v>
      </c>
    </row>
    <row r="346" spans="15:15" x14ac:dyDescent="0.35">
      <c r="O346" t="s">
        <v>144</v>
      </c>
    </row>
    <row r="347" spans="15:15" x14ac:dyDescent="0.35">
      <c r="O347" t="s">
        <v>156</v>
      </c>
    </row>
  </sheetData>
  <mergeCells count="5">
    <mergeCell ref="AN1:AU1"/>
    <mergeCell ref="B1:L1"/>
    <mergeCell ref="N1:S1"/>
    <mergeCell ref="AC1:AL1"/>
    <mergeCell ref="U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A1"/>
  <sheetViews>
    <sheetView workbookViewId="0">
      <selection activeCell="L9" sqref="L9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7"/>
  <sheetViews>
    <sheetView workbookViewId="0">
      <selection activeCell="B4" sqref="B4"/>
    </sheetView>
  </sheetViews>
  <sheetFormatPr defaultRowHeight="14.5" x14ac:dyDescent="0.35"/>
  <cols>
    <col min="2" max="2" width="12.08984375" bestFit="1" customWidth="1"/>
  </cols>
  <sheetData>
    <row r="2" spans="2:2" x14ac:dyDescent="0.35">
      <c r="B2" t="s">
        <v>74</v>
      </c>
    </row>
    <row r="3" spans="2:2" x14ac:dyDescent="0.35">
      <c r="B3" t="s">
        <v>152</v>
      </c>
    </row>
    <row r="4" spans="2:2" x14ac:dyDescent="0.35">
      <c r="B4" t="s">
        <v>76</v>
      </c>
    </row>
    <row r="5" spans="2:2" x14ac:dyDescent="0.35">
      <c r="B5" t="s">
        <v>75</v>
      </c>
    </row>
    <row r="6" spans="2:2" x14ac:dyDescent="0.35">
      <c r="B6" t="s">
        <v>147</v>
      </c>
    </row>
    <row r="7" spans="2:2" x14ac:dyDescent="0.35">
      <c r="B7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ML Vocabulary</vt:lpstr>
      <vt:lpstr>Supervised ML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2024-04-02T04:27:23Z</dcterms:modified>
</cp:coreProperties>
</file>