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busisness-job\Rau cu nam restaurant\programming\report-module-data-warehouse\temp\"/>
    </mc:Choice>
  </mc:AlternateContent>
  <xr:revisionPtr revIDLastSave="0" documentId="13_ncr:1_{B8399952-869B-439D-9A0C-8FA96912AD9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OANH THU" sheetId="1" r:id="rId1"/>
    <sheet name="CHI TIẾT CHI" sheetId="2" r:id="rId2"/>
    <sheet name="CHI" sheetId="3" r:id="rId3"/>
    <sheet name="BÀN GIAO TIÊN A HIỀN" sheetId="4" r:id="rId4"/>
    <sheet name="CK SHOPEE FOOD" sheetId="5" r:id="rId5"/>
    <sheet name="In HD COLE HAAN" sheetId="6" state="hidden" r:id="rId6"/>
    <sheet name="Sheet1" sheetId="7" state="hidden" r:id="rId7"/>
    <sheet name="Sheet2" sheetId="8" state="hidden" r:id="rId8"/>
  </sheets>
  <definedNames>
    <definedName name="bill.dc">#REF!</definedName>
    <definedName name="data.ecco">'DOANH THU'!$C$4:$C$26</definedName>
    <definedName name="day">#REF!</definedName>
    <definedName name="discount">#REF!</definedName>
    <definedName name="dm.dc">#REF!</definedName>
    <definedName name="dm.dc.all">#REF!</definedName>
    <definedName name="dm.ecco">#REF!</definedName>
    <definedName name="dm.ecco.all">#REF!</definedName>
    <definedName name="EC">#REF!</definedName>
    <definedName name="ExportData">#REF!</definedName>
    <definedName name="payment">#REF!</definedName>
    <definedName name="tax">#REF!</definedName>
    <definedName name="time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6" l="1"/>
  <c r="A2" i="6"/>
  <c r="M1" i="6" a="1"/>
  <c r="M1" i="6" s="1"/>
  <c r="A1" i="6"/>
  <c r="B33" i="4"/>
  <c r="I32" i="4"/>
  <c r="B32" i="4"/>
  <c r="C32" i="4" s="1"/>
  <c r="I31" i="4"/>
  <c r="E31" i="4"/>
  <c r="B31" i="4"/>
  <c r="C31" i="4" s="1"/>
  <c r="E30" i="4"/>
  <c r="C30" i="4"/>
  <c r="B30" i="4"/>
  <c r="E29" i="4"/>
  <c r="B29" i="4"/>
  <c r="C29" i="4" s="1"/>
  <c r="I28" i="4"/>
  <c r="E28" i="4"/>
  <c r="B28" i="4"/>
  <c r="C28" i="4" s="1"/>
  <c r="E27" i="4"/>
  <c r="B27" i="4"/>
  <c r="C27" i="4" s="1"/>
  <c r="I26" i="4"/>
  <c r="E26" i="4"/>
  <c r="B26" i="4"/>
  <c r="C26" i="4" s="1"/>
  <c r="I25" i="4"/>
  <c r="E25" i="4"/>
  <c r="B25" i="4"/>
  <c r="C25" i="4" s="1"/>
  <c r="I24" i="4"/>
  <c r="I2" i="4" s="1"/>
  <c r="E24" i="4"/>
  <c r="B24" i="4"/>
  <c r="C24" i="4" s="1"/>
  <c r="E23" i="4"/>
  <c r="B23" i="4"/>
  <c r="C23" i="4" s="1"/>
  <c r="I22" i="4"/>
  <c r="E22" i="4"/>
  <c r="B22" i="4"/>
  <c r="C22" i="4" s="1"/>
  <c r="I21" i="4"/>
  <c r="E21" i="4"/>
  <c r="B21" i="4"/>
  <c r="C21" i="4" s="1"/>
  <c r="I20" i="4"/>
  <c r="E20" i="4"/>
  <c r="B20" i="4"/>
  <c r="C20" i="4" s="1"/>
  <c r="I19" i="4"/>
  <c r="E19" i="4"/>
  <c r="B19" i="4"/>
  <c r="C19" i="4" s="1"/>
  <c r="I18" i="4"/>
  <c r="E18" i="4"/>
  <c r="B18" i="4"/>
  <c r="C18" i="4" s="1"/>
  <c r="I17" i="4"/>
  <c r="E17" i="4"/>
  <c r="B17" i="4"/>
  <c r="C17" i="4" s="1"/>
  <c r="E16" i="4"/>
  <c r="C16" i="4"/>
  <c r="B16" i="4"/>
  <c r="I15" i="4"/>
  <c r="E15" i="4"/>
  <c r="C15" i="4"/>
  <c r="B15" i="4"/>
  <c r="E14" i="4"/>
  <c r="B14" i="4"/>
  <c r="C14" i="4" s="1"/>
  <c r="I13" i="4"/>
  <c r="E13" i="4"/>
  <c r="B13" i="4"/>
  <c r="C13" i="4" s="1"/>
  <c r="I12" i="4"/>
  <c r="E12" i="4"/>
  <c r="C12" i="4"/>
  <c r="B12" i="4"/>
  <c r="I11" i="4"/>
  <c r="E11" i="4"/>
  <c r="C11" i="4"/>
  <c r="B11" i="4"/>
  <c r="E10" i="4"/>
  <c r="B10" i="4"/>
  <c r="C10" i="4" s="1"/>
  <c r="I9" i="4"/>
  <c r="E9" i="4"/>
  <c r="B9" i="4"/>
  <c r="C9" i="4" s="1"/>
  <c r="E8" i="4"/>
  <c r="B8" i="4"/>
  <c r="C8" i="4" s="1"/>
  <c r="E7" i="4"/>
  <c r="B7" i="4"/>
  <c r="C7" i="4" s="1"/>
  <c r="E6" i="4"/>
  <c r="C6" i="4"/>
  <c r="B6" i="4"/>
  <c r="I5" i="4"/>
  <c r="E5" i="4"/>
  <c r="C5" i="4"/>
  <c r="B5" i="4"/>
  <c r="I4" i="4"/>
  <c r="E4" i="4"/>
  <c r="C4" i="4"/>
  <c r="B4" i="4"/>
  <c r="I3" i="4"/>
  <c r="E3" i="4"/>
  <c r="E2" i="4" s="1"/>
  <c r="K3" i="4" s="1"/>
  <c r="K12" i="4" s="1"/>
  <c r="B3" i="4"/>
  <c r="C3" i="4" s="1"/>
  <c r="C2" i="4" s="1"/>
  <c r="H2" i="4"/>
  <c r="G2" i="4"/>
  <c r="F2" i="4"/>
  <c r="C1" i="3"/>
  <c r="G210" i="2"/>
  <c r="G180" i="2"/>
  <c r="G153" i="2"/>
  <c r="G99" i="2"/>
  <c r="G94" i="2"/>
  <c r="G89" i="2"/>
  <c r="G88" i="2"/>
  <c r="G86" i="2"/>
  <c r="G85" i="2"/>
  <c r="G84" i="2"/>
  <c r="G78" i="2"/>
  <c r="H1" i="2"/>
  <c r="C1" i="1"/>
  <c r="B2" i="4" l="1"/>
  <c r="G1" i="2"/>
</calcChain>
</file>

<file path=xl/sharedStrings.xml><?xml version="1.0" encoding="utf-8"?>
<sst xmlns="http://schemas.openxmlformats.org/spreadsheetml/2006/main" count="283" uniqueCount="235">
  <si>
    <t xml:space="preserve"> </t>
  </si>
  <si>
    <t>TỔNG THU</t>
  </si>
  <si>
    <t>{"sheets": {"DOANH-THU-NGAY": "0", "CHI-PHI-NGAY": "2", "GRAB,BAEMIN,SP-FOOD": "3", "CK-SP-FOOD": "4"},
                "df_slice": {"0": [[3,34], 1, 2], "2": [[2,33], 1, 2], "3": [[2,33], 0, 5, 6, 7], "4": [[1,32], 0, 1]},
                "column_name": {"0": ["NGAY", "DOANH-THU"], "2": ["NGAY", "CHI-PHI"], "3": ["NGAY", "NET-SP-FOOD", "GRAB", "BAEMIN"], "4": ["NGAY","CK-SP-FOOD"]}}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</si>
  <si>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</si>
  <si>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</si>
  <si>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</si>
  <si>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</si>
  <si>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</si>
  <si>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</si>
  <si>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</si>
  <si>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</si>
  <si>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</si>
  <si>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</si>
  <si>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</si>
  <si>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</t>
  </si>
  <si>
    <t>bún tươi</t>
  </si>
  <si>
    <t>hủ túi</t>
  </si>
  <si>
    <t>đậu hu</t>
  </si>
  <si>
    <t>nấm mèo khô</t>
  </si>
  <si>
    <t>rau muống,bún,khóm,rừa</t>
  </si>
  <si>
    <t>gas đỉnh xám</t>
  </si>
  <si>
    <t>chả cua ĐB 500g</t>
  </si>
  <si>
    <t>Dê lạnh loại 1</t>
  </si>
  <si>
    <t>tô Kraft 750ml+nắp pet</t>
  </si>
  <si>
    <t>2 thùng</t>
  </si>
  <si>
    <t>Hộp cơm nhỏ</t>
  </si>
  <si>
    <t>Ly Giấy 480ml+Nắp pet (nâu)</t>
  </si>
  <si>
    <t>ship hộp</t>
  </si>
  <si>
    <t>ship chả cua</t>
  </si>
  <si>
    <t>muối ăn visaco</t>
  </si>
  <si>
    <t>lưới rửa chén tân bách phát</t>
  </si>
  <si>
    <t>giấm gạo</t>
  </si>
  <si>
    <t>bột giặt</t>
  </si>
  <si>
    <t>dậu hà làn coop select</t>
  </si>
  <si>
    <t>tau hù trăng</t>
  </si>
  <si>
    <t>bắp non coop</t>
  </si>
  <si>
    <t>0.22</t>
  </si>
  <si>
    <t>rưa leo + đậu hủ non</t>
  </si>
  <si>
    <t>lấy chả</t>
  </si>
  <si>
    <t>ship hàng</t>
  </si>
  <si>
    <t>đậu hủ ky lá</t>
  </si>
  <si>
    <t>3kg</t>
  </si>
  <si>
    <t>nấm rơm</t>
  </si>
  <si>
    <t>viết ứng 500k</t>
  </si>
  <si>
    <t>cải bó xôi</t>
  </si>
  <si>
    <t>lá dứa</t>
  </si>
  <si>
    <t>dưa leo</t>
  </si>
  <si>
    <t>cà rốt</t>
  </si>
  <si>
    <t>chanh</t>
  </si>
  <si>
    <t>củ cải trắng</t>
  </si>
  <si>
    <t xml:space="preserve">bún </t>
  </si>
  <si>
    <t>hủ tiếu</t>
  </si>
  <si>
    <t>dđậu hũ</t>
  </si>
  <si>
    <t xml:space="preserve">thuốc thông cống </t>
  </si>
  <si>
    <t>Gại lứt vàng</t>
  </si>
  <si>
    <t xml:space="preserve">Gạo st </t>
  </si>
  <si>
    <t>Gas đỉnh xám 45kg</t>
  </si>
  <si>
    <t>Bún tươi, mướp hương, bắp non,Hủ tíu xào,nấm bào ngư</t>
  </si>
  <si>
    <t>giá sống</t>
  </si>
  <si>
    <t>bắp non</t>
  </si>
  <si>
    <t>bún hủ tiếu</t>
  </si>
  <si>
    <t>chay vệ sinh đa năng</t>
  </si>
  <si>
    <t xml:space="preserve">bàn chải sắt </t>
  </si>
  <si>
    <t>dầu ăn</t>
  </si>
  <si>
    <t>rau muống</t>
  </si>
  <si>
    <t>rau nhúc</t>
  </si>
  <si>
    <t>cải thìa</t>
  </si>
  <si>
    <t>bí đỏ</t>
  </si>
  <si>
    <t>rau muống cọng</t>
  </si>
  <si>
    <t>bó xôi</t>
  </si>
  <si>
    <t>cải cúc</t>
  </si>
  <si>
    <t>bún</t>
  </si>
  <si>
    <t>khoai tây</t>
  </si>
  <si>
    <t>lương chị viên</t>
  </si>
  <si>
    <t xml:space="preserve">bảng hiệu quận4 </t>
  </si>
  <si>
    <t xml:space="preserve">tiền rác </t>
  </si>
  <si>
    <t xml:space="preserve"> tiền xe baga chở tủ lanh</t>
  </si>
  <si>
    <t>đậu hà lan</t>
  </si>
  <si>
    <t>kim bấm vở</t>
  </si>
  <si>
    <t>tinh dầu vỏgo</t>
  </si>
  <si>
    <t>gừng vn</t>
  </si>
  <si>
    <t>bún tươi gói 500g</t>
  </si>
  <si>
    <t>muối ăn viasco</t>
  </si>
  <si>
    <t>thông cống</t>
  </si>
  <si>
    <t xml:space="preserve">nhang </t>
  </si>
  <si>
    <t>bún+hủi+bắp non+đậu hủ+cải nồi+húng lủi+rau nhúc</t>
  </si>
  <si>
    <t>bún tươi gói 500gr</t>
  </si>
  <si>
    <t>củ săn</t>
  </si>
  <si>
    <t>Anh hiền lấy</t>
  </si>
  <si>
    <t>6/14/2022</t>
  </si>
  <si>
    <t>anh hiền hàng</t>
  </si>
  <si>
    <t>hủ tiếu xào</t>
  </si>
  <si>
    <t>bao tay bọc</t>
  </si>
  <si>
    <t>đường cát</t>
  </si>
  <si>
    <t>bột ngọt</t>
  </si>
  <si>
    <t>dầu oliu</t>
  </si>
  <si>
    <t>6/16/2022</t>
  </si>
  <si>
    <t>hủ tiếu xào vs giá sống</t>
  </si>
  <si>
    <t>lấy đồ anh hiền</t>
  </si>
  <si>
    <t>6/17/2022</t>
  </si>
  <si>
    <t>giá</t>
  </si>
  <si>
    <t>gạo lứt vàng</t>
  </si>
  <si>
    <t>60kg</t>
  </si>
  <si>
    <t xml:space="preserve">gạo st </t>
  </si>
  <si>
    <t>50kg</t>
  </si>
  <si>
    <t xml:space="preserve">ship hàng anh hiền sường </t>
  </si>
  <si>
    <t>bún +giá</t>
  </si>
  <si>
    <t xml:space="preserve">gas </t>
  </si>
  <si>
    <t>tiêu den</t>
  </si>
  <si>
    <t>tỏi tím</t>
  </si>
  <si>
    <t>Bông chuối bào</t>
  </si>
  <si>
    <t>càng cua</t>
  </si>
  <si>
    <t>rau muống hạt</t>
  </si>
  <si>
    <t>đậu hủ ki lá</t>
  </si>
  <si>
    <t>Hật điều nguyên hạt</t>
  </si>
  <si>
    <t>rau răm</t>
  </si>
  <si>
    <t>mướp hương</t>
  </si>
  <si>
    <t>Dầu ăn Happi Koki</t>
  </si>
  <si>
    <t xml:space="preserve">Minh Ứng </t>
  </si>
  <si>
    <t>Nhật ứng tiền</t>
  </si>
  <si>
    <t>chuyển khỏoản</t>
  </si>
  <si>
    <t>bảnh hiệu quận 4</t>
  </si>
  <si>
    <t>chuyển khỏan</t>
  </si>
  <si>
    <t>Dầu hào</t>
  </si>
  <si>
    <t xml:space="preserve">in giấy </t>
  </si>
  <si>
    <t>06/21/2022</t>
  </si>
  <si>
    <t>nhật ứng tiền</t>
  </si>
  <si>
    <t>chuyển khoỏn</t>
  </si>
  <si>
    <t>dầu ăn cool</t>
  </si>
  <si>
    <t>cây kéo kinh</t>
  </si>
  <si>
    <t>gas bình lớn</t>
  </si>
  <si>
    <t>chanh không hạt</t>
  </si>
  <si>
    <t>0.98</t>
  </si>
  <si>
    <t>minh ứng</t>
  </si>
  <si>
    <t>06/22/2022</t>
  </si>
  <si>
    <t>bún+hủ tíu</t>
  </si>
  <si>
    <t>ship</t>
  </si>
  <si>
    <t>Tiền cơm</t>
  </si>
  <si>
    <t xml:space="preserve">ANH HIỀN LẤY </t>
  </si>
  <si>
    <t>nấm bào ngư</t>
  </si>
  <si>
    <t>hu tíu</t>
  </si>
  <si>
    <t>dậu hủ</t>
  </si>
  <si>
    <t>húng cây</t>
  </si>
  <si>
    <t>.</t>
  </si>
  <si>
    <t>tía tô</t>
  </si>
  <si>
    <t>rau càng cua</t>
  </si>
  <si>
    <t>húng quế</t>
  </si>
  <si>
    <t>gas</t>
  </si>
  <si>
    <t>cơm nhân viên 2 bữa</t>
  </si>
  <si>
    <t>viết ứng tiền</t>
  </si>
  <si>
    <t>bún+hủ tiếu</t>
  </si>
  <si>
    <t xml:space="preserve">đậu hũ </t>
  </si>
  <si>
    <t>dùa tươi</t>
  </si>
  <si>
    <t>bún chiều</t>
  </si>
  <si>
    <t>cơm nhân viên</t>
  </si>
  <si>
    <t>vệ xinh bơm gas máy lạnh</t>
  </si>
  <si>
    <t>gas gia đình 45kg</t>
  </si>
  <si>
    <t>chuyển khoản</t>
  </si>
  <si>
    <t>hành baro</t>
  </si>
  <si>
    <t>tương ớt</t>
  </si>
  <si>
    <t xml:space="preserve">gạo lức vàng </t>
  </si>
  <si>
    <t>gạo st</t>
  </si>
  <si>
    <t>bịch</t>
  </si>
  <si>
    <t>muối</t>
  </si>
  <si>
    <t>cơm nv 2 bữa</t>
  </si>
  <si>
    <t xml:space="preserve">bún tươi </t>
  </si>
  <si>
    <t>đậu hủ</t>
  </si>
  <si>
    <t>số để bàng maca</t>
  </si>
  <si>
    <t>dầu ăn thực vật</t>
  </si>
  <si>
    <t>bơ thực vật</t>
  </si>
  <si>
    <t>Gas 45kg</t>
  </si>
  <si>
    <t>Cây lau nhà</t>
  </si>
  <si>
    <t>ớt chuông</t>
  </si>
  <si>
    <t>nấm đùi gà</t>
  </si>
  <si>
    <t>Song ứng tiền</t>
  </si>
  <si>
    <t xml:space="preserve"> nước đá</t>
  </si>
  <si>
    <t>cà chua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</si>
  <si>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</si>
  <si>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</si>
  <si>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</si>
  <si>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</si>
  <si>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</si>
  <si>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</si>
  <si>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</si>
  <si>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</si>
  <si>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</si>
  <si>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</si>
  <si>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</si>
  <si>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</si>
  <si>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</si>
  <si>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</si>
  <si>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</si>
  <si>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</si>
  <si>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</si>
  <si>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</si>
  <si>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</si>
  <si>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</si>
  <si>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</si>
  <si>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</si>
  <si>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</si>
  <si>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</si>
  <si>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</si>
  <si>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</si>
  <si>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</si>
  <si>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</si>
  <si>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</si>
  <si>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</si>
  <si>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</si>
  <si>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</si>
  <si>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</si>
  <si>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</si>
  <si>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</si>
  <si>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VÍ MOMO</t>
  </si>
  <si>
    <t>now</t>
  </si>
  <si>
    <t xml:space="preserve">GRAB </t>
  </si>
  <si>
    <t>BAEMIN</t>
  </si>
  <si>
    <t>C. KHOẢN</t>
  </si>
  <si>
    <t>song ứng tiền</t>
  </si>
  <si>
    <t>chuyển tiền gas 26/06</t>
  </si>
  <si>
    <t>vũ ứng</t>
  </si>
  <si>
    <t>nhật ứng</t>
  </si>
  <si>
    <t>bảnh hiệu q4</t>
  </si>
  <si>
    <t>tiền dầu ăn</t>
  </si>
  <si>
    <t>Ahien lấy</t>
  </si>
  <si>
    <t>tiền điện</t>
  </si>
  <si>
    <t>tổng còn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</si>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</sst>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#,##0\ [$đ-42A]"/>
    <numFmt numFmtId="166" formatCode="_(* #,##0.00_);_(* \(#,##0.00\);_(* &quot;-&quot;??_);_(@_)"/>
    <numFmt numFmtId="167" formatCode="d/m/yyyy"/>
    <numFmt numFmtId="168" formatCode="d\.m"/>
    <numFmt numFmtId="169" formatCode="_(&quot;$&quot;* #,##0_);_(&quot;$&quot;* \(#,##0\);_(&quot;$&quot;* &quot;-&quot;_);_(@_)"/>
  </numFmts>
  <fonts count="78" x14ac:knownFonts="1">
    <font>
      <sz val="10"/>
      <color rgb="FF000000"/>
      <name val="Calibri"/>
      <scheme val="minor"/>
    </font>
    <font>
      <sz val="14"/>
      <color rgb="FF000000"/>
      <name val="Calibri"/>
    </font>
    <font>
      <b/>
      <i/>
      <sz val="16"/>
      <color rgb="FFFF00FF"/>
      <name val="Tahoma"/>
    </font>
    <font>
      <sz val="16"/>
      <color rgb="FFFF0000"/>
      <name val="Tahoma"/>
    </font>
    <font>
      <b/>
      <sz val="10"/>
      <color theme="1"/>
      <name val="Calibri"/>
    </font>
    <font>
      <b/>
      <sz val="16"/>
      <color rgb="FFFF00FF"/>
      <name val="Calibri"/>
    </font>
    <font>
      <sz val="16"/>
      <color rgb="FFFF0000"/>
      <name val="Calibri"/>
    </font>
    <font>
      <sz val="14"/>
      <color rgb="FFFFFFFF"/>
      <name val="Calibri"/>
    </font>
    <font>
      <sz val="16"/>
      <color rgb="FFFF00FF"/>
      <name val="Calibri"/>
    </font>
    <font>
      <sz val="12"/>
      <color theme="1"/>
      <name val="Calibri"/>
    </font>
    <font>
      <sz val="16"/>
      <color rgb="FFFF00FF"/>
      <name val="Open Sans"/>
    </font>
    <font>
      <sz val="16"/>
      <color rgb="FFFF0000"/>
      <name val="Open Sans"/>
    </font>
    <font>
      <sz val="10"/>
      <color theme="1"/>
      <name val="Calibri"/>
    </font>
    <font>
      <sz val="17"/>
      <color rgb="FFFF0000"/>
      <name val="Open Sans"/>
    </font>
    <font>
      <sz val="12"/>
      <color rgb="FF000000"/>
      <name val="Open Sans"/>
    </font>
    <font>
      <sz val="10"/>
      <color rgb="FF000000"/>
      <name val="Open Sans"/>
    </font>
    <font>
      <b/>
      <i/>
      <sz val="15"/>
      <color theme="1"/>
      <name val="Arial"/>
    </font>
    <font>
      <b/>
      <sz val="15"/>
      <color theme="1"/>
      <name val="Open Sans"/>
    </font>
    <font>
      <b/>
      <sz val="12"/>
      <color rgb="FFFF0000"/>
      <name val="Open Sans"/>
    </font>
    <font>
      <b/>
      <sz val="14"/>
      <color rgb="FF000000"/>
      <name val="Arial"/>
    </font>
    <font>
      <sz val="10"/>
      <color rgb="FFFF0000"/>
      <name val="Calibri"/>
    </font>
    <font>
      <b/>
      <i/>
      <sz val="15"/>
      <color rgb="FFFF0000"/>
      <name val="Arial"/>
    </font>
    <font>
      <b/>
      <i/>
      <sz val="14"/>
      <color rgb="FFFF0000"/>
      <name val="Arial"/>
    </font>
    <font>
      <b/>
      <i/>
      <sz val="12"/>
      <color rgb="FFFF0000"/>
      <name val="Arial"/>
    </font>
    <font>
      <sz val="12"/>
      <color theme="1"/>
      <name val="Arial"/>
    </font>
    <font>
      <b/>
      <sz val="15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i/>
      <sz val="14"/>
      <color rgb="FF000000"/>
      <name val="Arial"/>
    </font>
    <font>
      <sz val="12"/>
      <color rgb="FF000000"/>
      <name val="Arial"/>
    </font>
    <font>
      <b/>
      <sz val="15"/>
      <color theme="1"/>
      <name val="Calibri"/>
    </font>
    <font>
      <b/>
      <sz val="12"/>
      <color rgb="FFFF0000"/>
      <name val="Calibri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color rgb="FF000000"/>
      <name val="Arial"/>
    </font>
    <font>
      <b/>
      <sz val="15"/>
      <color rgb="FF000000"/>
      <name val="Arial"/>
    </font>
    <font>
      <b/>
      <sz val="14"/>
      <color theme="1"/>
      <name val="Arial"/>
    </font>
    <font>
      <b/>
      <sz val="12"/>
      <color theme="1"/>
      <name val="Arial"/>
    </font>
    <font>
      <sz val="12"/>
      <color rgb="FF00FF00"/>
      <name val="Arial"/>
    </font>
    <font>
      <sz val="12"/>
      <color rgb="FFFF0000"/>
      <name val="Calibri"/>
    </font>
    <font>
      <b/>
      <sz val="10"/>
      <color rgb="FFFF0000"/>
      <name val="Calibri"/>
    </font>
    <font>
      <b/>
      <sz val="14"/>
      <color rgb="FF000000"/>
      <name val="Calibri"/>
    </font>
    <font>
      <sz val="13"/>
      <color theme="1"/>
      <name val="Arial"/>
    </font>
    <font>
      <b/>
      <sz val="13"/>
      <color rgb="FFFF0000"/>
      <name val="Arial"/>
    </font>
    <font>
      <b/>
      <sz val="16"/>
      <color rgb="FFFF0000"/>
      <name val="Arial"/>
    </font>
    <font>
      <b/>
      <sz val="13"/>
      <color theme="1"/>
      <name val="Arial"/>
    </font>
    <font>
      <b/>
      <sz val="14"/>
      <color rgb="FFFF0000"/>
      <name val="Arial"/>
    </font>
    <font>
      <b/>
      <sz val="18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0"/>
      <color theme="1"/>
      <name val="Open Sans"/>
    </font>
    <font>
      <b/>
      <sz val="18"/>
      <color rgb="FF000000"/>
      <name val="Inconsolata"/>
    </font>
    <font>
      <sz val="14"/>
      <color rgb="FF000000"/>
      <name val="Open Sans"/>
    </font>
    <font>
      <b/>
      <i/>
      <sz val="18"/>
      <color rgb="FFFF0000"/>
      <name val="Inconsolata"/>
    </font>
    <font>
      <b/>
      <sz val="14"/>
      <color rgb="FF000000"/>
      <name val="Open Sans"/>
    </font>
    <font>
      <b/>
      <i/>
      <sz val="12"/>
      <color rgb="FF000000"/>
      <name val="Open Sans"/>
    </font>
    <font>
      <b/>
      <sz val="12"/>
      <color rgb="FF000000"/>
      <name val="Open Sans"/>
    </font>
    <font>
      <sz val="10"/>
      <color rgb="FFFF0000"/>
      <name val="Open Sans"/>
    </font>
    <font>
      <sz val="11"/>
      <color rgb="FFFF0000"/>
      <name val="Open Sans"/>
    </font>
    <font>
      <sz val="20"/>
      <color rgb="FFFF0000"/>
      <name val="Open Sans"/>
    </font>
    <font>
      <sz val="14"/>
      <color rgb="FFFF0000"/>
      <name val="Open Sans"/>
    </font>
    <font>
      <sz val="11"/>
      <color rgb="FF000000"/>
      <name val="Open Sans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sz val="14"/>
      <color theme="1"/>
      <name val="Open Sans"/>
    </font>
    <font>
      <sz val="14"/>
      <color theme="1"/>
      <name val="Calibri"/>
    </font>
    <font>
      <sz val="10"/>
      <color theme="1"/>
      <name val="Calibri"/>
      <scheme val="minor"/>
    </font>
    <font>
      <sz val="12"/>
      <color theme="1"/>
      <name val="Times New Roman"/>
    </font>
    <font>
      <sz val="10"/>
      <color rgb="FF000000"/>
      <name val="Calibri"/>
    </font>
    <font>
      <sz val="8"/>
      <color theme="1"/>
      <name val="Tahoma"/>
    </font>
    <font>
      <sz val="10"/>
      <color theme="1"/>
      <name val="Arial"/>
    </font>
    <font>
      <b/>
      <i/>
      <sz val="10"/>
      <color theme="1"/>
      <name val="Times New Roman"/>
    </font>
    <font>
      <b/>
      <i/>
      <sz val="10"/>
      <color rgb="FFC0C0C0"/>
      <name val="Times New Roman"/>
    </font>
    <font>
      <i/>
      <sz val="24"/>
      <color rgb="FF008000"/>
      <name val="Arial"/>
    </font>
    <font>
      <sz val="8"/>
      <color theme="1"/>
      <name val="Arial"/>
    </font>
    <font>
      <sz val="10"/>
      <color rgb="FFFF0000"/>
      <name val="Tahoma"/>
    </font>
    <font>
      <sz val="10"/>
      <color theme="1"/>
      <name val="Tahoma"/>
    </font>
  </fonts>
  <fills count="2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4">
    <xf numFmtId="0" fontId="0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" fontId="7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/>
    <xf numFmtId="164" fontId="11" fillId="4" borderId="2" xfId="0" applyNumberFormat="1" applyFont="1" applyFill="1" applyBorder="1"/>
    <xf numFmtId="0" fontId="12" fillId="4" borderId="1" xfId="0" applyFont="1" applyFill="1" applyBorder="1"/>
    <xf numFmtId="0" fontId="12" fillId="0" borderId="0" xfId="0" applyFont="1"/>
    <xf numFmtId="164" fontId="13" fillId="4" borderId="2" xfId="0" applyNumberFormat="1" applyFont="1" applyFill="1" applyBorder="1"/>
    <xf numFmtId="0" fontId="9" fillId="4" borderId="1" xfId="0" applyFont="1" applyFill="1" applyBorder="1"/>
    <xf numFmtId="0" fontId="14" fillId="0" borderId="0" xfId="0" applyFont="1"/>
    <xf numFmtId="0" fontId="15" fillId="0" borderId="0" xfId="0" applyFont="1"/>
    <xf numFmtId="1" fontId="9" fillId="5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/>
    <xf numFmtId="0" fontId="10" fillId="0" borderId="0" xfId="0" applyFont="1"/>
    <xf numFmtId="0" fontId="11" fillId="0" borderId="0" xfId="0" applyFont="1"/>
    <xf numFmtId="0" fontId="16" fillId="6" borderId="2" xfId="0" applyFont="1" applyFill="1" applyBorder="1"/>
    <xf numFmtId="0" fontId="17" fillId="0" borderId="0" xfId="0" applyFont="1" applyAlignment="1">
      <alignment horizontal="left"/>
    </xf>
    <xf numFmtId="0" fontId="18" fillId="4" borderId="1" xfId="0" applyFont="1" applyFill="1" applyBorder="1" applyAlignment="1">
      <alignment horizontal="center"/>
    </xf>
    <xf numFmtId="165" fontId="19" fillId="4" borderId="2" xfId="0" applyNumberFormat="1" applyFont="1" applyFill="1" applyBorder="1" applyAlignment="1">
      <alignment horizontal="center"/>
    </xf>
    <xf numFmtId="165" fontId="20" fillId="0" borderId="0" xfId="0" applyNumberFormat="1" applyFont="1" applyAlignment="1">
      <alignment horizontal="right"/>
    </xf>
    <xf numFmtId="14" fontId="21" fillId="7" borderId="2" xfId="0" applyNumberFormat="1" applyFont="1" applyFill="1" applyBorder="1"/>
    <xf numFmtId="0" fontId="22" fillId="8" borderId="3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left" vertical="center"/>
    </xf>
    <xf numFmtId="0" fontId="22" fillId="8" borderId="3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  <xf numFmtId="165" fontId="19" fillId="8" borderId="2" xfId="0" applyNumberFormat="1" applyFont="1" applyFill="1" applyBorder="1" applyAlignment="1">
      <alignment horizontal="center"/>
    </xf>
    <xf numFmtId="165" fontId="22" fillId="9" borderId="4" xfId="0" applyNumberFormat="1" applyFont="1" applyFill="1" applyBorder="1" applyAlignment="1">
      <alignment horizontal="right" vertical="center"/>
    </xf>
    <xf numFmtId="166" fontId="24" fillId="4" borderId="1" xfId="0" applyNumberFormat="1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14" fontId="16" fillId="10" borderId="2" xfId="0" applyNumberFormat="1" applyFont="1" applyFill="1" applyBorder="1"/>
    <xf numFmtId="0" fontId="24" fillId="10" borderId="2" xfId="0" applyFont="1" applyFill="1" applyBorder="1" applyAlignment="1">
      <alignment horizontal="center" wrapText="1"/>
    </xf>
    <xf numFmtId="0" fontId="25" fillId="10" borderId="2" xfId="0" applyFont="1" applyFill="1" applyBorder="1" applyAlignment="1">
      <alignment horizontal="left"/>
    </xf>
    <xf numFmtId="0" fontId="24" fillId="10" borderId="2" xfId="0" applyFont="1" applyFill="1" applyBorder="1" applyAlignment="1">
      <alignment horizontal="center"/>
    </xf>
    <xf numFmtId="0" fontId="26" fillId="10" borderId="2" xfId="0" applyFont="1" applyFill="1" applyBorder="1" applyAlignment="1">
      <alignment horizontal="center"/>
    </xf>
    <xf numFmtId="165" fontId="19" fillId="10" borderId="2" xfId="0" applyNumberFormat="1" applyFont="1" applyFill="1" applyBorder="1" applyAlignment="1">
      <alignment horizontal="center"/>
    </xf>
    <xf numFmtId="165" fontId="27" fillId="10" borderId="2" xfId="0" applyNumberFormat="1" applyFont="1" applyFill="1" applyBorder="1" applyAlignment="1">
      <alignment horizontal="right"/>
    </xf>
    <xf numFmtId="0" fontId="12" fillId="10" borderId="2" xfId="0" applyFont="1" applyFill="1" applyBorder="1"/>
    <xf numFmtId="0" fontId="15" fillId="4" borderId="1" xfId="0" applyFont="1" applyFill="1" applyBorder="1"/>
    <xf numFmtId="14" fontId="16" fillId="6" borderId="2" xfId="0" applyNumberFormat="1" applyFont="1" applyFill="1" applyBorder="1"/>
    <xf numFmtId="0" fontId="24" fillId="6" borderId="2" xfId="0" applyFont="1" applyFill="1" applyBorder="1" applyAlignment="1">
      <alignment horizontal="center" wrapText="1"/>
    </xf>
    <xf numFmtId="0" fontId="25" fillId="6" borderId="2" xfId="0" applyFont="1" applyFill="1" applyBorder="1" applyAlignment="1">
      <alignment horizontal="left"/>
    </xf>
    <xf numFmtId="0" fontId="24" fillId="6" borderId="2" xfId="0" applyFont="1" applyFill="1" applyBorder="1" applyAlignment="1">
      <alignment horizontal="center"/>
    </xf>
    <xf numFmtId="0" fontId="26" fillId="6" borderId="2" xfId="0" applyFont="1" applyFill="1" applyBorder="1" applyAlignment="1">
      <alignment horizontal="center"/>
    </xf>
    <xf numFmtId="165" fontId="19" fillId="6" borderId="2" xfId="0" applyNumberFormat="1" applyFont="1" applyFill="1" applyBorder="1" applyAlignment="1">
      <alignment horizontal="center"/>
    </xf>
    <xf numFmtId="165" fontId="27" fillId="6" borderId="2" xfId="0" applyNumberFormat="1" applyFont="1" applyFill="1" applyBorder="1" applyAlignment="1">
      <alignment horizontal="right"/>
    </xf>
    <xf numFmtId="0" fontId="12" fillId="6" borderId="2" xfId="0" applyFont="1" applyFill="1" applyBorder="1"/>
    <xf numFmtId="0" fontId="21" fillId="6" borderId="2" xfId="0" applyFont="1" applyFill="1" applyBorder="1" applyAlignment="1">
      <alignment horizontal="center"/>
    </xf>
    <xf numFmtId="165" fontId="28" fillId="6" borderId="2" xfId="0" applyNumberFormat="1" applyFont="1" applyFill="1" applyBorder="1"/>
    <xf numFmtId="165" fontId="21" fillId="6" borderId="2" xfId="0" applyNumberFormat="1" applyFont="1" applyFill="1" applyBorder="1" applyAlignment="1">
      <alignment horizontal="right"/>
    </xf>
    <xf numFmtId="0" fontId="29" fillId="4" borderId="1" xfId="0" applyFont="1" applyFill="1" applyBorder="1"/>
    <xf numFmtId="0" fontId="24" fillId="10" borderId="2" xfId="0" applyFont="1" applyFill="1" applyBorder="1"/>
    <xf numFmtId="0" fontId="16" fillId="10" borderId="2" xfId="0" applyFont="1" applyFill="1" applyBorder="1"/>
    <xf numFmtId="3" fontId="26" fillId="10" borderId="2" xfId="0" applyNumberFormat="1" applyFont="1" applyFill="1" applyBorder="1" applyAlignment="1">
      <alignment horizontal="center"/>
    </xf>
    <xf numFmtId="0" fontId="24" fillId="6" borderId="2" xfId="0" applyFont="1" applyFill="1" applyBorder="1"/>
    <xf numFmtId="0" fontId="30" fillId="6" borderId="1" xfId="0" applyFont="1" applyFill="1" applyBorder="1"/>
    <xf numFmtId="165" fontId="27" fillId="6" borderId="1" xfId="0" applyNumberFormat="1" applyFont="1" applyFill="1" applyBorder="1" applyAlignment="1">
      <alignment horizontal="right"/>
    </xf>
    <xf numFmtId="0" fontId="30" fillId="6" borderId="2" xfId="0" applyFont="1" applyFill="1" applyBorder="1"/>
    <xf numFmtId="3" fontId="31" fillId="6" borderId="2" xfId="0" applyNumberFormat="1" applyFont="1" applyFill="1" applyBorder="1" applyAlignment="1">
      <alignment horizontal="center"/>
    </xf>
    <xf numFmtId="0" fontId="24" fillId="10" borderId="2" xfId="0" applyFont="1" applyFill="1" applyBorder="1" applyAlignment="1">
      <alignment vertical="center"/>
    </xf>
    <xf numFmtId="0" fontId="30" fillId="10" borderId="2" xfId="0" applyFont="1" applyFill="1" applyBorder="1"/>
    <xf numFmtId="167" fontId="16" fillId="6" borderId="2" xfId="0" applyNumberFormat="1" applyFont="1" applyFill="1" applyBorder="1"/>
    <xf numFmtId="168" fontId="26" fillId="10" borderId="2" xfId="0" applyNumberFormat="1" applyFont="1" applyFill="1" applyBorder="1" applyAlignment="1">
      <alignment horizontal="center"/>
    </xf>
    <xf numFmtId="169" fontId="25" fillId="6" borderId="2" xfId="0" applyNumberFormat="1" applyFont="1" applyFill="1" applyBorder="1" applyAlignment="1">
      <alignment horizontal="left"/>
    </xf>
    <xf numFmtId="3" fontId="26" fillId="6" borderId="2" xfId="0" applyNumberFormat="1" applyFont="1" applyFill="1" applyBorder="1" applyAlignment="1">
      <alignment horizontal="center"/>
    </xf>
    <xf numFmtId="0" fontId="32" fillId="10" borderId="2" xfId="0" applyFont="1" applyFill="1" applyBorder="1"/>
    <xf numFmtId="0" fontId="16" fillId="10" borderId="2" xfId="0" applyFont="1" applyFill="1" applyBorder="1" applyAlignment="1">
      <alignment horizontal="left"/>
    </xf>
    <xf numFmtId="0" fontId="23" fillId="10" borderId="2" xfId="0" applyFont="1" applyFill="1" applyBorder="1" applyAlignment="1">
      <alignment horizontal="center"/>
    </xf>
    <xf numFmtId="165" fontId="33" fillId="10" borderId="2" xfId="0" applyNumberFormat="1" applyFont="1" applyFill="1" applyBorder="1" applyAlignment="1">
      <alignment horizontal="right"/>
    </xf>
    <xf numFmtId="0" fontId="34" fillId="4" borderId="1" xfId="0" applyFont="1" applyFill="1" applyBorder="1"/>
    <xf numFmtId="168" fontId="26" fillId="6" borderId="2" xfId="0" applyNumberFormat="1" applyFont="1" applyFill="1" applyBorder="1" applyAlignment="1">
      <alignment horizontal="center"/>
    </xf>
    <xf numFmtId="0" fontId="27" fillId="6" borderId="2" xfId="0" applyFont="1" applyFill="1" applyBorder="1"/>
    <xf numFmtId="0" fontId="25" fillId="5" borderId="2" xfId="0" applyFont="1" applyFill="1" applyBorder="1" applyAlignment="1">
      <alignment horizontal="left"/>
    </xf>
    <xf numFmtId="0" fontId="27" fillId="5" borderId="2" xfId="0" applyFont="1" applyFill="1" applyBorder="1"/>
    <xf numFmtId="3" fontId="26" fillId="5" borderId="2" xfId="0" applyNumberFormat="1" applyFont="1" applyFill="1" applyBorder="1" applyAlignment="1">
      <alignment horizontal="center"/>
    </xf>
    <xf numFmtId="165" fontId="19" fillId="5" borderId="2" xfId="0" applyNumberFormat="1" applyFont="1" applyFill="1" applyBorder="1" applyAlignment="1">
      <alignment horizontal="center"/>
    </xf>
    <xf numFmtId="165" fontId="27" fillId="5" borderId="2" xfId="0" applyNumberFormat="1" applyFont="1" applyFill="1" applyBorder="1" applyAlignment="1">
      <alignment horizontal="right"/>
    </xf>
    <xf numFmtId="0" fontId="27" fillId="4" borderId="1" xfId="0" applyFont="1" applyFill="1" applyBorder="1"/>
    <xf numFmtId="0" fontId="25" fillId="5" borderId="2" xfId="0" applyFont="1" applyFill="1" applyBorder="1"/>
    <xf numFmtId="0" fontId="12" fillId="5" borderId="5" xfId="0" applyFont="1" applyFill="1" applyBorder="1"/>
    <xf numFmtId="168" fontId="12" fillId="5" borderId="5" xfId="0" applyNumberFormat="1" applyFont="1" applyFill="1" applyBorder="1"/>
    <xf numFmtId="165" fontId="12" fillId="5" borderId="5" xfId="0" applyNumberFormat="1" applyFont="1" applyFill="1" applyBorder="1"/>
    <xf numFmtId="165" fontId="27" fillId="5" borderId="5" xfId="0" applyNumberFormat="1" applyFont="1" applyFill="1" applyBorder="1" applyAlignment="1">
      <alignment horizontal="right"/>
    </xf>
    <xf numFmtId="169" fontId="24" fillId="10" borderId="2" xfId="0" applyNumberFormat="1" applyFont="1" applyFill="1" applyBorder="1"/>
    <xf numFmtId="169" fontId="29" fillId="4" borderId="1" xfId="0" applyNumberFormat="1" applyFont="1" applyFill="1" applyBorder="1"/>
    <xf numFmtId="169" fontId="24" fillId="6" borderId="2" xfId="0" applyNumberFormat="1" applyFont="1" applyFill="1" applyBorder="1"/>
    <xf numFmtId="169" fontId="24" fillId="4" borderId="2" xfId="0" applyNumberFormat="1" applyFont="1" applyFill="1" applyBorder="1"/>
    <xf numFmtId="0" fontId="29" fillId="10" borderId="1" xfId="0" applyFont="1" applyFill="1" applyBorder="1"/>
    <xf numFmtId="0" fontId="25" fillId="6" borderId="2" xfId="0" applyFont="1" applyFill="1" applyBorder="1" applyAlignment="1">
      <alignment horizontal="left" wrapText="1"/>
    </xf>
    <xf numFmtId="0" fontId="24" fillId="6" borderId="6" xfId="0" applyFont="1" applyFill="1" applyBorder="1"/>
    <xf numFmtId="0" fontId="25" fillId="6" borderId="6" xfId="0" applyFont="1" applyFill="1" applyBorder="1" applyAlignment="1">
      <alignment horizontal="left"/>
    </xf>
    <xf numFmtId="0" fontId="26" fillId="6" borderId="6" xfId="0" applyFont="1" applyFill="1" applyBorder="1" applyAlignment="1">
      <alignment horizontal="center"/>
    </xf>
    <xf numFmtId="3" fontId="24" fillId="6" borderId="2" xfId="0" applyNumberFormat="1" applyFont="1" applyFill="1" applyBorder="1"/>
    <xf numFmtId="3" fontId="24" fillId="10" borderId="2" xfId="0" applyNumberFormat="1" applyFont="1" applyFill="1" applyBorder="1"/>
    <xf numFmtId="0" fontId="24" fillId="5" borderId="2" xfId="0" applyFont="1" applyFill="1" applyBorder="1"/>
    <xf numFmtId="0" fontId="26" fillId="5" borderId="2" xfId="0" applyFont="1" applyFill="1" applyBorder="1" applyAlignment="1">
      <alignment horizontal="center"/>
    </xf>
    <xf numFmtId="0" fontId="29" fillId="6" borderId="2" xfId="0" applyFont="1" applyFill="1" applyBorder="1"/>
    <xf numFmtId="0" fontId="35" fillId="6" borderId="2" xfId="0" applyFont="1" applyFill="1" applyBorder="1" applyAlignment="1">
      <alignment horizontal="left"/>
    </xf>
    <xf numFmtId="0" fontId="36" fillId="6" borderId="2" xfId="0" applyFont="1" applyFill="1" applyBorder="1" applyAlignment="1">
      <alignment horizontal="left"/>
    </xf>
    <xf numFmtId="0" fontId="37" fillId="10" borderId="2" xfId="0" applyFont="1" applyFill="1" applyBorder="1" applyAlignment="1">
      <alignment horizontal="center"/>
    </xf>
    <xf numFmtId="165" fontId="36" fillId="10" borderId="2" xfId="0" applyNumberFormat="1" applyFont="1" applyFill="1" applyBorder="1" applyAlignment="1">
      <alignment horizontal="center"/>
    </xf>
    <xf numFmtId="165" fontId="24" fillId="10" borderId="2" xfId="0" applyNumberFormat="1" applyFont="1" applyFill="1" applyBorder="1" applyAlignment="1">
      <alignment horizontal="right"/>
    </xf>
    <xf numFmtId="0" fontId="12" fillId="10" borderId="5" xfId="0" applyFont="1" applyFill="1" applyBorder="1"/>
    <xf numFmtId="0" fontId="12" fillId="4" borderId="5" xfId="0" applyFont="1" applyFill="1" applyBorder="1"/>
    <xf numFmtId="0" fontId="24" fillId="4" borderId="5" xfId="0" applyFont="1" applyFill="1" applyBorder="1" applyAlignment="1">
      <alignment horizontal="right"/>
    </xf>
    <xf numFmtId="0" fontId="38" fillId="10" borderId="2" xfId="0" applyFont="1" applyFill="1" applyBorder="1"/>
    <xf numFmtId="0" fontId="24" fillId="6" borderId="2" xfId="0" applyFont="1" applyFill="1" applyBorder="1" applyAlignment="1">
      <alignment horizontal="left"/>
    </xf>
    <xf numFmtId="165" fontId="19" fillId="6" borderId="2" xfId="0" applyNumberFormat="1" applyFont="1" applyFill="1" applyBorder="1" applyAlignment="1">
      <alignment horizontal="left"/>
    </xf>
    <xf numFmtId="0" fontId="35" fillId="10" borderId="2" xfId="0" applyFont="1" applyFill="1" applyBorder="1" applyAlignment="1">
      <alignment horizontal="left"/>
    </xf>
    <xf numFmtId="0" fontId="30" fillId="6" borderId="2" xfId="0" applyFont="1" applyFill="1" applyBorder="1" applyAlignment="1">
      <alignment horizontal="left"/>
    </xf>
    <xf numFmtId="0" fontId="31" fillId="6" borderId="2" xfId="0" applyFont="1" applyFill="1" applyBorder="1" applyAlignment="1">
      <alignment horizontal="center"/>
    </xf>
    <xf numFmtId="0" fontId="30" fillId="5" borderId="2" xfId="0" applyFont="1" applyFill="1" applyBorder="1" applyAlignment="1">
      <alignment horizontal="left"/>
    </xf>
    <xf numFmtId="0" fontId="12" fillId="5" borderId="2" xfId="0" applyFont="1" applyFill="1" applyBorder="1"/>
    <xf numFmtId="0" fontId="31" fillId="5" borderId="2" xfId="0" applyFont="1" applyFill="1" applyBorder="1" applyAlignment="1">
      <alignment horizontal="center"/>
    </xf>
    <xf numFmtId="0" fontId="30" fillId="10" borderId="5" xfId="0" applyFont="1" applyFill="1" applyBorder="1" applyAlignment="1">
      <alignment horizontal="left"/>
    </xf>
    <xf numFmtId="3" fontId="31" fillId="10" borderId="5" xfId="0" applyNumberFormat="1" applyFont="1" applyFill="1" applyBorder="1" applyAlignment="1">
      <alignment horizontal="center"/>
    </xf>
    <xf numFmtId="165" fontId="39" fillId="10" borderId="5" xfId="0" applyNumberFormat="1" applyFont="1" applyFill="1" applyBorder="1" applyAlignment="1">
      <alignment horizontal="right"/>
    </xf>
    <xf numFmtId="0" fontId="12" fillId="6" borderId="5" xfId="0" applyFont="1" applyFill="1" applyBorder="1"/>
    <xf numFmtId="0" fontId="30" fillId="5" borderId="2" xfId="0" applyFont="1" applyFill="1" applyBorder="1"/>
    <xf numFmtId="0" fontId="20" fillId="6" borderId="5" xfId="0" applyFont="1" applyFill="1" applyBorder="1"/>
    <xf numFmtId="0" fontId="30" fillId="5" borderId="5" xfId="0" applyFont="1" applyFill="1" applyBorder="1" applyAlignment="1">
      <alignment horizontal="left"/>
    </xf>
    <xf numFmtId="3" fontId="31" fillId="5" borderId="5" xfId="0" applyNumberFormat="1" applyFont="1" applyFill="1" applyBorder="1" applyAlignment="1">
      <alignment horizontal="center"/>
    </xf>
    <xf numFmtId="0" fontId="30" fillId="6" borderId="5" xfId="0" applyFont="1" applyFill="1" applyBorder="1" applyAlignment="1">
      <alignment horizontal="left"/>
    </xf>
    <xf numFmtId="0" fontId="31" fillId="6" borderId="5" xfId="0" applyFont="1" applyFill="1" applyBorder="1" applyAlignment="1">
      <alignment horizontal="center"/>
    </xf>
    <xf numFmtId="0" fontId="30" fillId="11" borderId="5" xfId="0" applyFont="1" applyFill="1" applyBorder="1" applyAlignment="1">
      <alignment horizontal="left"/>
    </xf>
    <xf numFmtId="0" fontId="12" fillId="11" borderId="5" xfId="0" applyFont="1" applyFill="1" applyBorder="1"/>
    <xf numFmtId="0" fontId="31" fillId="11" borderId="5" xfId="0" applyFont="1" applyFill="1" applyBorder="1" applyAlignment="1">
      <alignment horizontal="center"/>
    </xf>
    <xf numFmtId="165" fontId="19" fillId="11" borderId="2" xfId="0" applyNumberFormat="1" applyFont="1" applyFill="1" applyBorder="1" applyAlignment="1">
      <alignment horizontal="center"/>
    </xf>
    <xf numFmtId="165" fontId="27" fillId="11" borderId="2" xfId="0" applyNumberFormat="1" applyFont="1" applyFill="1" applyBorder="1" applyAlignment="1">
      <alignment horizontal="right"/>
    </xf>
    <xf numFmtId="0" fontId="31" fillId="10" borderId="5" xfId="0" applyFont="1" applyFill="1" applyBorder="1" applyAlignment="1">
      <alignment horizontal="center"/>
    </xf>
    <xf numFmtId="0" fontId="30" fillId="12" borderId="5" xfId="0" applyFont="1" applyFill="1" applyBorder="1" applyAlignment="1">
      <alignment horizontal="left"/>
    </xf>
    <xf numFmtId="0" fontId="12" fillId="12" borderId="5" xfId="0" applyFont="1" applyFill="1" applyBorder="1"/>
    <xf numFmtId="0" fontId="31" fillId="12" borderId="5" xfId="0" applyFont="1" applyFill="1" applyBorder="1" applyAlignment="1">
      <alignment horizontal="center"/>
    </xf>
    <xf numFmtId="165" fontId="19" fillId="12" borderId="2" xfId="0" applyNumberFormat="1" applyFont="1" applyFill="1" applyBorder="1" applyAlignment="1">
      <alignment horizontal="center"/>
    </xf>
    <xf numFmtId="165" fontId="27" fillId="12" borderId="2" xfId="0" applyNumberFormat="1" applyFont="1" applyFill="1" applyBorder="1" applyAlignment="1">
      <alignment horizontal="right"/>
    </xf>
    <xf numFmtId="3" fontId="31" fillId="6" borderId="5" xfId="0" applyNumberFormat="1" applyFont="1" applyFill="1" applyBorder="1" applyAlignment="1">
      <alignment horizontal="center"/>
    </xf>
    <xf numFmtId="0" fontId="30" fillId="10" borderId="2" xfId="0" applyFont="1" applyFill="1" applyBorder="1" applyAlignment="1">
      <alignment horizontal="left"/>
    </xf>
    <xf numFmtId="0" fontId="31" fillId="10" borderId="2" xfId="0" applyFont="1" applyFill="1" applyBorder="1" applyAlignment="1">
      <alignment horizontal="center"/>
    </xf>
    <xf numFmtId="14" fontId="12" fillId="10" borderId="1" xfId="0" applyNumberFormat="1" applyFont="1" applyFill="1" applyBorder="1"/>
    <xf numFmtId="0" fontId="12" fillId="11" borderId="2" xfId="0" applyFont="1" applyFill="1" applyBorder="1"/>
    <xf numFmtId="3" fontId="31" fillId="5" borderId="2" xfId="0" applyNumberFormat="1" applyFont="1" applyFill="1" applyBorder="1" applyAlignment="1">
      <alignment horizontal="center"/>
    </xf>
    <xf numFmtId="167" fontId="16" fillId="10" borderId="2" xfId="0" applyNumberFormat="1" applyFont="1" applyFill="1" applyBorder="1"/>
    <xf numFmtId="0" fontId="12" fillId="6" borderId="1" xfId="0" applyFont="1" applyFill="1" applyBorder="1"/>
    <xf numFmtId="0" fontId="40" fillId="6" borderId="1" xfId="0" applyFont="1" applyFill="1" applyBorder="1" applyAlignment="1">
      <alignment horizontal="center"/>
    </xf>
    <xf numFmtId="165" fontId="41" fillId="6" borderId="1" xfId="0" applyNumberFormat="1" applyFont="1" applyFill="1" applyBorder="1"/>
    <xf numFmtId="165" fontId="20" fillId="6" borderId="1" xfId="0" applyNumberFormat="1" applyFont="1" applyFill="1" applyBorder="1" applyAlignment="1">
      <alignment horizontal="right"/>
    </xf>
    <xf numFmtId="0" fontId="30" fillId="0" borderId="0" xfId="0" applyFont="1"/>
    <xf numFmtId="0" fontId="40" fillId="0" borderId="0" xfId="0" applyFont="1" applyAlignment="1">
      <alignment horizontal="center"/>
    </xf>
    <xf numFmtId="165" fontId="41" fillId="0" borderId="0" xfId="0" applyNumberFormat="1" applyFont="1"/>
    <xf numFmtId="49" fontId="42" fillId="0" borderId="0" xfId="0" applyNumberFormat="1" applyFont="1" applyAlignment="1">
      <alignment horizontal="center"/>
    </xf>
    <xf numFmtId="164" fontId="43" fillId="0" borderId="2" xfId="0" applyNumberFormat="1" applyFont="1" applyBorder="1" applyAlignment="1">
      <alignment horizontal="center"/>
    </xf>
    <xf numFmtId="164" fontId="44" fillId="0" borderId="2" xfId="0" applyNumberFormat="1" applyFont="1" applyBorder="1" applyAlignment="1">
      <alignment horizontal="center"/>
    </xf>
    <xf numFmtId="0" fontId="42" fillId="0" borderId="0" xfId="0" applyFont="1"/>
    <xf numFmtId="49" fontId="45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49" fontId="9" fillId="0" borderId="2" xfId="0" applyNumberFormat="1" applyFont="1" applyBorder="1"/>
    <xf numFmtId="14" fontId="43" fillId="0" borderId="2" xfId="0" applyNumberFormat="1" applyFont="1" applyBorder="1" applyAlignment="1">
      <alignment horizontal="center" vertical="center"/>
    </xf>
    <xf numFmtId="164" fontId="43" fillId="0" borderId="2" xfId="0" applyNumberFormat="1" applyFont="1" applyBorder="1" applyAlignment="1">
      <alignment horizontal="center" vertical="center"/>
    </xf>
    <xf numFmtId="0" fontId="42" fillId="4" borderId="1" xfId="0" applyFont="1" applyFill="1" applyBorder="1"/>
    <xf numFmtId="164" fontId="46" fillId="0" borderId="2" xfId="0" applyNumberFormat="1" applyFont="1" applyBorder="1" applyAlignment="1">
      <alignment horizontal="center" vertical="center"/>
    </xf>
    <xf numFmtId="3" fontId="43" fillId="0" borderId="2" xfId="0" applyNumberFormat="1" applyFont="1" applyBorder="1" applyAlignment="1">
      <alignment horizontal="right" vertical="center"/>
    </xf>
    <xf numFmtId="164" fontId="43" fillId="0" borderId="2" xfId="0" applyNumberFormat="1" applyFont="1" applyBorder="1"/>
    <xf numFmtId="14" fontId="43" fillId="0" borderId="2" xfId="0" applyNumberFormat="1" applyFont="1" applyBorder="1" applyAlignment="1">
      <alignment horizontal="center" vertical="center"/>
    </xf>
    <xf numFmtId="0" fontId="42" fillId="0" borderId="2" xfId="0" applyFont="1" applyBorder="1" applyAlignment="1">
      <alignment horizontal="center"/>
    </xf>
    <xf numFmtId="164" fontId="47" fillId="13" borderId="2" xfId="0" applyNumberFormat="1" applyFont="1" applyFill="1" applyBorder="1" applyAlignment="1">
      <alignment horizontal="center" vertical="center"/>
    </xf>
    <xf numFmtId="164" fontId="48" fillId="13" borderId="2" xfId="0" applyNumberFormat="1" applyFont="1" applyFill="1" applyBorder="1" applyAlignment="1">
      <alignment horizontal="center" vertical="center"/>
    </xf>
    <xf numFmtId="164" fontId="48" fillId="14" borderId="2" xfId="0" applyNumberFormat="1" applyFont="1" applyFill="1" applyBorder="1" applyAlignment="1">
      <alignment horizontal="center" vertical="center"/>
    </xf>
    <xf numFmtId="164" fontId="48" fillId="15" borderId="7" xfId="0" applyNumberFormat="1" applyFont="1" applyFill="1" applyBorder="1" applyAlignment="1">
      <alignment horizontal="center" vertical="center"/>
    </xf>
    <xf numFmtId="164" fontId="48" fillId="10" borderId="1" xfId="0" applyNumberFormat="1" applyFont="1" applyFill="1" applyBorder="1" applyAlignment="1">
      <alignment horizontal="center" vertical="center"/>
    </xf>
    <xf numFmtId="164" fontId="48" fillId="16" borderId="1" xfId="0" applyNumberFormat="1" applyFont="1" applyFill="1" applyBorder="1" applyAlignment="1">
      <alignment horizontal="center" vertical="center"/>
    </xf>
    <xf numFmtId="164" fontId="48" fillId="17" borderId="1" xfId="0" applyNumberFormat="1" applyFont="1" applyFill="1" applyBorder="1" applyAlignment="1">
      <alignment horizontal="center" vertical="center"/>
    </xf>
    <xf numFmtId="164" fontId="48" fillId="18" borderId="5" xfId="0" applyNumberFormat="1" applyFont="1" applyFill="1" applyBorder="1" applyAlignment="1">
      <alignment horizontal="center" vertical="center"/>
    </xf>
    <xf numFmtId="0" fontId="49" fillId="13" borderId="1" xfId="0" applyFont="1" applyFill="1" applyBorder="1" applyAlignment="1">
      <alignment horizontal="center" vertical="center"/>
    </xf>
    <xf numFmtId="0" fontId="50" fillId="13" borderId="1" xfId="0" applyFont="1" applyFill="1" applyBorder="1" applyAlignment="1">
      <alignment horizontal="center" vertical="center"/>
    </xf>
    <xf numFmtId="164" fontId="47" fillId="19" borderId="2" xfId="0" applyNumberFormat="1" applyFont="1" applyFill="1" applyBorder="1" applyAlignment="1">
      <alignment horizontal="center" vertical="center"/>
    </xf>
    <xf numFmtId="164" fontId="48" fillId="19" borderId="2" xfId="0" applyNumberFormat="1" applyFont="1" applyFill="1" applyBorder="1" applyAlignment="1">
      <alignment horizontal="center" vertical="center"/>
    </xf>
    <xf numFmtId="164" fontId="48" fillId="20" borderId="2" xfId="0" applyNumberFormat="1" applyFont="1" applyFill="1" applyBorder="1" applyAlignment="1">
      <alignment horizontal="center" vertical="center"/>
    </xf>
    <xf numFmtId="164" fontId="48" fillId="15" borderId="4" xfId="0" applyNumberFormat="1" applyFont="1" applyFill="1" applyBorder="1" applyAlignment="1">
      <alignment horizontal="center" vertical="center"/>
    </xf>
    <xf numFmtId="164" fontId="51" fillId="10" borderId="1" xfId="0" applyNumberFormat="1" applyFont="1" applyFill="1" applyBorder="1"/>
    <xf numFmtId="164" fontId="48" fillId="16" borderId="4" xfId="0" applyNumberFormat="1" applyFont="1" applyFill="1" applyBorder="1" applyAlignment="1">
      <alignment horizontal="center" vertical="center"/>
    </xf>
    <xf numFmtId="164" fontId="48" fillId="17" borderId="4" xfId="0" applyNumberFormat="1" applyFont="1" applyFill="1" applyBorder="1" applyAlignment="1">
      <alignment horizontal="center" vertical="center"/>
    </xf>
    <xf numFmtId="164" fontId="48" fillId="18" borderId="4" xfId="0" applyNumberFormat="1" applyFont="1" applyFill="1" applyBorder="1" applyAlignment="1">
      <alignment horizontal="center" vertical="center"/>
    </xf>
    <xf numFmtId="0" fontId="48" fillId="10" borderId="1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4" fontId="9" fillId="5" borderId="8" xfId="0" applyNumberFormat="1" applyFont="1" applyFill="1" applyBorder="1"/>
    <xf numFmtId="164" fontId="52" fillId="17" borderId="2" xfId="0" applyNumberFormat="1" applyFont="1" applyFill="1" applyBorder="1" applyAlignment="1">
      <alignment horizontal="center" vertical="center"/>
    </xf>
    <xf numFmtId="164" fontId="53" fillId="5" borderId="2" xfId="0" applyNumberFormat="1" applyFont="1" applyFill="1" applyBorder="1" applyAlignment="1">
      <alignment horizontal="left"/>
    </xf>
    <xf numFmtId="164" fontId="54" fillId="15" borderId="5" xfId="0" applyNumberFormat="1" applyFont="1" applyFill="1" applyBorder="1" applyAlignment="1">
      <alignment horizontal="center" vertical="center"/>
    </xf>
    <xf numFmtId="164" fontId="54" fillId="10" borderId="5" xfId="0" applyNumberFormat="1" applyFont="1" applyFill="1" applyBorder="1" applyAlignment="1">
      <alignment horizontal="center" vertical="center"/>
    </xf>
    <xf numFmtId="164" fontId="54" fillId="16" borderId="2" xfId="0" applyNumberFormat="1" applyFont="1" applyFill="1" applyBorder="1" applyAlignment="1">
      <alignment horizontal="center" vertical="center"/>
    </xf>
    <xf numFmtId="164" fontId="54" fillId="17" borderId="2" xfId="0" applyNumberFormat="1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164" fontId="56" fillId="10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165" fontId="57" fillId="21" borderId="1" xfId="0" applyNumberFormat="1" applyFont="1" applyFill="1" applyBorder="1" applyAlignment="1">
      <alignment horizontal="center" vertical="center"/>
    </xf>
    <xf numFmtId="165" fontId="58" fillId="4" borderId="1" xfId="0" applyNumberFormat="1" applyFont="1" applyFill="1" applyBorder="1" applyAlignment="1">
      <alignment horizontal="center" vertical="center"/>
    </xf>
    <xf numFmtId="0" fontId="59" fillId="4" borderId="1" xfId="0" applyFont="1" applyFill="1" applyBorder="1" applyAlignment="1">
      <alignment horizontal="center" vertical="center"/>
    </xf>
    <xf numFmtId="165" fontId="60" fillId="4" borderId="1" xfId="0" applyNumberFormat="1" applyFont="1" applyFill="1" applyBorder="1" applyAlignment="1">
      <alignment horizontal="center" vertical="center"/>
    </xf>
    <xf numFmtId="165" fontId="57" fillId="4" borderId="1" xfId="0" applyNumberFormat="1" applyFont="1" applyFill="1" applyBorder="1" applyAlignment="1">
      <alignment horizontal="center" vertical="center"/>
    </xf>
    <xf numFmtId="0" fontId="58" fillId="4" borderId="1" xfId="0" applyFont="1" applyFill="1" applyBorder="1" applyAlignment="1">
      <alignment horizontal="center" vertical="center"/>
    </xf>
    <xf numFmtId="165" fontId="58" fillId="11" borderId="1" xfId="0" applyNumberFormat="1" applyFont="1" applyFill="1" applyBorder="1" applyAlignment="1">
      <alignment horizontal="center" vertical="center"/>
    </xf>
    <xf numFmtId="165" fontId="61" fillId="4" borderId="1" xfId="0" applyNumberFormat="1" applyFont="1" applyFill="1" applyBorder="1" applyAlignment="1">
      <alignment horizontal="center" vertical="center"/>
    </xf>
    <xf numFmtId="164" fontId="54" fillId="10" borderId="9" xfId="0" applyNumberFormat="1" applyFont="1" applyFill="1" applyBorder="1" applyAlignment="1">
      <alignment horizontal="center" vertical="center"/>
    </xf>
    <xf numFmtId="164" fontId="54" fillId="16" borderId="2" xfId="0" applyNumberFormat="1" applyFont="1" applyFill="1" applyBorder="1" applyAlignment="1">
      <alignment vertical="center"/>
    </xf>
    <xf numFmtId="164" fontId="54" fillId="17" borderId="5" xfId="0" applyNumberFormat="1" applyFont="1" applyFill="1" applyBorder="1" applyAlignment="1">
      <alignment vertical="center"/>
    </xf>
    <xf numFmtId="0" fontId="15" fillId="22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3" fontId="48" fillId="15" borderId="1" xfId="0" applyNumberFormat="1" applyFont="1" applyFill="1" applyBorder="1"/>
    <xf numFmtId="0" fontId="61" fillId="22" borderId="1" xfId="0" applyFont="1" applyFill="1" applyBorder="1" applyAlignment="1">
      <alignment horizontal="center" vertical="center"/>
    </xf>
    <xf numFmtId="164" fontId="54" fillId="15" borderId="2" xfId="0" applyNumberFormat="1" applyFont="1" applyFill="1" applyBorder="1" applyAlignment="1">
      <alignment horizontal="left" vertical="center"/>
    </xf>
    <xf numFmtId="164" fontId="54" fillId="15" borderId="2" xfId="0" applyNumberFormat="1" applyFont="1" applyFill="1" applyBorder="1" applyAlignment="1">
      <alignment horizontal="center" vertical="center"/>
    </xf>
    <xf numFmtId="164" fontId="54" fillId="17" borderId="5" xfId="0" applyNumberFormat="1" applyFont="1" applyFill="1" applyBorder="1" applyAlignment="1">
      <alignment horizontal="center" vertical="center"/>
    </xf>
    <xf numFmtId="165" fontId="15" fillId="22" borderId="1" xfId="0" applyNumberFormat="1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61" fillId="4" borderId="1" xfId="0" applyFont="1" applyFill="1" applyBorder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53" fillId="17" borderId="2" xfId="0" applyNumberFormat="1" applyFont="1" applyFill="1" applyBorder="1" applyAlignment="1">
      <alignment horizontal="left"/>
    </xf>
    <xf numFmtId="14" fontId="9" fillId="5" borderId="8" xfId="0" applyNumberFormat="1" applyFont="1" applyFill="1" applyBorder="1"/>
    <xf numFmtId="14" fontId="62" fillId="0" borderId="0" xfId="0" applyNumberFormat="1" applyFont="1"/>
    <xf numFmtId="164" fontId="52" fillId="0" borderId="0" xfId="0" applyNumberFormat="1" applyFont="1" applyAlignment="1">
      <alignment horizontal="center" vertical="center"/>
    </xf>
    <xf numFmtId="164" fontId="52" fillId="4" borderId="1" xfId="0" applyNumberFormat="1" applyFont="1" applyFill="1" applyBorder="1" applyAlignment="1">
      <alignment horizontal="center" vertical="center"/>
    </xf>
    <xf numFmtId="164" fontId="54" fillId="4" borderId="1" xfId="0" applyNumberFormat="1" applyFont="1" applyFill="1" applyBorder="1" applyAlignment="1">
      <alignment horizontal="center" vertical="center"/>
    </xf>
    <xf numFmtId="14" fontId="63" fillId="0" borderId="0" xfId="0" applyNumberFormat="1" applyFont="1"/>
    <xf numFmtId="0" fontId="63" fillId="0" borderId="0" xfId="0" applyFont="1"/>
    <xf numFmtId="14" fontId="64" fillId="0" borderId="0" xfId="0" applyNumberFormat="1" applyFont="1"/>
    <xf numFmtId="164" fontId="65" fillId="0" borderId="0" xfId="0" applyNumberFormat="1" applyFont="1" applyAlignment="1">
      <alignment horizontal="center" vertical="center"/>
    </xf>
    <xf numFmtId="164" fontId="65" fillId="4" borderId="1" xfId="0" applyNumberFormat="1" applyFont="1" applyFill="1" applyBorder="1" applyAlignment="1">
      <alignment horizontal="center" vertical="center"/>
    </xf>
    <xf numFmtId="164" fontId="48" fillId="4" borderId="1" xfId="0" applyNumberFormat="1" applyFont="1" applyFill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14" fontId="9" fillId="0" borderId="0" xfId="0" applyNumberFormat="1" applyFont="1"/>
    <xf numFmtId="0" fontId="64" fillId="0" borderId="0" xfId="0" applyFont="1"/>
    <xf numFmtId="164" fontId="65" fillId="14" borderId="1" xfId="0" applyNumberFormat="1" applyFont="1" applyFill="1" applyBorder="1" applyAlignment="1">
      <alignment horizontal="center" vertical="center"/>
    </xf>
    <xf numFmtId="164" fontId="48" fillId="15" borderId="1" xfId="0" applyNumberFormat="1" applyFont="1" applyFill="1" applyBorder="1" applyAlignment="1">
      <alignment horizontal="center" vertical="center"/>
    </xf>
    <xf numFmtId="164" fontId="48" fillId="18" borderId="1" xfId="0" applyNumberFormat="1" applyFont="1" applyFill="1" applyBorder="1" applyAlignment="1">
      <alignment horizontal="center" vertical="center"/>
    </xf>
    <xf numFmtId="0" fontId="65" fillId="0" borderId="0" xfId="0" applyFont="1"/>
    <xf numFmtId="0" fontId="66" fillId="14" borderId="1" xfId="0" applyFont="1" applyFill="1" applyBorder="1"/>
    <xf numFmtId="0" fontId="65" fillId="15" borderId="1" xfId="0" applyFont="1" applyFill="1" applyBorder="1"/>
    <xf numFmtId="0" fontId="65" fillId="10" borderId="1" xfId="0" applyFont="1" applyFill="1" applyBorder="1"/>
    <xf numFmtId="0" fontId="65" fillId="16" borderId="1" xfId="0" applyFont="1" applyFill="1" applyBorder="1"/>
    <xf numFmtId="0" fontId="65" fillId="17" borderId="1" xfId="0" applyFont="1" applyFill="1" applyBorder="1"/>
    <xf numFmtId="0" fontId="65" fillId="18" borderId="1" xfId="0" applyFont="1" applyFill="1" applyBorder="1"/>
    <xf numFmtId="0" fontId="12" fillId="14" borderId="1" xfId="0" applyFont="1" applyFill="1" applyBorder="1"/>
    <xf numFmtId="0" fontId="67" fillId="0" borderId="0" xfId="0" applyFont="1"/>
    <xf numFmtId="0" fontId="68" fillId="23" borderId="1" xfId="0" applyFont="1" applyFill="1" applyBorder="1" applyAlignment="1">
      <alignment horizontal="center"/>
    </xf>
    <xf numFmtId="14" fontId="68" fillId="23" borderId="2" xfId="0" applyNumberFormat="1" applyFont="1" applyFill="1" applyBorder="1" applyAlignment="1">
      <alignment horizontal="center" vertical="center"/>
    </xf>
    <xf numFmtId="14" fontId="68" fillId="23" borderId="2" xfId="0" applyNumberFormat="1" applyFont="1" applyFill="1" applyBorder="1" applyAlignment="1">
      <alignment horizontal="center" vertical="center"/>
    </xf>
    <xf numFmtId="3" fontId="68" fillId="23" borderId="2" xfId="0" applyNumberFormat="1" applyFont="1" applyFill="1" applyBorder="1" applyAlignment="1">
      <alignment horizontal="right" vertical="center"/>
    </xf>
    <xf numFmtId="14" fontId="68" fillId="23" borderId="6" xfId="0" applyNumberFormat="1" applyFont="1" applyFill="1" applyBorder="1" applyAlignment="1">
      <alignment horizontal="center"/>
    </xf>
    <xf numFmtId="0" fontId="69" fillId="0" borderId="0" xfId="0" applyFont="1"/>
    <xf numFmtId="0" fontId="70" fillId="0" borderId="0" xfId="0" applyFont="1"/>
    <xf numFmtId="0" fontId="70" fillId="0" borderId="0" xfId="0" applyFont="1" applyAlignment="1">
      <alignment horizontal="right"/>
    </xf>
    <xf numFmtId="0" fontId="71" fillId="0" borderId="0" xfId="0" applyFont="1"/>
    <xf numFmtId="0" fontId="72" fillId="24" borderId="1" xfId="0" applyFont="1" applyFill="1" applyBorder="1"/>
    <xf numFmtId="0" fontId="73" fillId="24" borderId="1" xfId="0" applyFont="1" applyFill="1" applyBorder="1"/>
    <xf numFmtId="0" fontId="72" fillId="24" borderId="1" xfId="0" applyFont="1" applyFill="1" applyBorder="1" applyAlignment="1">
      <alignment horizontal="right" vertical="center"/>
    </xf>
    <xf numFmtId="0" fontId="75" fillId="0" borderId="0" xfId="0" applyFont="1"/>
    <xf numFmtId="0" fontId="76" fillId="0" borderId="0" xfId="0" applyFont="1" applyAlignment="1">
      <alignment horizontal="left" vertical="center"/>
    </xf>
    <xf numFmtId="0" fontId="70" fillId="0" borderId="0" xfId="0" applyFont="1" applyAlignment="1">
      <alignment horizontal="left" vertical="center"/>
    </xf>
    <xf numFmtId="0" fontId="70" fillId="0" borderId="0" xfId="0" applyFont="1" applyAlignment="1">
      <alignment horizontal="center" vertical="center"/>
    </xf>
    <xf numFmtId="0" fontId="77" fillId="0" borderId="0" xfId="0" applyFont="1"/>
    <xf numFmtId="0" fontId="70" fillId="0" borderId="0" xfId="0" applyFont="1" applyAlignment="1">
      <alignment horizontal="center"/>
    </xf>
    <xf numFmtId="9" fontId="70" fillId="0" borderId="0" xfId="0" applyNumberFormat="1" applyFont="1" applyAlignment="1">
      <alignment horizontal="center"/>
    </xf>
    <xf numFmtId="164" fontId="70" fillId="0" borderId="0" xfId="0" applyNumberFormat="1" applyFont="1" applyAlignment="1">
      <alignment horizontal="right"/>
    </xf>
    <xf numFmtId="164" fontId="74" fillId="0" borderId="0" xfId="0" applyNumberFormat="1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2"/>
  <cols>
    <col min="1" max="1" width="6.140625" customWidth="1"/>
    <col min="2" max="2" width="19.85546875" customWidth="1"/>
    <col min="3" max="3" width="24.42578125" customWidth="1"/>
    <col min="4" max="6" width="14.42578125" customWidth="1"/>
  </cols>
  <sheetData>
    <row r="1" spans="1:23" ht="18.75" customHeight="1" x14ac:dyDescent="0.25">
      <c r="A1" s="1" t="s">
        <v>0</v>
      </c>
      <c r="B1" s="2" t="s">
        <v>1</v>
      </c>
      <c r="C1" s="3">
        <f>SUM(C4:C34)</f>
        <v>438553280</v>
      </c>
    </row>
    <row r="2" spans="1:23" ht="21" x14ac:dyDescent="0.35">
      <c r="A2" s="4" t="s">
        <v>2</v>
      </c>
      <c r="B2" s="5"/>
      <c r="C2" s="6"/>
    </row>
    <row r="3" spans="1:23" ht="54" customHeight="1" x14ac:dyDescent="0.2">
      <c r="A3" s="7" t="s">
        <v>3</v>
      </c>
      <c r="B3" s="8" t="s">
        <v>4</v>
      </c>
      <c r="C3" s="9" t="s">
        <v>5</v>
      </c>
    </row>
    <row r="4" spans="1:23" ht="18" customHeight="1" x14ac:dyDescent="0.4">
      <c r="A4" s="10">
        <v>1</v>
      </c>
      <c r="B4" s="11">
        <v>44713</v>
      </c>
      <c r="C4" s="12">
        <v>14765100</v>
      </c>
    </row>
    <row r="5" spans="1:23" ht="18" customHeight="1" x14ac:dyDescent="0.4">
      <c r="A5" s="10">
        <v>2</v>
      </c>
      <c r="B5" s="11">
        <v>44714</v>
      </c>
      <c r="C5" s="12">
        <v>12315520</v>
      </c>
    </row>
    <row r="6" spans="1:23" ht="18" customHeight="1" x14ac:dyDescent="0.4">
      <c r="A6" s="10">
        <v>3</v>
      </c>
      <c r="B6" s="11">
        <v>44715</v>
      </c>
      <c r="C6" s="12">
        <v>14587400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4"/>
      <c r="Q6" s="14"/>
      <c r="R6" s="14"/>
      <c r="S6" s="14"/>
      <c r="T6" s="14"/>
      <c r="U6" s="14"/>
      <c r="V6" s="14"/>
      <c r="W6" s="14"/>
    </row>
    <row r="7" spans="1:23" ht="18" customHeight="1" x14ac:dyDescent="0.5">
      <c r="A7" s="10">
        <v>4</v>
      </c>
      <c r="B7" s="11">
        <v>44716</v>
      </c>
      <c r="C7" s="15">
        <v>14746900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4"/>
      <c r="R7" s="14"/>
      <c r="S7" s="14"/>
      <c r="T7" s="14"/>
      <c r="U7" s="14"/>
      <c r="V7" s="14"/>
      <c r="W7" s="14"/>
    </row>
    <row r="8" spans="1:23" ht="18" customHeight="1" x14ac:dyDescent="0.4">
      <c r="A8" s="10">
        <v>5</v>
      </c>
      <c r="B8" s="11">
        <v>44717</v>
      </c>
      <c r="C8" s="12">
        <v>12045220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4"/>
      <c r="Q8" s="14"/>
      <c r="R8" s="14"/>
      <c r="S8" s="14"/>
      <c r="T8" s="14"/>
      <c r="U8" s="14"/>
      <c r="V8" s="14"/>
      <c r="W8" s="14"/>
    </row>
    <row r="9" spans="1:23" ht="18" customHeight="1" x14ac:dyDescent="0.4">
      <c r="A9" s="10">
        <v>6</v>
      </c>
      <c r="B9" s="11">
        <v>44718</v>
      </c>
      <c r="C9" s="12">
        <v>13292540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4"/>
      <c r="Q9" s="14"/>
      <c r="R9" s="14"/>
      <c r="S9" s="14"/>
      <c r="T9" s="14"/>
      <c r="U9" s="14"/>
      <c r="V9" s="14"/>
      <c r="W9" s="14"/>
    </row>
    <row r="10" spans="1:23" ht="18" customHeight="1" x14ac:dyDescent="0.4">
      <c r="A10" s="10">
        <v>7</v>
      </c>
      <c r="B10" s="11">
        <v>44719</v>
      </c>
      <c r="C10" s="12">
        <v>15347000</v>
      </c>
      <c r="D10" s="13"/>
      <c r="E10" s="13" t="s">
        <v>0</v>
      </c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8" customHeight="1" x14ac:dyDescent="0.5">
      <c r="A11" s="10">
        <v>8</v>
      </c>
      <c r="B11" s="11">
        <v>44720</v>
      </c>
      <c r="C11" s="15">
        <v>12094160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8" customHeight="1" x14ac:dyDescent="0.5">
      <c r="A12" s="10">
        <v>9</v>
      </c>
      <c r="B12" s="11">
        <v>44721</v>
      </c>
      <c r="C12" s="15">
        <v>14382140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8" customHeight="1" x14ac:dyDescent="0.4">
      <c r="A13" s="10">
        <v>10</v>
      </c>
      <c r="B13" s="11">
        <v>44722</v>
      </c>
      <c r="C13" s="12">
        <v>12379360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1:23" ht="18" customHeight="1" x14ac:dyDescent="0.4">
      <c r="A14" s="10">
        <v>11</v>
      </c>
      <c r="B14" s="11">
        <v>44723</v>
      </c>
      <c r="C14" s="12">
        <v>10822820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</row>
    <row r="15" spans="1:23" ht="18" customHeight="1" x14ac:dyDescent="0.5">
      <c r="A15" s="10">
        <v>12</v>
      </c>
      <c r="B15" s="11">
        <v>44724</v>
      </c>
      <c r="C15" s="15">
        <v>19916500</v>
      </c>
    </row>
    <row r="16" spans="1:23" ht="18" customHeight="1" x14ac:dyDescent="0.5">
      <c r="A16" s="10">
        <v>13</v>
      </c>
      <c r="B16" s="11">
        <v>44725</v>
      </c>
      <c r="C16" s="15">
        <v>28571820</v>
      </c>
    </row>
    <row r="17" spans="1:23" ht="18" customHeight="1" x14ac:dyDescent="0.5">
      <c r="A17" s="10">
        <v>14</v>
      </c>
      <c r="B17" s="11">
        <v>44726</v>
      </c>
      <c r="C17" s="15">
        <v>13406640</v>
      </c>
    </row>
    <row r="18" spans="1:23" ht="18" customHeight="1" x14ac:dyDescent="0.5">
      <c r="A18" s="10">
        <v>15</v>
      </c>
      <c r="B18" s="11">
        <v>44727</v>
      </c>
      <c r="C18" s="15">
        <v>12069240</v>
      </c>
    </row>
    <row r="19" spans="1:23" ht="18" customHeight="1" x14ac:dyDescent="0.4">
      <c r="A19" s="10">
        <v>16</v>
      </c>
      <c r="B19" s="11">
        <v>44728</v>
      </c>
      <c r="C19" s="12">
        <v>15476240</v>
      </c>
    </row>
    <row r="20" spans="1:23" ht="18" customHeight="1" x14ac:dyDescent="0.5">
      <c r="A20" s="10">
        <v>17</v>
      </c>
      <c r="B20" s="11">
        <v>44729</v>
      </c>
      <c r="C20" s="15">
        <v>10443780</v>
      </c>
      <c r="D20" s="16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8" customHeight="1" x14ac:dyDescent="0.5">
      <c r="A21" s="10">
        <v>18</v>
      </c>
      <c r="B21" s="11">
        <v>44730</v>
      </c>
      <c r="C21" s="15">
        <v>12597520</v>
      </c>
      <c r="D21" s="16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8" customHeight="1" x14ac:dyDescent="0.5">
      <c r="A22" s="10">
        <v>19</v>
      </c>
      <c r="B22" s="11">
        <v>44731</v>
      </c>
      <c r="C22" s="15">
        <v>12434200</v>
      </c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8" customHeight="1" x14ac:dyDescent="0.5">
      <c r="A23" s="10">
        <v>20</v>
      </c>
      <c r="B23" s="11">
        <v>44732</v>
      </c>
      <c r="C23" s="15">
        <v>11605480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18" customHeight="1" x14ac:dyDescent="0.5">
      <c r="A24" s="10">
        <v>21</v>
      </c>
      <c r="B24" s="11">
        <v>44733</v>
      </c>
      <c r="C24" s="15">
        <v>13839740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18" customHeight="1" x14ac:dyDescent="0.5">
      <c r="A25" s="10">
        <v>22</v>
      </c>
      <c r="B25" s="11">
        <v>44734</v>
      </c>
      <c r="C25" s="15">
        <v>11840000</v>
      </c>
    </row>
    <row r="26" spans="1:23" ht="18" customHeight="1" x14ac:dyDescent="0.5">
      <c r="A26" s="10">
        <v>23</v>
      </c>
      <c r="B26" s="11">
        <v>44735</v>
      </c>
      <c r="C26" s="15">
        <v>12401280</v>
      </c>
    </row>
    <row r="27" spans="1:23" ht="21" customHeight="1" x14ac:dyDescent="0.5">
      <c r="A27" s="10">
        <v>24</v>
      </c>
      <c r="B27" s="11">
        <v>44736</v>
      </c>
      <c r="C27" s="15">
        <v>13264720</v>
      </c>
    </row>
    <row r="28" spans="1:23" ht="15.75" customHeight="1" x14ac:dyDescent="0.5">
      <c r="A28" s="10">
        <v>25</v>
      </c>
      <c r="B28" s="11">
        <v>44737</v>
      </c>
      <c r="C28" s="15">
        <v>13834040</v>
      </c>
    </row>
    <row r="29" spans="1:23" ht="15.75" customHeight="1" x14ac:dyDescent="0.5">
      <c r="A29" s="10">
        <v>26</v>
      </c>
      <c r="B29" s="11">
        <v>44738</v>
      </c>
      <c r="C29" s="15">
        <v>14559380</v>
      </c>
    </row>
    <row r="30" spans="1:23" ht="15.75" customHeight="1" x14ac:dyDescent="0.5">
      <c r="A30" s="10">
        <v>27</v>
      </c>
      <c r="B30" s="11">
        <v>44739</v>
      </c>
      <c r="C30" s="15">
        <v>12026020</v>
      </c>
    </row>
    <row r="31" spans="1:23" ht="15.75" customHeight="1" x14ac:dyDescent="0.5">
      <c r="A31" s="10">
        <v>28</v>
      </c>
      <c r="B31" s="11">
        <v>44740</v>
      </c>
      <c r="C31" s="15">
        <v>21578360</v>
      </c>
    </row>
    <row r="32" spans="1:23" ht="15.75" customHeight="1" x14ac:dyDescent="0.5">
      <c r="A32" s="19">
        <v>29</v>
      </c>
      <c r="B32" s="11">
        <v>44741</v>
      </c>
      <c r="C32" s="15">
        <v>27545120</v>
      </c>
    </row>
    <row r="33" spans="1:3" ht="15.75" customHeight="1" x14ac:dyDescent="0.5">
      <c r="A33" s="19">
        <v>30</v>
      </c>
      <c r="B33" s="11">
        <v>44742</v>
      </c>
      <c r="C33" s="15">
        <v>14365040</v>
      </c>
    </row>
    <row r="34" spans="1:3" ht="15.75" customHeight="1" x14ac:dyDescent="0.5">
      <c r="A34" s="19">
        <v>31</v>
      </c>
      <c r="B34" s="20"/>
      <c r="C34" s="15"/>
    </row>
    <row r="35" spans="1:3" ht="15.75" customHeight="1" x14ac:dyDescent="0.4">
      <c r="A35" s="14">
        <v>26</v>
      </c>
      <c r="B35" s="21"/>
      <c r="C35" s="22"/>
    </row>
    <row r="36" spans="1:3" ht="15.75" customHeight="1" x14ac:dyDescent="0.4">
      <c r="A36" s="14">
        <v>27</v>
      </c>
      <c r="B36" s="21"/>
      <c r="C36" s="22"/>
    </row>
    <row r="37" spans="1:3" ht="15.75" customHeight="1" x14ac:dyDescent="0.4">
      <c r="A37" s="14">
        <v>2</v>
      </c>
      <c r="B37" s="21"/>
      <c r="C37" s="22"/>
    </row>
    <row r="38" spans="1:3" ht="15.75" customHeight="1" x14ac:dyDescent="0.4">
      <c r="B38" s="21"/>
      <c r="C38" s="22"/>
    </row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" customHeight="1" x14ac:dyDescent="0.2"/>
  <cols>
    <col min="1" max="1" width="14.42578125" customWidth="1"/>
    <col min="2" max="2" width="8.85546875" customWidth="1"/>
    <col min="3" max="3" width="81.140625" customWidth="1"/>
    <col min="4" max="6" width="14.42578125" customWidth="1"/>
    <col min="7" max="7" width="18.7109375" customWidth="1"/>
  </cols>
  <sheetData>
    <row r="1" spans="1:27" ht="21.75" x14ac:dyDescent="0.4">
      <c r="A1" s="23" t="s">
        <v>0</v>
      </c>
      <c r="C1" s="24"/>
      <c r="E1" s="25"/>
      <c r="F1" s="26"/>
      <c r="G1" s="27" t="str">
        <f ca="1">SUM(G:G)</f>
        <v>#REF!</v>
      </c>
      <c r="H1" s="14" t="e">
        <f>SUM(E49:H1024*F49)</f>
        <v>#VALUE!</v>
      </c>
    </row>
    <row r="2" spans="1:27" ht="35.25" customHeight="1" x14ac:dyDescent="0.3">
      <c r="A2" s="28" t="s">
        <v>6</v>
      </c>
      <c r="B2" s="29" t="s">
        <v>7</v>
      </c>
      <c r="C2" s="30" t="s">
        <v>8</v>
      </c>
      <c r="D2" s="31" t="s">
        <v>9</v>
      </c>
      <c r="E2" s="32" t="s">
        <v>10</v>
      </c>
      <c r="F2" s="33" t="s">
        <v>11</v>
      </c>
      <c r="G2" s="34" t="s">
        <v>12</v>
      </c>
      <c r="H2" s="31" t="s">
        <v>13</v>
      </c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13"/>
      <c r="Z2" s="13"/>
      <c r="AA2" s="13"/>
    </row>
    <row r="3" spans="1:27" ht="19.5" x14ac:dyDescent="0.3">
      <c r="A3" s="37">
        <v>44713</v>
      </c>
      <c r="B3" s="38"/>
      <c r="C3" s="39"/>
      <c r="D3" s="40"/>
      <c r="E3" s="41"/>
      <c r="F3" s="42"/>
      <c r="G3" s="43"/>
      <c r="H3" s="44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19.5" x14ac:dyDescent="0.3">
      <c r="A4" s="46"/>
      <c r="B4" s="47"/>
      <c r="C4" s="48" t="s">
        <v>14</v>
      </c>
      <c r="D4" s="49"/>
      <c r="E4" s="50">
        <v>1</v>
      </c>
      <c r="F4" s="51"/>
      <c r="G4" s="52">
        <v>60000</v>
      </c>
      <c r="H4" s="5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ht="19.5" x14ac:dyDescent="0.3">
      <c r="A5" s="46"/>
      <c r="B5" s="47"/>
      <c r="C5" s="48" t="s">
        <v>15</v>
      </c>
      <c r="D5" s="49"/>
      <c r="E5" s="50">
        <v>5</v>
      </c>
      <c r="F5" s="51"/>
      <c r="G5" s="52">
        <v>50000</v>
      </c>
      <c r="H5" s="53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 spans="1:27" ht="19.5" x14ac:dyDescent="0.3">
      <c r="A6" s="46"/>
      <c r="B6" s="47"/>
      <c r="C6" s="48" t="s">
        <v>16</v>
      </c>
      <c r="D6" s="49"/>
      <c r="E6" s="50">
        <v>2</v>
      </c>
      <c r="F6" s="51"/>
      <c r="G6" s="52">
        <v>20000</v>
      </c>
      <c r="H6" s="53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 spans="1:27" ht="12" customHeight="1" x14ac:dyDescent="0.3">
      <c r="A7" s="46"/>
      <c r="B7" s="47"/>
      <c r="C7" s="48" t="s">
        <v>17</v>
      </c>
      <c r="D7" s="49"/>
      <c r="E7" s="50"/>
      <c r="F7" s="51"/>
      <c r="G7" s="52">
        <v>130000</v>
      </c>
      <c r="H7" s="5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 spans="1:27" ht="19.5" x14ac:dyDescent="0.3">
      <c r="A8" s="23"/>
      <c r="B8" s="46"/>
      <c r="C8" s="23" t="s">
        <v>18</v>
      </c>
      <c r="D8" s="46"/>
      <c r="E8" s="54">
        <v>5</v>
      </c>
      <c r="F8" s="55">
        <v>14600</v>
      </c>
      <c r="G8" s="56">
        <v>73000</v>
      </c>
      <c r="H8" s="46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ht="19.5" x14ac:dyDescent="0.3">
      <c r="A9" s="37">
        <v>44714</v>
      </c>
      <c r="B9" s="58"/>
      <c r="C9" s="59"/>
      <c r="D9" s="58"/>
      <c r="E9" s="60"/>
      <c r="F9" s="42"/>
      <c r="G9" s="43"/>
      <c r="H9" s="58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 spans="1:27" ht="19.5" x14ac:dyDescent="0.3">
      <c r="A10" s="46"/>
      <c r="B10" s="61"/>
      <c r="C10" s="62" t="s">
        <v>19</v>
      </c>
      <c r="D10" s="61"/>
      <c r="E10" s="50"/>
      <c r="F10" s="51"/>
      <c r="G10" s="63">
        <v>268000</v>
      </c>
      <c r="H10" s="61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 spans="1:27" ht="19.5" x14ac:dyDescent="0.3">
      <c r="A11" s="46"/>
      <c r="B11" s="53"/>
      <c r="C11" s="64" t="s">
        <v>20</v>
      </c>
      <c r="D11" s="53"/>
      <c r="E11" s="65">
        <v>1</v>
      </c>
      <c r="F11" s="51">
        <v>1473000</v>
      </c>
      <c r="G11" s="52">
        <v>1410000</v>
      </c>
      <c r="H11" s="53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 spans="1:27" ht="15.75" customHeight="1" x14ac:dyDescent="0.3">
      <c r="A12" s="37">
        <v>44715</v>
      </c>
      <c r="B12" s="66"/>
      <c r="C12" s="67"/>
      <c r="D12" s="58"/>
      <c r="E12" s="41"/>
      <c r="F12" s="42"/>
      <c r="G12" s="43"/>
      <c r="H12" s="58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 spans="1:27" ht="19.5" x14ac:dyDescent="0.3">
      <c r="A13" s="46"/>
      <c r="B13" s="46"/>
      <c r="C13" s="23" t="s">
        <v>21</v>
      </c>
      <c r="D13" s="46"/>
      <c r="E13" s="54">
        <v>20</v>
      </c>
      <c r="F13" s="55">
        <v>49000</v>
      </c>
      <c r="G13" s="56">
        <v>980000</v>
      </c>
      <c r="H13" s="46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 spans="1:27" ht="19.5" x14ac:dyDescent="0.3">
      <c r="A14" s="46"/>
      <c r="B14" s="61"/>
      <c r="C14" s="48" t="s">
        <v>22</v>
      </c>
      <c r="D14" s="61"/>
      <c r="E14" s="50">
        <v>1</v>
      </c>
      <c r="F14" s="51">
        <v>190000</v>
      </c>
      <c r="G14" s="52">
        <v>190000</v>
      </c>
      <c r="H14" s="61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 spans="1:27" ht="19.5" x14ac:dyDescent="0.3">
      <c r="A15" s="46"/>
      <c r="B15" s="61"/>
      <c r="C15" s="48" t="s">
        <v>23</v>
      </c>
      <c r="D15" s="61"/>
      <c r="E15" s="50">
        <v>1200</v>
      </c>
      <c r="F15" s="51">
        <v>2200</v>
      </c>
      <c r="G15" s="52">
        <v>2640000</v>
      </c>
      <c r="H15" s="61" t="s">
        <v>24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 spans="1:27" ht="19.5" x14ac:dyDescent="0.3">
      <c r="A16" s="46"/>
      <c r="B16" s="61"/>
      <c r="C16" s="48" t="s">
        <v>25</v>
      </c>
      <c r="D16" s="61"/>
      <c r="E16" s="50">
        <v>600</v>
      </c>
      <c r="F16" s="51">
        <v>1100</v>
      </c>
      <c r="G16" s="52">
        <v>660000</v>
      </c>
      <c r="H16" s="61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 spans="1:27" ht="19.5" x14ac:dyDescent="0.3">
      <c r="A17" s="68"/>
      <c r="B17" s="61"/>
      <c r="C17" s="48" t="s">
        <v>26</v>
      </c>
      <c r="D17" s="61"/>
      <c r="E17" s="50">
        <v>300</v>
      </c>
      <c r="F17" s="51">
        <v>960</v>
      </c>
      <c r="G17" s="52">
        <v>288000</v>
      </c>
      <c r="H17" s="61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 spans="1:27" ht="19.5" x14ac:dyDescent="0.3">
      <c r="A18" s="46"/>
      <c r="B18" s="61"/>
      <c r="C18" s="48" t="s">
        <v>27</v>
      </c>
      <c r="D18" s="61"/>
      <c r="E18" s="50">
        <v>1</v>
      </c>
      <c r="F18" s="51">
        <v>40000</v>
      </c>
      <c r="G18" s="52">
        <v>40000</v>
      </c>
      <c r="H18" s="61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 spans="1:27" ht="19.5" x14ac:dyDescent="0.3">
      <c r="A19" s="46"/>
      <c r="B19" s="61"/>
      <c r="C19" s="48" t="s">
        <v>28</v>
      </c>
      <c r="D19" s="61"/>
      <c r="E19" s="50">
        <v>1</v>
      </c>
      <c r="F19" s="51">
        <v>60000</v>
      </c>
      <c r="G19" s="52">
        <v>60000</v>
      </c>
      <c r="H19" s="61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 spans="1:27" ht="19.5" x14ac:dyDescent="0.3">
      <c r="A20" s="37">
        <v>44716</v>
      </c>
      <c r="B20" s="58"/>
      <c r="C20" s="39"/>
      <c r="D20" s="58"/>
      <c r="E20" s="69"/>
      <c r="F20" s="42"/>
      <c r="G20" s="43"/>
      <c r="H20" s="58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 spans="1:27" ht="15.75" customHeight="1" x14ac:dyDescent="0.3">
      <c r="A21" s="68"/>
      <c r="B21" s="61"/>
      <c r="C21" s="48" t="s">
        <v>29</v>
      </c>
      <c r="D21" s="61"/>
      <c r="E21" s="50">
        <v>7</v>
      </c>
      <c r="F21" s="51">
        <v>8000</v>
      </c>
      <c r="G21" s="52">
        <v>56000</v>
      </c>
      <c r="H21" s="61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 spans="1:27" ht="15.75" customHeight="1" x14ac:dyDescent="0.3">
      <c r="A22" s="46"/>
      <c r="B22" s="61"/>
      <c r="C22" s="70" t="s">
        <v>30</v>
      </c>
      <c r="D22" s="61"/>
      <c r="E22" s="50">
        <v>4</v>
      </c>
      <c r="F22" s="51">
        <v>5000</v>
      </c>
      <c r="G22" s="52">
        <v>20000</v>
      </c>
      <c r="H22" s="61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 spans="1:27" ht="15.75" customHeight="1" x14ac:dyDescent="0.3">
      <c r="A23" s="46"/>
      <c r="B23" s="61"/>
      <c r="C23" s="70" t="s">
        <v>31</v>
      </c>
      <c r="D23" s="61"/>
      <c r="E23" s="50">
        <v>2</v>
      </c>
      <c r="F23" s="51">
        <v>15200</v>
      </c>
      <c r="G23" s="52">
        <v>34000</v>
      </c>
      <c r="H23" s="61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 spans="1:27" ht="15.75" customHeight="1" x14ac:dyDescent="0.3">
      <c r="A24" s="46"/>
      <c r="B24" s="61"/>
      <c r="C24" s="48" t="s">
        <v>32</v>
      </c>
      <c r="D24" s="61"/>
      <c r="E24" s="50">
        <v>2</v>
      </c>
      <c r="F24" s="51">
        <v>34500</v>
      </c>
      <c r="G24" s="52">
        <v>69000</v>
      </c>
      <c r="H24" s="61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spans="1:27" ht="15.75" customHeight="1" x14ac:dyDescent="0.3">
      <c r="A25" s="46"/>
      <c r="B25" s="61"/>
      <c r="C25" s="48" t="s">
        <v>33</v>
      </c>
      <c r="D25" s="61"/>
      <c r="E25" s="50">
        <v>13</v>
      </c>
      <c r="F25" s="51">
        <v>49500</v>
      </c>
      <c r="G25" s="52">
        <v>643500</v>
      </c>
      <c r="H25" s="61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</row>
    <row r="26" spans="1:27" ht="15.75" customHeight="1" x14ac:dyDescent="0.3">
      <c r="A26" s="46"/>
      <c r="B26" s="61"/>
      <c r="C26" s="48" t="s">
        <v>34</v>
      </c>
      <c r="D26" s="61"/>
      <c r="E26" s="50">
        <v>10</v>
      </c>
      <c r="F26" s="51">
        <v>9500</v>
      </c>
      <c r="G26" s="52">
        <v>95000</v>
      </c>
      <c r="H26" s="61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15.75" customHeight="1" x14ac:dyDescent="0.3">
      <c r="A27" s="46"/>
      <c r="B27" s="61"/>
      <c r="C27" s="48" t="s">
        <v>35</v>
      </c>
      <c r="D27" s="61"/>
      <c r="E27" s="50" t="s">
        <v>36</v>
      </c>
      <c r="F27" s="51">
        <v>46500</v>
      </c>
      <c r="G27" s="52">
        <v>10230</v>
      </c>
      <c r="H27" s="61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</row>
    <row r="28" spans="1:27" ht="15.75" customHeight="1" x14ac:dyDescent="0.3">
      <c r="A28" s="46"/>
      <c r="B28" s="61"/>
      <c r="C28" s="48" t="s">
        <v>35</v>
      </c>
      <c r="D28" s="61"/>
      <c r="E28" s="50" t="s">
        <v>36</v>
      </c>
      <c r="F28" s="51">
        <v>46500</v>
      </c>
      <c r="G28" s="52">
        <v>10230</v>
      </c>
      <c r="H28" s="61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</row>
    <row r="29" spans="1:27" ht="15.75" customHeight="1" x14ac:dyDescent="0.3">
      <c r="A29" s="46"/>
      <c r="B29" s="61"/>
      <c r="C29" s="48" t="s">
        <v>37</v>
      </c>
      <c r="D29" s="61"/>
      <c r="E29" s="71"/>
      <c r="F29" s="51"/>
      <c r="G29" s="52">
        <v>95000</v>
      </c>
      <c r="H29" s="61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</row>
    <row r="30" spans="1:27" ht="15.75" customHeight="1" x14ac:dyDescent="0.3">
      <c r="A30" s="46"/>
      <c r="B30" s="61"/>
      <c r="C30" s="48" t="s">
        <v>38</v>
      </c>
      <c r="D30" s="61"/>
      <c r="E30" s="50"/>
      <c r="F30" s="51"/>
      <c r="G30" s="52">
        <v>30000</v>
      </c>
      <c r="H30" s="61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 spans="1:27" ht="13.5" customHeight="1" x14ac:dyDescent="0.3">
      <c r="A31" s="37">
        <v>44717</v>
      </c>
      <c r="B31" s="72"/>
      <c r="C31" s="73"/>
      <c r="D31" s="72"/>
      <c r="E31" s="74"/>
      <c r="F31" s="42"/>
      <c r="G31" s="75"/>
      <c r="H31" s="72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spans="1:27" ht="15.75" customHeight="1" x14ac:dyDescent="0.3">
      <c r="A32" s="46"/>
      <c r="B32" s="61"/>
      <c r="C32" s="48" t="s">
        <v>39</v>
      </c>
      <c r="D32" s="61"/>
      <c r="E32" s="50"/>
      <c r="F32" s="51"/>
      <c r="G32" s="52">
        <v>28000</v>
      </c>
      <c r="H32" s="61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</row>
    <row r="33" spans="1:27" ht="15.75" customHeight="1" x14ac:dyDescent="0.3">
      <c r="A33" s="37">
        <v>44718</v>
      </c>
      <c r="B33" s="58"/>
      <c r="C33" s="39"/>
      <c r="D33" s="58"/>
      <c r="E33" s="41"/>
      <c r="F33" s="42"/>
      <c r="G33" s="43"/>
      <c r="H33" s="58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</row>
    <row r="34" spans="1:27" ht="15.75" customHeight="1" x14ac:dyDescent="0.3">
      <c r="A34" s="68"/>
      <c r="B34" s="61"/>
      <c r="C34" s="48" t="s">
        <v>40</v>
      </c>
      <c r="D34" s="61"/>
      <c r="E34" s="50" t="s">
        <v>41</v>
      </c>
      <c r="F34" s="51"/>
      <c r="G34" s="52">
        <v>300000</v>
      </c>
      <c r="H34" s="61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</row>
    <row r="35" spans="1:27" ht="15.75" customHeight="1" x14ac:dyDescent="0.3">
      <c r="A35" s="46"/>
      <c r="B35" s="61"/>
      <c r="C35" s="48"/>
      <c r="D35" s="61"/>
      <c r="E35" s="50"/>
      <c r="F35" s="51"/>
      <c r="G35" s="52"/>
      <c r="H35" s="61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</row>
    <row r="36" spans="1:27" ht="15.75" customHeight="1" x14ac:dyDescent="0.3">
      <c r="A36" s="46"/>
      <c r="B36" s="61"/>
      <c r="C36" s="48" t="s">
        <v>42</v>
      </c>
      <c r="D36" s="61"/>
      <c r="E36" s="77">
        <v>44777</v>
      </c>
      <c r="F36" s="51"/>
      <c r="G36" s="52">
        <v>576000</v>
      </c>
      <c r="H36" s="61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spans="1:27" ht="15.75" customHeight="1" x14ac:dyDescent="0.3">
      <c r="A37" s="46"/>
      <c r="B37" s="78"/>
      <c r="C37" s="79" t="s">
        <v>43</v>
      </c>
      <c r="D37" s="80"/>
      <c r="E37" s="81"/>
      <c r="F37" s="82"/>
      <c r="G37" s="83">
        <v>500000</v>
      </c>
      <c r="H37" s="78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</row>
    <row r="38" spans="1:27" ht="15.75" customHeight="1" x14ac:dyDescent="0.3">
      <c r="A38" s="46"/>
      <c r="B38" s="61"/>
      <c r="C38" s="48" t="s">
        <v>44</v>
      </c>
      <c r="D38" s="61"/>
      <c r="E38" s="50">
        <v>1</v>
      </c>
      <c r="F38" s="51"/>
      <c r="G38" s="52">
        <v>55000</v>
      </c>
      <c r="H38" s="61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</row>
    <row r="39" spans="1:27" ht="15.75" customHeight="1" x14ac:dyDescent="0.3">
      <c r="A39" s="46"/>
      <c r="B39" s="61"/>
      <c r="C39" s="48" t="s">
        <v>45</v>
      </c>
      <c r="D39" s="61"/>
      <c r="E39" s="50">
        <v>1</v>
      </c>
      <c r="F39" s="51"/>
      <c r="G39" s="52">
        <v>16000</v>
      </c>
      <c r="H39" s="61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</row>
    <row r="40" spans="1:27" ht="15.75" customHeight="1" x14ac:dyDescent="0.3">
      <c r="A40" s="46"/>
      <c r="B40" s="61"/>
      <c r="C40" s="48" t="s">
        <v>46</v>
      </c>
      <c r="D40" s="61"/>
      <c r="E40" s="50">
        <v>1</v>
      </c>
      <c r="F40" s="51"/>
      <c r="G40" s="52">
        <v>20000</v>
      </c>
      <c r="H40" s="61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</row>
    <row r="41" spans="1:27" ht="15.75" customHeight="1" x14ac:dyDescent="0.3">
      <c r="A41" s="46"/>
      <c r="B41" s="61"/>
      <c r="C41" s="48" t="s">
        <v>47</v>
      </c>
      <c r="D41" s="61"/>
      <c r="E41" s="50">
        <v>3</v>
      </c>
      <c r="F41" s="51"/>
      <c r="G41" s="52">
        <v>75000</v>
      </c>
      <c r="H41" s="61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</row>
    <row r="42" spans="1:27" ht="15.75" customHeight="1" x14ac:dyDescent="0.3">
      <c r="A42" s="46"/>
      <c r="B42" s="61"/>
      <c r="C42" s="48" t="s">
        <v>48</v>
      </c>
      <c r="D42" s="61"/>
      <c r="E42" s="71">
        <v>1</v>
      </c>
      <c r="F42" s="51"/>
      <c r="G42" s="52">
        <v>20000</v>
      </c>
      <c r="H42" s="61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</row>
    <row r="43" spans="1:27" ht="15.75" customHeight="1" x14ac:dyDescent="0.3">
      <c r="A43" s="46"/>
      <c r="B43" s="61"/>
      <c r="C43" s="48" t="s">
        <v>49</v>
      </c>
      <c r="D43" s="61"/>
      <c r="E43" s="77">
        <v>44774</v>
      </c>
      <c r="F43" s="51"/>
      <c r="G43" s="52">
        <v>27000</v>
      </c>
      <c r="H43" s="61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</row>
    <row r="44" spans="1:27" ht="15.75" customHeight="1" x14ac:dyDescent="0.3">
      <c r="A44" s="46"/>
      <c r="B44" s="61"/>
      <c r="C44" s="48" t="s">
        <v>50</v>
      </c>
      <c r="D44" s="61"/>
      <c r="E44" s="71"/>
      <c r="F44" s="51"/>
      <c r="G44" s="52">
        <v>130000</v>
      </c>
      <c r="H44" s="61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</row>
    <row r="45" spans="1:27" ht="15.75" customHeight="1" x14ac:dyDescent="0.3">
      <c r="A45" s="23"/>
      <c r="B45" s="61"/>
      <c r="C45" s="48" t="s">
        <v>51</v>
      </c>
      <c r="D45" s="61"/>
      <c r="E45" s="50"/>
      <c r="F45" s="51"/>
      <c r="G45" s="52">
        <v>35000</v>
      </c>
      <c r="H45" s="61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</row>
    <row r="46" spans="1:27" ht="15.75" customHeight="1" x14ac:dyDescent="0.3">
      <c r="A46" s="46"/>
      <c r="B46" s="61"/>
      <c r="C46" s="48" t="s">
        <v>52</v>
      </c>
      <c r="D46" s="61"/>
      <c r="E46" s="77"/>
      <c r="F46" s="51"/>
      <c r="G46" s="52">
        <v>180000</v>
      </c>
      <c r="H46" s="61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</row>
    <row r="47" spans="1:27" ht="18.75" customHeight="1" x14ac:dyDescent="0.3">
      <c r="A47" s="46"/>
      <c r="B47" s="78"/>
      <c r="C47" s="85"/>
      <c r="D47" s="86"/>
      <c r="E47" s="87"/>
      <c r="F47" s="88"/>
      <c r="G47" s="89"/>
      <c r="H47" s="78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</row>
    <row r="48" spans="1:27" ht="15.75" customHeight="1" x14ac:dyDescent="0.3">
      <c r="A48" s="37">
        <v>44719</v>
      </c>
      <c r="B48" s="90"/>
      <c r="C48" s="39"/>
      <c r="D48" s="90"/>
      <c r="E48" s="41"/>
      <c r="F48" s="42"/>
      <c r="G48" s="43"/>
      <c r="H48" s="90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</row>
    <row r="49" spans="1:27" ht="15.75" customHeight="1" x14ac:dyDescent="0.3">
      <c r="A49" s="68"/>
      <c r="B49" s="92"/>
      <c r="C49" s="48" t="s">
        <v>53</v>
      </c>
      <c r="D49" s="92"/>
      <c r="E49" s="50">
        <v>1</v>
      </c>
      <c r="F49" s="51"/>
      <c r="G49" s="52">
        <v>60000</v>
      </c>
      <c r="H49" s="92"/>
      <c r="I49" s="93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</row>
    <row r="50" spans="1:27" ht="13.5" customHeight="1" x14ac:dyDescent="0.3">
      <c r="A50" s="46"/>
      <c r="B50" s="78"/>
      <c r="C50" s="48" t="s">
        <v>54</v>
      </c>
      <c r="D50" s="78"/>
      <c r="E50" s="50">
        <v>50</v>
      </c>
      <c r="F50" s="51">
        <v>20000</v>
      </c>
      <c r="G50" s="52">
        <v>1000000</v>
      </c>
      <c r="H50" s="78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</row>
    <row r="51" spans="1:27" ht="12.75" customHeight="1" x14ac:dyDescent="0.3">
      <c r="A51" s="46"/>
      <c r="B51" s="61"/>
      <c r="C51" s="48" t="s">
        <v>55</v>
      </c>
      <c r="D51" s="61"/>
      <c r="E51" s="50">
        <v>50</v>
      </c>
      <c r="F51" s="51">
        <v>23000</v>
      </c>
      <c r="G51" s="52">
        <v>1150000</v>
      </c>
      <c r="H51" s="61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</row>
    <row r="52" spans="1:27" ht="18.75" customHeight="1" x14ac:dyDescent="0.3">
      <c r="A52" s="46"/>
      <c r="B52" s="78"/>
      <c r="C52" s="48" t="s">
        <v>56</v>
      </c>
      <c r="D52" s="78"/>
      <c r="E52" s="50">
        <v>1</v>
      </c>
      <c r="F52" s="51">
        <v>1473000</v>
      </c>
      <c r="G52" s="52">
        <v>1408000</v>
      </c>
      <c r="H52" s="78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</row>
    <row r="53" spans="1:27" ht="14.25" customHeight="1" x14ac:dyDescent="0.3">
      <c r="A53" s="46"/>
      <c r="B53" s="61"/>
      <c r="C53" s="48" t="s">
        <v>57</v>
      </c>
      <c r="D53" s="61"/>
      <c r="E53" s="50"/>
      <c r="F53" s="51"/>
      <c r="G53" s="52">
        <v>243000</v>
      </c>
      <c r="H53" s="61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</row>
    <row r="54" spans="1:27" ht="12" customHeight="1" x14ac:dyDescent="0.3">
      <c r="A54" s="37">
        <v>44720</v>
      </c>
      <c r="B54" s="58"/>
      <c r="C54" s="39"/>
      <c r="D54" s="58"/>
      <c r="E54" s="41"/>
      <c r="F54" s="42"/>
      <c r="G54" s="43"/>
      <c r="H54" s="58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</row>
    <row r="55" spans="1:27" ht="12" customHeight="1" x14ac:dyDescent="0.3">
      <c r="A55" s="23"/>
      <c r="B55" s="61"/>
      <c r="C55" s="48" t="s">
        <v>58</v>
      </c>
      <c r="D55" s="61"/>
      <c r="E55" s="71">
        <v>2</v>
      </c>
      <c r="F55" s="51"/>
      <c r="G55" s="52">
        <v>20000</v>
      </c>
      <c r="H55" s="61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</row>
    <row r="56" spans="1:27" ht="12.75" customHeight="1" x14ac:dyDescent="0.3">
      <c r="A56" s="46"/>
      <c r="B56" s="61"/>
      <c r="C56" s="48" t="s">
        <v>59</v>
      </c>
      <c r="D56" s="61"/>
      <c r="E56" s="50">
        <v>2</v>
      </c>
      <c r="F56" s="51"/>
      <c r="G56" s="52">
        <v>50000</v>
      </c>
      <c r="H56" s="61"/>
      <c r="I56" s="94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</row>
    <row r="57" spans="1:27" ht="12.75" customHeight="1" x14ac:dyDescent="0.3">
      <c r="A57" s="46"/>
      <c r="B57" s="61"/>
      <c r="C57" s="48" t="s">
        <v>48</v>
      </c>
      <c r="D57" s="61"/>
      <c r="E57" s="71">
        <v>1</v>
      </c>
      <c r="F57" s="51"/>
      <c r="G57" s="52">
        <v>20000</v>
      </c>
      <c r="H57" s="61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</row>
    <row r="58" spans="1:27" ht="12.75" customHeight="1" x14ac:dyDescent="0.3">
      <c r="A58" s="46"/>
      <c r="B58" s="61"/>
      <c r="C58" s="48" t="s">
        <v>60</v>
      </c>
      <c r="D58" s="61"/>
      <c r="E58" s="71"/>
      <c r="F58" s="51"/>
      <c r="G58" s="52">
        <v>72000</v>
      </c>
      <c r="H58" s="61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</row>
    <row r="59" spans="1:27" ht="14.25" customHeight="1" x14ac:dyDescent="0.3">
      <c r="A59" s="46"/>
      <c r="B59" s="61"/>
      <c r="C59" s="95" t="s">
        <v>14</v>
      </c>
      <c r="D59" s="61"/>
      <c r="E59" s="50"/>
      <c r="F59" s="51"/>
      <c r="G59" s="52">
        <v>60000</v>
      </c>
      <c r="H59" s="61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</row>
    <row r="60" spans="1:27" ht="12.75" customHeight="1" x14ac:dyDescent="0.3">
      <c r="A60" s="46"/>
      <c r="B60" s="61"/>
      <c r="C60" s="48" t="s">
        <v>61</v>
      </c>
      <c r="D60" s="61"/>
      <c r="E60" s="50"/>
      <c r="F60" s="51"/>
      <c r="G60" s="52">
        <v>65000</v>
      </c>
      <c r="H60" s="61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spans="1:27" ht="12.75" customHeight="1" x14ac:dyDescent="0.3">
      <c r="A61" s="46"/>
      <c r="B61" s="61"/>
      <c r="C61" s="48" t="s">
        <v>62</v>
      </c>
      <c r="D61" s="61"/>
      <c r="E61" s="50"/>
      <c r="F61" s="51"/>
      <c r="G61" s="52">
        <v>15000</v>
      </c>
      <c r="H61" s="61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</row>
    <row r="62" spans="1:27" ht="12.75" customHeight="1" x14ac:dyDescent="0.3">
      <c r="A62" s="46"/>
      <c r="B62" s="96"/>
      <c r="C62" s="97" t="s">
        <v>63</v>
      </c>
      <c r="D62" s="96"/>
      <c r="E62" s="98">
        <v>1</v>
      </c>
      <c r="F62" s="51"/>
      <c r="G62" s="52">
        <v>225000</v>
      </c>
      <c r="H62" s="96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</row>
    <row r="63" spans="1:27" ht="12.75" customHeight="1" x14ac:dyDescent="0.3">
      <c r="A63" s="37">
        <v>44721</v>
      </c>
      <c r="B63" s="58"/>
      <c r="C63" s="39"/>
      <c r="D63" s="58"/>
      <c r="E63" s="41"/>
      <c r="F63" s="42"/>
      <c r="G63" s="43"/>
      <c r="H63" s="58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</row>
    <row r="64" spans="1:27" ht="12.75" customHeight="1" x14ac:dyDescent="0.3">
      <c r="A64" s="46"/>
      <c r="B64" s="61"/>
      <c r="C64" s="48" t="s">
        <v>64</v>
      </c>
      <c r="D64" s="61"/>
      <c r="E64" s="77"/>
      <c r="F64" s="51"/>
      <c r="G64" s="52">
        <v>18000</v>
      </c>
      <c r="H64" s="61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</row>
    <row r="65" spans="1:27" ht="12.75" customHeight="1" x14ac:dyDescent="0.3">
      <c r="A65" s="46"/>
      <c r="B65" s="61"/>
      <c r="C65" s="48" t="s">
        <v>65</v>
      </c>
      <c r="D65" s="61"/>
      <c r="E65" s="50"/>
      <c r="F65" s="51"/>
      <c r="G65" s="52">
        <v>30000</v>
      </c>
      <c r="H65" s="61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</row>
    <row r="66" spans="1:27" ht="12.75" customHeight="1" x14ac:dyDescent="0.3">
      <c r="A66" s="46"/>
      <c r="B66" s="61"/>
      <c r="C66" s="48" t="s">
        <v>66</v>
      </c>
      <c r="D66" s="61"/>
      <c r="E66" s="50"/>
      <c r="F66" s="51"/>
      <c r="G66" s="52">
        <v>87000</v>
      </c>
      <c r="H66" s="61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</row>
    <row r="67" spans="1:27" ht="12.75" customHeight="1" x14ac:dyDescent="0.3">
      <c r="A67" s="68"/>
      <c r="B67" s="61"/>
      <c r="C67" s="48" t="s">
        <v>59</v>
      </c>
      <c r="D67" s="61"/>
      <c r="E67" s="50"/>
      <c r="F67" s="51"/>
      <c r="G67" s="52">
        <v>25000</v>
      </c>
      <c r="H67" s="61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</row>
    <row r="68" spans="1:27" ht="12.75" customHeight="1" x14ac:dyDescent="0.3">
      <c r="A68" s="46"/>
      <c r="B68" s="61"/>
      <c r="C68" s="48" t="s">
        <v>67</v>
      </c>
      <c r="D68" s="61"/>
      <c r="E68" s="50"/>
      <c r="F68" s="51"/>
      <c r="G68" s="52">
        <v>74000</v>
      </c>
      <c r="H68" s="61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spans="1:27" ht="12.75" customHeight="1" x14ac:dyDescent="0.3">
      <c r="A69" s="46"/>
      <c r="B69" s="61"/>
      <c r="C69" s="48" t="s">
        <v>68</v>
      </c>
      <c r="D69" s="61"/>
      <c r="E69" s="50"/>
      <c r="F69" s="51"/>
      <c r="G69" s="52">
        <v>20000</v>
      </c>
      <c r="H69" s="61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</row>
    <row r="70" spans="1:27" ht="12.75" customHeight="1" x14ac:dyDescent="0.3">
      <c r="A70" s="46"/>
      <c r="B70" s="61"/>
      <c r="C70" s="48" t="s">
        <v>69</v>
      </c>
      <c r="D70" s="61"/>
      <c r="E70" s="50"/>
      <c r="F70" s="51"/>
      <c r="G70" s="52">
        <v>55000</v>
      </c>
      <c r="H70" s="61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</row>
    <row r="71" spans="1:27" ht="12.75" customHeight="1" x14ac:dyDescent="0.3">
      <c r="A71" s="46"/>
      <c r="B71" s="61"/>
      <c r="C71" s="48" t="s">
        <v>70</v>
      </c>
      <c r="D71" s="61"/>
      <c r="E71" s="50"/>
      <c r="F71" s="51"/>
      <c r="G71" s="52">
        <v>43000</v>
      </c>
      <c r="H71" s="61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</row>
    <row r="72" spans="1:27" ht="12.75" customHeight="1" x14ac:dyDescent="0.3">
      <c r="A72" s="46"/>
      <c r="B72" s="61"/>
      <c r="C72" s="48" t="s">
        <v>71</v>
      </c>
      <c r="D72" s="61"/>
      <c r="E72" s="50"/>
      <c r="F72" s="51"/>
      <c r="G72" s="52">
        <v>48000</v>
      </c>
      <c r="H72" s="61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</row>
    <row r="73" spans="1:27" ht="12.75" customHeight="1" x14ac:dyDescent="0.3">
      <c r="A73" s="46"/>
      <c r="B73" s="61"/>
      <c r="C73" s="48" t="s">
        <v>39</v>
      </c>
      <c r="D73" s="61"/>
      <c r="E73" s="50"/>
      <c r="F73" s="51"/>
      <c r="G73" s="52">
        <v>20000</v>
      </c>
      <c r="H73" s="99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</row>
    <row r="74" spans="1:27" ht="12.75" customHeight="1" x14ac:dyDescent="0.3">
      <c r="A74" s="37">
        <v>44840</v>
      </c>
      <c r="B74" s="58"/>
      <c r="C74" s="39"/>
      <c r="D74" s="58"/>
      <c r="E74" s="41"/>
      <c r="F74" s="42"/>
      <c r="G74" s="43"/>
      <c r="H74" s="100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</row>
    <row r="75" spans="1:27" ht="12.75" customHeight="1" x14ac:dyDescent="0.3">
      <c r="A75" s="46"/>
      <c r="B75" s="101"/>
      <c r="C75" s="79" t="s">
        <v>43</v>
      </c>
      <c r="D75" s="101"/>
      <c r="E75" s="102"/>
      <c r="F75" s="82"/>
      <c r="G75" s="83">
        <v>500000</v>
      </c>
      <c r="H75" s="99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</row>
    <row r="76" spans="1:27" ht="12.75" customHeight="1" x14ac:dyDescent="0.3">
      <c r="A76" s="46"/>
      <c r="B76" s="61"/>
      <c r="C76" s="48" t="s">
        <v>50</v>
      </c>
      <c r="D76" s="61"/>
      <c r="E76" s="50"/>
      <c r="F76" s="51"/>
      <c r="G76" s="52">
        <v>50000</v>
      </c>
      <c r="H76" s="99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</row>
    <row r="77" spans="1:27" ht="12.75" customHeight="1" x14ac:dyDescent="0.3">
      <c r="A77" s="46"/>
      <c r="B77" s="61"/>
      <c r="C77" s="48" t="s">
        <v>72</v>
      </c>
      <c r="D77" s="61"/>
      <c r="E77" s="50"/>
      <c r="F77" s="51"/>
      <c r="G77" s="52">
        <v>65000</v>
      </c>
      <c r="H77" s="99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</row>
    <row r="78" spans="1:27" ht="12.75" customHeight="1" x14ac:dyDescent="0.3">
      <c r="A78" s="46"/>
      <c r="B78" s="61"/>
      <c r="C78" s="48" t="s">
        <v>20</v>
      </c>
      <c r="D78" s="61"/>
      <c r="E78" s="50">
        <v>1</v>
      </c>
      <c r="F78" s="51"/>
      <c r="G78" s="52">
        <f>1473000-128000</f>
        <v>1345000</v>
      </c>
      <c r="H78" s="99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</row>
    <row r="79" spans="1:27" ht="12.75" customHeight="1" x14ac:dyDescent="0.3">
      <c r="A79" s="46"/>
      <c r="B79" s="61"/>
      <c r="C79" s="79" t="s">
        <v>73</v>
      </c>
      <c r="D79" s="101"/>
      <c r="E79" s="102"/>
      <c r="F79" s="82"/>
      <c r="G79" s="83">
        <v>1500000</v>
      </c>
      <c r="H79" s="99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spans="1:27" ht="12.75" customHeight="1" x14ac:dyDescent="0.3">
      <c r="A80" s="37">
        <v>44358</v>
      </c>
      <c r="B80" s="58"/>
      <c r="C80" s="39"/>
      <c r="D80" s="58"/>
      <c r="E80" s="41"/>
      <c r="F80" s="42"/>
      <c r="G80" s="43"/>
      <c r="H80" s="100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</row>
    <row r="81" spans="1:27" ht="12.75" customHeight="1" x14ac:dyDescent="0.3">
      <c r="A81" s="23"/>
      <c r="B81" s="61"/>
      <c r="C81" s="48" t="s">
        <v>74</v>
      </c>
      <c r="D81" s="61"/>
      <c r="E81" s="71"/>
      <c r="F81" s="51"/>
      <c r="G81" s="52">
        <v>1500000</v>
      </c>
      <c r="H81" s="99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</row>
    <row r="82" spans="1:27" ht="12.75" customHeight="1" x14ac:dyDescent="0.3">
      <c r="A82" s="46"/>
      <c r="B82" s="103"/>
      <c r="C82" s="104" t="s">
        <v>75</v>
      </c>
      <c r="D82" s="103"/>
      <c r="E82" s="50"/>
      <c r="F82" s="51"/>
      <c r="G82" s="52">
        <v>200000</v>
      </c>
      <c r="H82" s="99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</row>
    <row r="83" spans="1:27" ht="12.75" customHeight="1" x14ac:dyDescent="0.3">
      <c r="A83" s="46"/>
      <c r="B83" s="61"/>
      <c r="C83" s="48" t="s">
        <v>76</v>
      </c>
      <c r="D83" s="61"/>
      <c r="E83" s="50"/>
      <c r="F83" s="51"/>
      <c r="G83" s="52">
        <v>400000</v>
      </c>
      <c r="H83" s="99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</row>
    <row r="84" spans="1:27" ht="15.75" customHeight="1" x14ac:dyDescent="0.3">
      <c r="A84" s="46"/>
      <c r="B84" s="61"/>
      <c r="C84" s="105" t="s">
        <v>77</v>
      </c>
      <c r="D84" s="61"/>
      <c r="E84" s="50">
        <v>20</v>
      </c>
      <c r="F84" s="51">
        <v>52500</v>
      </c>
      <c r="G84" s="52">
        <f t="shared" ref="G84:G86" si="0">SUM(E84*F84)</f>
        <v>1050000</v>
      </c>
      <c r="H84" s="99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</row>
    <row r="85" spans="1:27" ht="12.75" customHeight="1" x14ac:dyDescent="0.3">
      <c r="A85" s="46"/>
      <c r="B85" s="61"/>
      <c r="C85" s="48" t="s">
        <v>78</v>
      </c>
      <c r="D85" s="61"/>
      <c r="E85" s="50">
        <v>1</v>
      </c>
      <c r="F85" s="51">
        <v>3500</v>
      </c>
      <c r="G85" s="52">
        <f t="shared" si="0"/>
        <v>3500</v>
      </c>
      <c r="H85" s="99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</row>
    <row r="86" spans="1:27" ht="12.75" customHeight="1" x14ac:dyDescent="0.3">
      <c r="A86" s="46"/>
      <c r="B86" s="61"/>
      <c r="C86" s="48" t="s">
        <v>79</v>
      </c>
      <c r="D86" s="61"/>
      <c r="E86" s="50">
        <v>1</v>
      </c>
      <c r="F86" s="51">
        <v>44000</v>
      </c>
      <c r="G86" s="52">
        <f t="shared" si="0"/>
        <v>44000</v>
      </c>
      <c r="H86" s="99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</row>
    <row r="87" spans="1:27" ht="12.75" customHeight="1" x14ac:dyDescent="0.3">
      <c r="A87" s="46"/>
      <c r="B87" s="61"/>
      <c r="C87" s="62" t="s">
        <v>80</v>
      </c>
      <c r="D87" s="61"/>
      <c r="E87" s="77">
        <v>44593</v>
      </c>
      <c r="F87" s="51">
        <v>20000</v>
      </c>
      <c r="G87" s="52">
        <v>25040</v>
      </c>
      <c r="H87" s="61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</row>
    <row r="88" spans="1:27" ht="12.75" customHeight="1" x14ac:dyDescent="0.3">
      <c r="A88" s="46"/>
      <c r="B88" s="61"/>
      <c r="C88" s="48" t="s">
        <v>81</v>
      </c>
      <c r="D88" s="61"/>
      <c r="E88" s="71">
        <v>1</v>
      </c>
      <c r="F88" s="51">
        <v>6750</v>
      </c>
      <c r="G88" s="52">
        <f t="shared" ref="G88:G89" si="1">SUM(E88*F88)</f>
        <v>6750</v>
      </c>
      <c r="H88" s="61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</row>
    <row r="89" spans="1:27" ht="12.75" customHeight="1" x14ac:dyDescent="0.3">
      <c r="A89" s="46"/>
      <c r="B89" s="61"/>
      <c r="C89" s="48" t="s">
        <v>81</v>
      </c>
      <c r="D89" s="61"/>
      <c r="E89" s="50">
        <v>9</v>
      </c>
      <c r="F89" s="51">
        <v>9000</v>
      </c>
      <c r="G89" s="52">
        <f t="shared" si="1"/>
        <v>81000</v>
      </c>
      <c r="H89" s="61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</row>
    <row r="90" spans="1:27" ht="12.75" customHeight="1" x14ac:dyDescent="0.3">
      <c r="A90" s="37">
        <v>44724</v>
      </c>
      <c r="B90" s="58"/>
      <c r="C90" s="39"/>
      <c r="D90" s="58"/>
      <c r="E90" s="41"/>
      <c r="F90" s="42"/>
      <c r="G90" s="43"/>
      <c r="H90" s="58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</row>
    <row r="91" spans="1:27" ht="12.75" customHeight="1" x14ac:dyDescent="0.3">
      <c r="A91" s="46"/>
      <c r="B91" s="61"/>
      <c r="C91" s="48" t="s">
        <v>82</v>
      </c>
      <c r="D91" s="61"/>
      <c r="E91" s="50">
        <v>9</v>
      </c>
      <c r="F91" s="51">
        <v>8000</v>
      </c>
      <c r="G91" s="52">
        <v>72000</v>
      </c>
      <c r="H91" s="61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</row>
    <row r="92" spans="1:27" ht="12.75" customHeight="1" x14ac:dyDescent="0.3">
      <c r="A92" s="46"/>
      <c r="B92" s="61"/>
      <c r="C92" s="48" t="s">
        <v>83</v>
      </c>
      <c r="D92" s="61"/>
      <c r="E92" s="50">
        <v>2</v>
      </c>
      <c r="F92" s="51">
        <v>65000</v>
      </c>
      <c r="G92" s="52">
        <v>130000</v>
      </c>
      <c r="H92" s="61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</row>
    <row r="93" spans="1:27" ht="12.75" customHeight="1" x14ac:dyDescent="0.3">
      <c r="A93" s="37">
        <v>44725</v>
      </c>
      <c r="B93" s="58"/>
      <c r="C93" s="39"/>
      <c r="D93" s="58"/>
      <c r="E93" s="106"/>
      <c r="F93" s="107"/>
      <c r="G93" s="108"/>
      <c r="H93" s="58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</row>
    <row r="94" spans="1:27" ht="12.75" customHeight="1" x14ac:dyDescent="0.3">
      <c r="A94" s="46"/>
      <c r="B94" s="61"/>
      <c r="C94" s="48" t="s">
        <v>39</v>
      </c>
      <c r="D94" s="61"/>
      <c r="E94" s="50"/>
      <c r="F94" s="51"/>
      <c r="G94" s="52">
        <f>150000+23000</f>
        <v>173000</v>
      </c>
      <c r="H94" s="61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</row>
    <row r="95" spans="1:27" ht="12.75" customHeight="1" x14ac:dyDescent="0.3">
      <c r="A95" s="46"/>
      <c r="B95" s="61"/>
      <c r="C95" s="48" t="s">
        <v>84</v>
      </c>
      <c r="D95" s="61"/>
      <c r="E95" s="50"/>
      <c r="F95" s="51"/>
      <c r="G95" s="52">
        <v>45000</v>
      </c>
      <c r="H95" s="61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</row>
    <row r="96" spans="1:27" ht="12.75" customHeight="1" x14ac:dyDescent="0.3">
      <c r="A96" s="46"/>
      <c r="B96" s="61"/>
      <c r="C96" s="48" t="s">
        <v>85</v>
      </c>
      <c r="D96" s="61"/>
      <c r="E96" s="50"/>
      <c r="F96" s="51"/>
      <c r="G96" s="52">
        <v>550000</v>
      </c>
      <c r="H96" s="61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</row>
    <row r="97" spans="1:27" ht="12.75" customHeight="1" x14ac:dyDescent="0.3">
      <c r="A97" s="46"/>
      <c r="B97" s="61"/>
      <c r="C97" s="48" t="s">
        <v>86</v>
      </c>
      <c r="D97" s="61"/>
      <c r="E97" s="50">
        <v>9</v>
      </c>
      <c r="F97" s="51">
        <v>9000</v>
      </c>
      <c r="G97" s="52">
        <v>81000</v>
      </c>
      <c r="H97" s="61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</row>
    <row r="98" spans="1:27" ht="12.75" customHeight="1" x14ac:dyDescent="0.3">
      <c r="A98" s="46"/>
      <c r="B98" s="61"/>
      <c r="C98" s="48" t="s">
        <v>87</v>
      </c>
      <c r="D98" s="61"/>
      <c r="E98" s="71">
        <v>1578</v>
      </c>
      <c r="F98" s="51">
        <v>12500</v>
      </c>
      <c r="G98" s="52">
        <v>19725</v>
      </c>
      <c r="H98" s="61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spans="1:27" ht="12.75" customHeight="1" x14ac:dyDescent="0.3">
      <c r="A99" s="46"/>
      <c r="B99" s="61"/>
      <c r="C99" s="48" t="s">
        <v>88</v>
      </c>
      <c r="D99" s="61"/>
      <c r="E99" s="50"/>
      <c r="F99" s="51"/>
      <c r="G99" s="52">
        <f>500000+500000+500000+400000+400000+400000+400000+300000+300000</f>
        <v>3700000</v>
      </c>
      <c r="H99" s="61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</row>
    <row r="100" spans="1:27" ht="12.75" customHeight="1" x14ac:dyDescent="0.3">
      <c r="A100" s="59" t="s">
        <v>89</v>
      </c>
      <c r="B100" s="58"/>
      <c r="C100" s="39"/>
      <c r="D100" s="58"/>
      <c r="E100" s="41"/>
      <c r="F100" s="42"/>
      <c r="G100" s="43"/>
      <c r="H100" s="58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</row>
    <row r="101" spans="1:27" ht="12.75" customHeight="1" x14ac:dyDescent="0.3">
      <c r="A101" s="46"/>
      <c r="B101" s="61"/>
      <c r="C101" s="48" t="s">
        <v>90</v>
      </c>
      <c r="D101" s="61"/>
      <c r="E101" s="50">
        <v>1</v>
      </c>
      <c r="F101" s="51"/>
      <c r="G101" s="52">
        <v>440000</v>
      </c>
      <c r="H101" s="61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</row>
    <row r="102" spans="1:27" ht="12.75" customHeight="1" x14ac:dyDescent="0.3">
      <c r="A102" s="46"/>
      <c r="B102" s="61"/>
      <c r="C102" s="48" t="s">
        <v>91</v>
      </c>
      <c r="D102" s="61"/>
      <c r="E102" s="50">
        <v>3</v>
      </c>
      <c r="F102" s="51"/>
      <c r="G102" s="52">
        <v>36000</v>
      </c>
      <c r="H102" s="61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</row>
    <row r="103" spans="1:27" ht="12.75" customHeight="1" x14ac:dyDescent="0.3">
      <c r="A103" s="46"/>
      <c r="B103" s="61"/>
      <c r="C103" s="48" t="s">
        <v>92</v>
      </c>
      <c r="D103" s="61"/>
      <c r="E103" s="50">
        <v>1</v>
      </c>
      <c r="F103" s="51"/>
      <c r="G103" s="52">
        <v>18000</v>
      </c>
      <c r="H103" s="61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</row>
    <row r="104" spans="1:27" ht="12.75" customHeight="1" x14ac:dyDescent="0.3">
      <c r="A104" s="46"/>
      <c r="B104" s="61"/>
      <c r="C104" s="48" t="s">
        <v>93</v>
      </c>
      <c r="D104" s="61"/>
      <c r="E104" s="50">
        <v>5</v>
      </c>
      <c r="F104" s="51"/>
      <c r="G104" s="52">
        <v>143000</v>
      </c>
      <c r="H104" s="61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</row>
    <row r="105" spans="1:27" ht="12.75" customHeight="1" x14ac:dyDescent="0.3">
      <c r="A105" s="46"/>
      <c r="B105" s="61"/>
      <c r="C105" s="48" t="s">
        <v>94</v>
      </c>
      <c r="D105" s="61"/>
      <c r="E105" s="50">
        <v>2</v>
      </c>
      <c r="F105" s="51"/>
      <c r="G105" s="52">
        <v>68000</v>
      </c>
      <c r="H105" s="61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</row>
    <row r="106" spans="1:27" ht="16.5" customHeight="1" x14ac:dyDescent="0.3">
      <c r="A106" s="37">
        <v>44727</v>
      </c>
      <c r="B106" s="58"/>
      <c r="C106" s="39"/>
      <c r="D106" s="58"/>
      <c r="E106" s="60"/>
      <c r="F106" s="42"/>
      <c r="G106" s="43"/>
      <c r="H106" s="109"/>
      <c r="I106" s="110"/>
      <c r="J106" s="111"/>
      <c r="K106" s="110"/>
      <c r="L106" s="110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</row>
    <row r="107" spans="1:27" ht="12.75" customHeight="1" x14ac:dyDescent="0.3">
      <c r="A107" s="46"/>
      <c r="B107" s="61"/>
      <c r="C107" s="48" t="s">
        <v>95</v>
      </c>
      <c r="D107" s="61"/>
      <c r="E107" s="71">
        <v>1</v>
      </c>
      <c r="F107" s="51"/>
      <c r="G107" s="52">
        <v>150000</v>
      </c>
      <c r="H107" s="61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</row>
    <row r="108" spans="1:27" ht="12.75" customHeight="1" x14ac:dyDescent="0.3">
      <c r="A108" s="46"/>
      <c r="B108" s="61"/>
      <c r="C108" s="48" t="s">
        <v>47</v>
      </c>
      <c r="D108" s="61"/>
      <c r="E108" s="50"/>
      <c r="F108" s="51"/>
      <c r="G108" s="52">
        <v>37000</v>
      </c>
      <c r="H108" s="61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</row>
    <row r="109" spans="1:27" ht="12.75" customHeight="1" x14ac:dyDescent="0.3">
      <c r="A109" s="59" t="s">
        <v>96</v>
      </c>
      <c r="B109" s="58"/>
      <c r="C109" s="39"/>
      <c r="D109" s="58"/>
      <c r="E109" s="41"/>
      <c r="F109" s="42"/>
      <c r="G109" s="43"/>
      <c r="H109" s="58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</row>
    <row r="110" spans="1:27" ht="12.75" customHeight="1" x14ac:dyDescent="0.3">
      <c r="A110" s="46"/>
      <c r="B110" s="61"/>
      <c r="C110" s="48"/>
      <c r="D110" s="61"/>
      <c r="E110" s="50"/>
      <c r="F110" s="51"/>
      <c r="G110" s="52"/>
      <c r="H110" s="61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</row>
    <row r="111" spans="1:27" ht="12.75" customHeight="1" x14ac:dyDescent="0.3">
      <c r="A111" s="46"/>
      <c r="B111" s="61"/>
      <c r="C111" s="48" t="s">
        <v>97</v>
      </c>
      <c r="D111" s="61"/>
      <c r="E111" s="50"/>
      <c r="F111" s="51"/>
      <c r="G111" s="52">
        <v>30000</v>
      </c>
      <c r="H111" s="61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</row>
    <row r="112" spans="1:27" ht="12.75" customHeight="1" x14ac:dyDescent="0.3">
      <c r="A112" s="46"/>
      <c r="B112" s="61"/>
      <c r="C112" s="48" t="s">
        <v>15</v>
      </c>
      <c r="D112" s="61"/>
      <c r="E112" s="50"/>
      <c r="F112" s="51"/>
      <c r="G112" s="52">
        <v>117000</v>
      </c>
      <c r="H112" s="61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</row>
    <row r="113" spans="1:27" ht="12.75" customHeight="1" x14ac:dyDescent="0.3">
      <c r="A113" s="46"/>
      <c r="B113" s="61"/>
      <c r="C113" s="48" t="s">
        <v>98</v>
      </c>
      <c r="D113" s="61"/>
      <c r="E113" s="50"/>
      <c r="F113" s="51"/>
      <c r="G113" s="52">
        <v>810000</v>
      </c>
      <c r="H113" s="61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</row>
    <row r="114" spans="1:27" ht="12.75" customHeight="1" x14ac:dyDescent="0.3">
      <c r="A114" s="59" t="s">
        <v>99</v>
      </c>
      <c r="B114" s="58"/>
      <c r="C114" s="39"/>
      <c r="D114" s="112"/>
      <c r="E114" s="41"/>
      <c r="F114" s="42"/>
      <c r="G114" s="43"/>
      <c r="H114" s="58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</row>
    <row r="115" spans="1:27" ht="12.75" customHeight="1" x14ac:dyDescent="0.3">
      <c r="A115" s="46"/>
      <c r="B115" s="61"/>
      <c r="C115" s="48" t="s">
        <v>100</v>
      </c>
      <c r="D115" s="61"/>
      <c r="E115" s="50">
        <v>0.5</v>
      </c>
      <c r="F115" s="51"/>
      <c r="G115" s="52">
        <v>7500</v>
      </c>
      <c r="H115" s="61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</row>
    <row r="116" spans="1:27" ht="12.75" customHeight="1" x14ac:dyDescent="0.3">
      <c r="A116" s="23"/>
      <c r="B116" s="61"/>
      <c r="C116" s="48" t="s">
        <v>101</v>
      </c>
      <c r="D116" s="61"/>
      <c r="E116" s="50" t="s">
        <v>102</v>
      </c>
      <c r="F116" s="51"/>
      <c r="G116" s="52">
        <v>1200000</v>
      </c>
      <c r="H116" s="61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</row>
    <row r="117" spans="1:27" ht="12.75" customHeight="1" x14ac:dyDescent="0.3">
      <c r="A117" s="46"/>
      <c r="B117" s="61"/>
      <c r="C117" s="48" t="s">
        <v>103</v>
      </c>
      <c r="D117" s="113"/>
      <c r="E117" s="50" t="s">
        <v>104</v>
      </c>
      <c r="F117" s="114"/>
      <c r="G117" s="52">
        <v>1150000</v>
      </c>
      <c r="H117" s="113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</row>
    <row r="118" spans="1:27" ht="12.75" customHeight="1" x14ac:dyDescent="0.3">
      <c r="A118" s="46"/>
      <c r="B118" s="61"/>
      <c r="C118" s="48" t="s">
        <v>105</v>
      </c>
      <c r="D118" s="113"/>
      <c r="E118" s="50">
        <v>1</v>
      </c>
      <c r="F118" s="114"/>
      <c r="G118" s="52">
        <v>60000</v>
      </c>
      <c r="H118" s="113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</row>
    <row r="119" spans="1:27" ht="12.75" customHeight="1" x14ac:dyDescent="0.3">
      <c r="A119" s="37">
        <v>44730</v>
      </c>
      <c r="B119" s="58"/>
      <c r="C119" s="39"/>
      <c r="D119" s="58"/>
      <c r="E119" s="41"/>
      <c r="F119" s="42"/>
      <c r="G119" s="43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</row>
    <row r="120" spans="1:27" ht="12.75" customHeight="1" x14ac:dyDescent="0.3">
      <c r="A120" s="46"/>
      <c r="B120" s="61"/>
      <c r="C120" s="104" t="s">
        <v>106</v>
      </c>
      <c r="D120" s="103"/>
      <c r="E120" s="50"/>
      <c r="F120" s="51"/>
      <c r="G120" s="52">
        <v>80000</v>
      </c>
      <c r="H120" s="103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</row>
    <row r="121" spans="1:27" ht="12.75" customHeight="1" x14ac:dyDescent="0.3">
      <c r="A121" s="46"/>
      <c r="B121" s="61"/>
      <c r="C121" s="48" t="s">
        <v>107</v>
      </c>
      <c r="D121" s="61"/>
      <c r="E121" s="50">
        <v>1</v>
      </c>
      <c r="F121" s="51"/>
      <c r="G121" s="52">
        <v>1277000</v>
      </c>
      <c r="H121" s="61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</row>
    <row r="122" spans="1:27" ht="12.75" customHeight="1" x14ac:dyDescent="0.3">
      <c r="A122" s="46"/>
      <c r="B122" s="61"/>
      <c r="C122" s="48" t="s">
        <v>48</v>
      </c>
      <c r="D122" s="61"/>
      <c r="E122" s="77">
        <v>44621</v>
      </c>
      <c r="F122" s="51"/>
      <c r="G122" s="52">
        <v>35000</v>
      </c>
      <c r="H122" s="61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</row>
    <row r="123" spans="1:27" ht="12.75" customHeight="1" x14ac:dyDescent="0.3">
      <c r="A123" s="46"/>
      <c r="B123" s="61"/>
      <c r="C123" s="48" t="s">
        <v>108</v>
      </c>
      <c r="D123" s="61"/>
      <c r="E123" s="50"/>
      <c r="F123" s="51"/>
      <c r="G123" s="52">
        <v>24000</v>
      </c>
      <c r="H123" s="61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</row>
    <row r="124" spans="1:27" ht="12.75" customHeight="1" x14ac:dyDescent="0.3">
      <c r="A124" s="46"/>
      <c r="B124" s="61"/>
      <c r="C124" s="48" t="s">
        <v>109</v>
      </c>
      <c r="D124" s="61"/>
      <c r="E124" s="50"/>
      <c r="F124" s="51"/>
      <c r="G124" s="52">
        <v>22000</v>
      </c>
      <c r="H124" s="61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</row>
    <row r="125" spans="1:27" ht="12.75" customHeight="1" x14ac:dyDescent="0.3">
      <c r="A125" s="37">
        <v>44731</v>
      </c>
      <c r="B125" s="58"/>
      <c r="C125" s="115"/>
      <c r="D125" s="112"/>
      <c r="E125" s="60"/>
      <c r="F125" s="42"/>
      <c r="G125" s="43"/>
      <c r="H125" s="58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</row>
    <row r="126" spans="1:27" ht="12.75" customHeight="1" x14ac:dyDescent="0.3">
      <c r="A126" s="46"/>
      <c r="B126" s="61"/>
      <c r="C126" s="48" t="s">
        <v>68</v>
      </c>
      <c r="D126" s="61"/>
      <c r="E126" s="50"/>
      <c r="F126" s="51"/>
      <c r="G126" s="52">
        <v>50000</v>
      </c>
      <c r="H126" s="61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</row>
    <row r="127" spans="1:27" ht="12.75" customHeight="1" x14ac:dyDescent="0.3">
      <c r="A127" s="46"/>
      <c r="B127" s="61"/>
      <c r="C127" s="48" t="s">
        <v>110</v>
      </c>
      <c r="D127" s="61"/>
      <c r="E127" s="71"/>
      <c r="F127" s="51"/>
      <c r="G127" s="52">
        <v>65000</v>
      </c>
      <c r="H127" s="61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</row>
    <row r="128" spans="1:27" ht="12.75" customHeight="1" x14ac:dyDescent="0.3">
      <c r="A128" s="46"/>
      <c r="B128" s="61"/>
      <c r="C128" s="48" t="s">
        <v>111</v>
      </c>
      <c r="D128" s="61"/>
      <c r="E128" s="50"/>
      <c r="F128" s="51"/>
      <c r="G128" s="52">
        <v>10000</v>
      </c>
      <c r="H128" s="61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</row>
    <row r="129" spans="1:27" ht="12.75" customHeight="1" x14ac:dyDescent="0.3">
      <c r="A129" s="46"/>
      <c r="B129" s="61"/>
      <c r="C129" s="48" t="s">
        <v>112</v>
      </c>
      <c r="D129" s="61"/>
      <c r="E129" s="50"/>
      <c r="F129" s="51"/>
      <c r="G129" s="52">
        <v>45000</v>
      </c>
      <c r="H129" s="61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</row>
    <row r="130" spans="1:27" ht="12.75" customHeight="1" x14ac:dyDescent="0.3">
      <c r="A130" s="46"/>
      <c r="B130" s="61"/>
      <c r="C130" s="48" t="s">
        <v>113</v>
      </c>
      <c r="D130" s="61"/>
      <c r="E130" s="50">
        <v>2</v>
      </c>
      <c r="F130" s="51"/>
      <c r="G130" s="52">
        <v>210000</v>
      </c>
      <c r="H130" s="61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</row>
    <row r="131" spans="1:27" ht="12.75" customHeight="1" x14ac:dyDescent="0.3">
      <c r="A131" s="46"/>
      <c r="B131" s="61"/>
      <c r="C131" s="48" t="s">
        <v>114</v>
      </c>
      <c r="D131" s="61"/>
      <c r="E131" s="50">
        <v>1</v>
      </c>
      <c r="F131" s="51"/>
      <c r="G131" s="52">
        <v>260000</v>
      </c>
      <c r="H131" s="61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</row>
    <row r="132" spans="1:27" ht="12.75" customHeight="1" x14ac:dyDescent="0.3">
      <c r="A132" s="46"/>
      <c r="B132" s="61"/>
      <c r="C132" s="48" t="s">
        <v>115</v>
      </c>
      <c r="D132" s="61"/>
      <c r="E132" s="50">
        <v>2</v>
      </c>
      <c r="F132" s="51"/>
      <c r="G132" s="52">
        <v>45000</v>
      </c>
      <c r="H132" s="61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</row>
    <row r="133" spans="1:27" ht="12.75" customHeight="1" x14ac:dyDescent="0.3">
      <c r="A133" s="46"/>
      <c r="B133" s="61"/>
      <c r="C133" s="48" t="s">
        <v>116</v>
      </c>
      <c r="D133" s="61"/>
      <c r="E133" s="50">
        <v>1</v>
      </c>
      <c r="F133" s="51"/>
      <c r="G133" s="52">
        <v>30000</v>
      </c>
      <c r="H133" s="61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</row>
    <row r="134" spans="1:27" ht="15.75" customHeight="1" x14ac:dyDescent="0.3">
      <c r="A134" s="46"/>
      <c r="B134" s="53"/>
      <c r="C134" s="116" t="s">
        <v>117</v>
      </c>
      <c r="D134" s="53"/>
      <c r="E134" s="117">
        <v>1</v>
      </c>
      <c r="F134" s="51"/>
      <c r="G134" s="52">
        <v>270000</v>
      </c>
      <c r="H134" s="5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5.75" customHeight="1" x14ac:dyDescent="0.3">
      <c r="A135" s="46"/>
      <c r="B135" s="53"/>
      <c r="C135" s="118" t="s">
        <v>118</v>
      </c>
      <c r="D135" s="119"/>
      <c r="E135" s="120">
        <v>1</v>
      </c>
      <c r="F135" s="82"/>
      <c r="G135" s="83">
        <v>500000</v>
      </c>
      <c r="H135" s="5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5.75" customHeight="1" x14ac:dyDescent="0.3">
      <c r="A136" s="37">
        <v>44732</v>
      </c>
      <c r="B136" s="109"/>
      <c r="C136" s="121"/>
      <c r="D136" s="109"/>
      <c r="E136" s="122"/>
      <c r="F136" s="42"/>
      <c r="G136" s="123"/>
      <c r="H136" s="109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5.75" customHeight="1" x14ac:dyDescent="0.3">
      <c r="A137" s="46"/>
      <c r="B137" s="124"/>
      <c r="C137" s="125" t="s">
        <v>119</v>
      </c>
      <c r="D137" s="86"/>
      <c r="E137" s="86"/>
      <c r="F137" s="88"/>
      <c r="G137" s="89">
        <v>1000000</v>
      </c>
      <c r="H137" s="126" t="s">
        <v>120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5.75" customHeight="1" x14ac:dyDescent="0.3">
      <c r="A138" s="46"/>
      <c r="B138" s="124"/>
      <c r="C138" s="127" t="s">
        <v>121</v>
      </c>
      <c r="D138" s="86"/>
      <c r="E138" s="128"/>
      <c r="F138" s="82"/>
      <c r="G138" s="83">
        <v>800000</v>
      </c>
      <c r="H138" s="126" t="s">
        <v>122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5.75" customHeight="1" x14ac:dyDescent="0.3">
      <c r="A139" s="46"/>
      <c r="B139" s="124"/>
      <c r="C139" s="129" t="s">
        <v>123</v>
      </c>
      <c r="D139" s="124"/>
      <c r="E139" s="130"/>
      <c r="F139" s="51"/>
      <c r="G139" s="52">
        <v>1440000</v>
      </c>
      <c r="H139" s="12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5.75" customHeight="1" x14ac:dyDescent="0.3">
      <c r="A140" s="46"/>
      <c r="B140" s="124"/>
      <c r="C140" s="131" t="s">
        <v>124</v>
      </c>
      <c r="D140" s="132"/>
      <c r="E140" s="133">
        <v>3</v>
      </c>
      <c r="F140" s="134"/>
      <c r="G140" s="135">
        <v>24000</v>
      </c>
      <c r="H140" s="12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5.75" customHeight="1" x14ac:dyDescent="0.3">
      <c r="A141" s="59" t="s">
        <v>125</v>
      </c>
      <c r="B141" s="109"/>
      <c r="C141" s="121"/>
      <c r="D141" s="109"/>
      <c r="E141" s="136"/>
      <c r="F141" s="42"/>
      <c r="G141" s="43"/>
      <c r="H141" s="109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5.75" customHeight="1" x14ac:dyDescent="0.3">
      <c r="A142" s="46"/>
      <c r="B142" s="124"/>
      <c r="C142" s="137"/>
      <c r="D142" s="138"/>
      <c r="E142" s="139"/>
      <c r="F142" s="140"/>
      <c r="G142" s="141"/>
      <c r="H142" s="12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5.75" customHeight="1" x14ac:dyDescent="0.3">
      <c r="A143" s="46"/>
      <c r="B143" s="124"/>
      <c r="C143" s="127" t="s">
        <v>126</v>
      </c>
      <c r="D143" s="86"/>
      <c r="E143" s="128"/>
      <c r="F143" s="82"/>
      <c r="G143" s="83">
        <v>2000000</v>
      </c>
      <c r="H143" s="86" t="s">
        <v>127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5.75" customHeight="1" x14ac:dyDescent="0.3">
      <c r="A144" s="46"/>
      <c r="B144" s="124"/>
      <c r="C144" s="129" t="s">
        <v>128</v>
      </c>
      <c r="D144" s="124"/>
      <c r="E144" s="130"/>
      <c r="F144" s="51"/>
      <c r="G144" s="52">
        <v>225000</v>
      </c>
      <c r="H144" s="12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5.75" customHeight="1" x14ac:dyDescent="0.3">
      <c r="A145" s="46"/>
      <c r="B145" s="124"/>
      <c r="C145" s="129" t="s">
        <v>129</v>
      </c>
      <c r="D145" s="124"/>
      <c r="E145" s="142"/>
      <c r="F145" s="51"/>
      <c r="G145" s="52">
        <v>45000</v>
      </c>
      <c r="H145" s="12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5.75" customHeight="1" x14ac:dyDescent="0.3">
      <c r="A146" s="46"/>
      <c r="B146" s="124"/>
      <c r="C146" s="129" t="s">
        <v>130</v>
      </c>
      <c r="D146" s="124"/>
      <c r="E146" s="130"/>
      <c r="F146" s="51"/>
      <c r="G146" s="52">
        <v>1310000</v>
      </c>
      <c r="H146" s="12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 x14ac:dyDescent="0.3">
      <c r="A147" s="46"/>
      <c r="B147" s="53"/>
      <c r="C147" s="116" t="s">
        <v>16</v>
      </c>
      <c r="D147" s="53"/>
      <c r="E147" s="117"/>
      <c r="F147" s="51"/>
      <c r="G147" s="52">
        <v>30000</v>
      </c>
      <c r="H147" s="5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5.75" customHeight="1" x14ac:dyDescent="0.3">
      <c r="A148" s="46"/>
      <c r="B148" s="124"/>
      <c r="C148" s="129" t="s">
        <v>131</v>
      </c>
      <c r="D148" s="124"/>
      <c r="E148" s="130" t="s">
        <v>132</v>
      </c>
      <c r="F148" s="51">
        <v>26000</v>
      </c>
      <c r="G148" s="52">
        <v>26000</v>
      </c>
      <c r="H148" s="12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5.75" customHeight="1" x14ac:dyDescent="0.3">
      <c r="A149" s="46"/>
      <c r="B149" s="53"/>
      <c r="C149" s="118" t="s">
        <v>133</v>
      </c>
      <c r="D149" s="101"/>
      <c r="E149" s="102"/>
      <c r="F149" s="82"/>
      <c r="G149" s="83">
        <v>500000</v>
      </c>
      <c r="H149" s="53"/>
    </row>
    <row r="150" spans="1:27" ht="15.75" customHeight="1" x14ac:dyDescent="0.3">
      <c r="A150" s="59" t="s">
        <v>134</v>
      </c>
      <c r="B150" s="44"/>
      <c r="C150" s="143"/>
      <c r="D150" s="58"/>
      <c r="E150" s="41"/>
      <c r="F150" s="42"/>
      <c r="G150" s="43"/>
      <c r="H150" s="44"/>
    </row>
    <row r="151" spans="1:27" ht="15.75" customHeight="1" x14ac:dyDescent="0.3">
      <c r="A151" s="46"/>
      <c r="B151" s="53"/>
      <c r="C151" s="116" t="s">
        <v>64</v>
      </c>
      <c r="D151" s="61"/>
      <c r="E151" s="50">
        <v>4</v>
      </c>
      <c r="F151" s="51"/>
      <c r="G151" s="52">
        <v>48000</v>
      </c>
      <c r="H151" s="53"/>
    </row>
    <row r="152" spans="1:27" ht="15.75" customHeight="1" x14ac:dyDescent="0.3">
      <c r="A152" s="46"/>
      <c r="B152" s="53"/>
      <c r="C152" s="116" t="s">
        <v>135</v>
      </c>
      <c r="D152" s="99"/>
      <c r="E152" s="50"/>
      <c r="F152" s="51"/>
      <c r="G152" s="52">
        <v>59000</v>
      </c>
      <c r="H152" s="53"/>
    </row>
    <row r="153" spans="1:27" ht="15.75" customHeight="1" x14ac:dyDescent="0.3">
      <c r="A153" s="46"/>
      <c r="B153" s="53"/>
      <c r="C153" s="116" t="s">
        <v>136</v>
      </c>
      <c r="D153" s="99"/>
      <c r="E153" s="50"/>
      <c r="F153" s="51"/>
      <c r="G153" s="52">
        <f>20000+22000+25000</f>
        <v>67000</v>
      </c>
      <c r="H153" s="53"/>
    </row>
    <row r="154" spans="1:27" ht="15.75" customHeight="1" x14ac:dyDescent="0.3">
      <c r="A154" s="37">
        <v>44735</v>
      </c>
      <c r="B154" s="44"/>
      <c r="C154" s="143"/>
      <c r="D154" s="58"/>
      <c r="E154" s="41"/>
      <c r="F154" s="42"/>
      <c r="G154" s="43"/>
      <c r="H154" s="44"/>
    </row>
    <row r="155" spans="1:27" ht="15.75" customHeight="1" x14ac:dyDescent="0.3">
      <c r="A155" s="46"/>
      <c r="B155" s="53"/>
      <c r="C155" s="116" t="s">
        <v>137</v>
      </c>
      <c r="D155" s="61"/>
      <c r="E155" s="50"/>
      <c r="F155" s="51"/>
      <c r="G155" s="52">
        <v>360000</v>
      </c>
      <c r="H155" s="53"/>
    </row>
    <row r="156" spans="1:27" ht="15.75" customHeight="1" x14ac:dyDescent="0.3">
      <c r="A156" s="46"/>
      <c r="B156" s="53"/>
      <c r="C156" s="116" t="s">
        <v>138</v>
      </c>
      <c r="D156" s="61"/>
      <c r="E156" s="50"/>
      <c r="F156" s="51"/>
      <c r="G156" s="52">
        <v>500000</v>
      </c>
      <c r="H156" s="53"/>
    </row>
    <row r="157" spans="1:27" ht="15.75" customHeight="1" x14ac:dyDescent="0.3">
      <c r="A157" s="37">
        <v>44736</v>
      </c>
      <c r="B157" s="44"/>
      <c r="C157" s="143"/>
      <c r="D157" s="44"/>
      <c r="E157" s="144"/>
      <c r="F157" s="42"/>
      <c r="G157" s="43"/>
      <c r="H157" s="44"/>
    </row>
    <row r="158" spans="1:27" ht="15.75" customHeight="1" x14ac:dyDescent="0.3">
      <c r="A158" s="46"/>
      <c r="B158" s="53"/>
      <c r="C158" s="116" t="s">
        <v>139</v>
      </c>
      <c r="D158" s="53"/>
      <c r="E158" s="117">
        <v>1</v>
      </c>
      <c r="F158" s="51"/>
      <c r="G158" s="52">
        <v>85000</v>
      </c>
      <c r="H158" s="53"/>
    </row>
    <row r="159" spans="1:27" ht="15.75" customHeight="1" x14ac:dyDescent="0.3">
      <c r="A159" s="46"/>
      <c r="B159" s="53"/>
      <c r="C159" s="116" t="s">
        <v>50</v>
      </c>
      <c r="D159" s="53"/>
      <c r="E159" s="117">
        <v>10</v>
      </c>
      <c r="F159" s="51"/>
      <c r="G159" s="52">
        <v>100000</v>
      </c>
      <c r="H159" s="53"/>
    </row>
    <row r="160" spans="1:27" ht="15.75" customHeight="1" x14ac:dyDescent="0.3">
      <c r="A160" s="46"/>
      <c r="B160" s="53"/>
      <c r="C160" s="116" t="s">
        <v>140</v>
      </c>
      <c r="D160" s="53"/>
      <c r="E160" s="117">
        <v>4</v>
      </c>
      <c r="F160" s="51"/>
      <c r="G160" s="52">
        <v>45000</v>
      </c>
      <c r="H160" s="53"/>
    </row>
    <row r="161" spans="1:10" ht="15.75" customHeight="1" x14ac:dyDescent="0.3">
      <c r="A161" s="46"/>
      <c r="B161" s="53"/>
      <c r="C161" s="116" t="s">
        <v>141</v>
      </c>
      <c r="D161" s="53"/>
      <c r="E161" s="117"/>
      <c r="F161" s="51"/>
      <c r="G161" s="52">
        <v>90000</v>
      </c>
      <c r="H161" s="53"/>
    </row>
    <row r="162" spans="1:10" ht="15.75" customHeight="1" x14ac:dyDescent="0.3">
      <c r="A162" s="46"/>
      <c r="B162" s="53"/>
      <c r="C162" s="116" t="s">
        <v>64</v>
      </c>
      <c r="D162" s="53"/>
      <c r="E162" s="117"/>
      <c r="F162" s="51"/>
      <c r="G162" s="52">
        <v>60000</v>
      </c>
      <c r="H162" s="53"/>
    </row>
    <row r="163" spans="1:10" ht="15.75" customHeight="1" x14ac:dyDescent="0.3">
      <c r="A163" s="46"/>
      <c r="B163" s="53"/>
      <c r="C163" s="116" t="s">
        <v>142</v>
      </c>
      <c r="D163" s="53"/>
      <c r="E163" s="117"/>
      <c r="F163" s="51" t="s">
        <v>143</v>
      </c>
      <c r="G163" s="52">
        <v>50000</v>
      </c>
      <c r="H163" s="53"/>
    </row>
    <row r="164" spans="1:10" ht="15.75" customHeight="1" x14ac:dyDescent="0.3">
      <c r="A164" s="46"/>
      <c r="B164" s="53"/>
      <c r="C164" s="116" t="s">
        <v>144</v>
      </c>
      <c r="D164" s="53"/>
      <c r="E164" s="117"/>
      <c r="F164" s="51"/>
      <c r="G164" s="52">
        <v>20000</v>
      </c>
      <c r="H164" s="53"/>
    </row>
    <row r="165" spans="1:10" ht="15.75" customHeight="1" x14ac:dyDescent="0.3">
      <c r="A165" s="46"/>
      <c r="B165" s="53"/>
      <c r="C165" s="116" t="s">
        <v>145</v>
      </c>
      <c r="D165" s="53"/>
      <c r="E165" s="117"/>
      <c r="F165" s="51"/>
      <c r="G165" s="52">
        <v>15000</v>
      </c>
      <c r="H165" s="53"/>
    </row>
    <row r="166" spans="1:10" ht="15.75" customHeight="1" x14ac:dyDescent="0.3">
      <c r="A166" s="46"/>
      <c r="B166" s="53"/>
      <c r="C166" s="116" t="s">
        <v>146</v>
      </c>
      <c r="D166" s="53"/>
      <c r="E166" s="117"/>
      <c r="F166" s="51"/>
      <c r="G166" s="52">
        <v>20000</v>
      </c>
      <c r="H166" s="53"/>
    </row>
    <row r="167" spans="1:10" ht="15.75" customHeight="1" x14ac:dyDescent="0.3">
      <c r="A167" s="46"/>
      <c r="B167" s="53"/>
      <c r="C167" s="116" t="s">
        <v>63</v>
      </c>
      <c r="D167" s="53"/>
      <c r="E167" s="117"/>
      <c r="F167" s="51"/>
      <c r="G167" s="52">
        <v>230000</v>
      </c>
      <c r="H167" s="53"/>
    </row>
    <row r="168" spans="1:10" ht="15.75" customHeight="1" x14ac:dyDescent="0.3">
      <c r="A168" s="46"/>
      <c r="B168" s="53"/>
      <c r="C168" s="116" t="s">
        <v>15</v>
      </c>
      <c r="D168" s="53"/>
      <c r="E168" s="117"/>
      <c r="F168" s="51"/>
      <c r="G168" s="52">
        <v>36000</v>
      </c>
      <c r="H168" s="53"/>
      <c r="J168" s="14" t="s">
        <v>0</v>
      </c>
    </row>
    <row r="169" spans="1:10" ht="15.75" customHeight="1" x14ac:dyDescent="0.3">
      <c r="A169" s="46"/>
      <c r="B169" s="53"/>
      <c r="C169" s="116" t="s">
        <v>147</v>
      </c>
      <c r="D169" s="53"/>
      <c r="E169" s="117"/>
      <c r="F169" s="51"/>
      <c r="G169" s="52">
        <v>1345000</v>
      </c>
      <c r="H169" s="53"/>
    </row>
    <row r="170" spans="1:10" ht="15.75" customHeight="1" x14ac:dyDescent="0.3">
      <c r="A170" s="46"/>
      <c r="B170" s="53"/>
      <c r="C170" s="116" t="s">
        <v>148</v>
      </c>
      <c r="D170" s="53"/>
      <c r="E170" s="117"/>
      <c r="F170" s="51"/>
      <c r="G170" s="52">
        <v>420000</v>
      </c>
      <c r="H170" s="53"/>
    </row>
    <row r="171" spans="1:10" ht="15.75" customHeight="1" x14ac:dyDescent="0.3">
      <c r="A171" s="37">
        <v>44737</v>
      </c>
      <c r="B171" s="44"/>
      <c r="C171" s="143"/>
      <c r="D171" s="44"/>
      <c r="E171" s="144"/>
      <c r="F171" s="42"/>
      <c r="G171" s="43"/>
      <c r="H171" s="44"/>
    </row>
    <row r="172" spans="1:10" ht="15.75" customHeight="1" x14ac:dyDescent="0.3">
      <c r="A172" s="46"/>
      <c r="B172" s="53"/>
      <c r="C172" s="118" t="s">
        <v>149</v>
      </c>
      <c r="D172" s="119"/>
      <c r="E172" s="120"/>
      <c r="F172" s="82"/>
      <c r="G172" s="83">
        <v>100000</v>
      </c>
      <c r="H172" s="53"/>
    </row>
    <row r="173" spans="1:10" ht="15.75" customHeight="1" x14ac:dyDescent="0.3">
      <c r="A173" s="46"/>
      <c r="B173" s="53"/>
      <c r="C173" s="116" t="s">
        <v>150</v>
      </c>
      <c r="D173" s="53"/>
      <c r="E173" s="117"/>
      <c r="F173" s="51"/>
      <c r="G173" s="52">
        <v>165000</v>
      </c>
      <c r="H173" s="53"/>
    </row>
    <row r="174" spans="1:10" ht="15.75" customHeight="1" x14ac:dyDescent="0.3">
      <c r="A174" s="46"/>
      <c r="B174" s="53"/>
      <c r="C174" s="116" t="s">
        <v>63</v>
      </c>
      <c r="D174" s="53"/>
      <c r="E174" s="117">
        <v>2</v>
      </c>
      <c r="F174" s="51"/>
      <c r="G174" s="52">
        <v>410000</v>
      </c>
      <c r="H174" s="53"/>
    </row>
    <row r="175" spans="1:10" ht="15.75" customHeight="1" x14ac:dyDescent="0.3">
      <c r="A175" s="46"/>
      <c r="B175" s="53"/>
      <c r="C175" s="116" t="s">
        <v>151</v>
      </c>
      <c r="D175" s="53"/>
      <c r="E175" s="117"/>
      <c r="F175" s="51"/>
      <c r="G175" s="52">
        <v>115000</v>
      </c>
      <c r="H175" s="53"/>
    </row>
    <row r="176" spans="1:10" ht="15.75" customHeight="1" x14ac:dyDescent="0.3">
      <c r="A176" s="46"/>
      <c r="B176" s="53"/>
      <c r="C176" s="116" t="s">
        <v>152</v>
      </c>
      <c r="D176" s="53"/>
      <c r="E176" s="117">
        <v>3</v>
      </c>
      <c r="F176" s="51"/>
      <c r="G176" s="52">
        <v>48000</v>
      </c>
      <c r="H176" s="53"/>
    </row>
    <row r="177" spans="1:8" ht="15.75" customHeight="1" x14ac:dyDescent="0.3">
      <c r="A177" s="46"/>
      <c r="B177" s="53"/>
      <c r="C177" s="116" t="s">
        <v>153</v>
      </c>
      <c r="D177" s="53"/>
      <c r="E177" s="117"/>
      <c r="F177" s="51"/>
      <c r="G177" s="52">
        <v>36000</v>
      </c>
      <c r="H177" s="53"/>
    </row>
    <row r="178" spans="1:8" ht="15.75" customHeight="1" x14ac:dyDescent="0.3">
      <c r="A178" s="23"/>
      <c r="B178" s="53"/>
      <c r="C178" s="116" t="s">
        <v>148</v>
      </c>
      <c r="D178" s="53"/>
      <c r="E178" s="117"/>
      <c r="F178" s="51"/>
      <c r="G178" s="52">
        <v>360000</v>
      </c>
      <c r="H178" s="53"/>
    </row>
    <row r="179" spans="1:8" ht="15.75" customHeight="1" x14ac:dyDescent="0.3">
      <c r="A179" s="145">
        <v>44738</v>
      </c>
      <c r="B179" s="44"/>
      <c r="C179" s="143"/>
      <c r="D179" s="44"/>
      <c r="E179" s="144"/>
      <c r="F179" s="42"/>
      <c r="G179" s="43"/>
      <c r="H179" s="44"/>
    </row>
    <row r="180" spans="1:8" ht="15.75" customHeight="1" x14ac:dyDescent="0.3">
      <c r="A180" s="46"/>
      <c r="B180" s="53"/>
      <c r="C180" s="116" t="s">
        <v>154</v>
      </c>
      <c r="D180" s="53"/>
      <c r="E180" s="117"/>
      <c r="F180" s="51"/>
      <c r="G180" s="52">
        <f>6*60000</f>
        <v>360000</v>
      </c>
      <c r="H180" s="53"/>
    </row>
    <row r="181" spans="1:8" ht="15.75" customHeight="1" x14ac:dyDescent="0.3">
      <c r="A181" s="46"/>
      <c r="B181" s="53"/>
      <c r="C181" s="116" t="s">
        <v>63</v>
      </c>
      <c r="D181" s="53"/>
      <c r="E181" s="117">
        <v>2</v>
      </c>
      <c r="F181" s="51"/>
      <c r="G181" s="52">
        <v>440000</v>
      </c>
      <c r="H181" s="53"/>
    </row>
    <row r="182" spans="1:8" ht="15.75" customHeight="1" x14ac:dyDescent="0.3">
      <c r="A182" s="46"/>
      <c r="B182" s="53"/>
      <c r="C182" s="116" t="s">
        <v>155</v>
      </c>
      <c r="D182" s="53"/>
      <c r="E182" s="65"/>
      <c r="F182" s="51"/>
      <c r="G182" s="135">
        <v>1700000</v>
      </c>
      <c r="H182" s="146"/>
    </row>
    <row r="183" spans="1:8" ht="15.75" customHeight="1" x14ac:dyDescent="0.3">
      <c r="A183" s="46"/>
      <c r="B183" s="53"/>
      <c r="C183" s="118" t="s">
        <v>156</v>
      </c>
      <c r="D183" s="119"/>
      <c r="E183" s="147"/>
      <c r="F183" s="82"/>
      <c r="G183" s="83">
        <v>1475000</v>
      </c>
      <c r="H183" s="119" t="s">
        <v>157</v>
      </c>
    </row>
    <row r="184" spans="1:8" ht="15.75" customHeight="1" x14ac:dyDescent="0.3">
      <c r="A184" s="148">
        <v>44739</v>
      </c>
      <c r="B184" s="44"/>
      <c r="C184" s="143"/>
      <c r="D184" s="44"/>
      <c r="E184" s="144"/>
      <c r="F184" s="42"/>
      <c r="G184" s="43"/>
      <c r="H184" s="44"/>
    </row>
    <row r="185" spans="1:8" ht="15.75" customHeight="1" x14ac:dyDescent="0.3">
      <c r="A185" s="46"/>
      <c r="B185" s="53"/>
      <c r="C185" s="116" t="s">
        <v>158</v>
      </c>
      <c r="D185" s="53"/>
      <c r="E185" s="117"/>
      <c r="F185" s="51"/>
      <c r="G185" s="52">
        <v>50000</v>
      </c>
      <c r="H185" s="53"/>
    </row>
    <row r="186" spans="1:8" ht="15.75" customHeight="1" x14ac:dyDescent="0.3">
      <c r="A186" s="46"/>
      <c r="B186" s="53"/>
      <c r="C186" s="116" t="s">
        <v>51</v>
      </c>
      <c r="D186" s="53"/>
      <c r="E186" s="117"/>
      <c r="F186" s="51"/>
      <c r="G186" s="52">
        <v>35000</v>
      </c>
      <c r="H186" s="53"/>
    </row>
    <row r="187" spans="1:8" ht="15.75" customHeight="1" x14ac:dyDescent="0.3">
      <c r="A187" s="46"/>
      <c r="B187" s="53"/>
      <c r="C187" s="116" t="s">
        <v>159</v>
      </c>
      <c r="D187" s="53"/>
      <c r="E187" s="117"/>
      <c r="F187" s="51"/>
      <c r="G187" s="52">
        <v>35000</v>
      </c>
      <c r="H187" s="53"/>
    </row>
    <row r="188" spans="1:8" ht="15.75" customHeight="1" x14ac:dyDescent="0.3">
      <c r="A188" s="46"/>
      <c r="B188" s="53"/>
      <c r="C188" s="116" t="s">
        <v>160</v>
      </c>
      <c r="D188" s="53"/>
      <c r="E188" s="117">
        <v>50</v>
      </c>
      <c r="F188" s="51">
        <v>20000</v>
      </c>
      <c r="G188" s="52">
        <v>1000000</v>
      </c>
      <c r="H188" s="53"/>
    </row>
    <row r="189" spans="1:8" ht="15.75" customHeight="1" x14ac:dyDescent="0.3">
      <c r="A189" s="46"/>
      <c r="B189" s="53"/>
      <c r="C189" s="116" t="s">
        <v>161</v>
      </c>
      <c r="D189" s="53"/>
      <c r="E189" s="117">
        <v>50</v>
      </c>
      <c r="F189" s="51">
        <v>23000</v>
      </c>
      <c r="G189" s="52">
        <v>1150000</v>
      </c>
      <c r="H189" s="53"/>
    </row>
    <row r="190" spans="1:8" ht="15.75" customHeight="1" x14ac:dyDescent="0.3">
      <c r="A190" s="46"/>
      <c r="B190" s="53"/>
      <c r="C190" s="116" t="s">
        <v>77</v>
      </c>
      <c r="D190" s="53" t="s">
        <v>162</v>
      </c>
      <c r="E190" s="117">
        <v>12</v>
      </c>
      <c r="F190" s="51">
        <v>70000</v>
      </c>
      <c r="G190" s="52">
        <v>840000</v>
      </c>
      <c r="H190" s="53"/>
    </row>
    <row r="191" spans="1:8" ht="15.75" customHeight="1" x14ac:dyDescent="0.3">
      <c r="A191" s="46"/>
      <c r="B191" s="53"/>
      <c r="C191" s="116" t="s">
        <v>163</v>
      </c>
      <c r="D191" s="53"/>
      <c r="E191" s="117">
        <v>6</v>
      </c>
      <c r="F191" s="51"/>
      <c r="G191" s="52">
        <v>41000</v>
      </c>
      <c r="H191" s="53"/>
    </row>
    <row r="192" spans="1:8" ht="15.75" customHeight="1" x14ac:dyDescent="0.3">
      <c r="A192" s="46"/>
      <c r="B192" s="53"/>
      <c r="C192" s="116" t="s">
        <v>164</v>
      </c>
      <c r="D192" s="53"/>
      <c r="E192" s="117">
        <v>7</v>
      </c>
      <c r="F192" s="51">
        <v>60000</v>
      </c>
      <c r="G192" s="52">
        <v>420000</v>
      </c>
      <c r="H192" s="53"/>
    </row>
    <row r="193" spans="1:8" ht="15.75" customHeight="1" x14ac:dyDescent="0.3">
      <c r="A193" s="37">
        <v>44740</v>
      </c>
      <c r="B193" s="44"/>
      <c r="C193" s="143"/>
      <c r="D193" s="44"/>
      <c r="E193" s="144"/>
      <c r="F193" s="42"/>
      <c r="G193" s="43"/>
      <c r="H193" s="44"/>
    </row>
    <row r="194" spans="1:8" ht="15.75" customHeight="1" x14ac:dyDescent="0.3">
      <c r="A194" s="46"/>
      <c r="B194" s="53"/>
      <c r="C194" s="116" t="s">
        <v>81</v>
      </c>
      <c r="D194" s="53"/>
      <c r="E194" s="117">
        <v>10</v>
      </c>
      <c r="F194" s="51">
        <v>9000</v>
      </c>
      <c r="G194" s="52">
        <v>90000</v>
      </c>
      <c r="H194" s="53"/>
    </row>
    <row r="195" spans="1:8" ht="15.75" customHeight="1" x14ac:dyDescent="0.3">
      <c r="A195" s="46"/>
      <c r="B195" s="53"/>
      <c r="C195" s="116" t="s">
        <v>165</v>
      </c>
      <c r="D195" s="53"/>
      <c r="E195" s="117"/>
      <c r="F195" s="51"/>
      <c r="G195" s="52">
        <v>95000</v>
      </c>
      <c r="H195" s="53"/>
    </row>
    <row r="196" spans="1:8" ht="15.75" customHeight="1" x14ac:dyDescent="0.3">
      <c r="A196" s="46"/>
      <c r="B196" s="53"/>
      <c r="C196" s="116" t="s">
        <v>166</v>
      </c>
      <c r="D196" s="53"/>
      <c r="E196" s="117"/>
      <c r="F196" s="51"/>
      <c r="G196" s="52">
        <v>35000</v>
      </c>
      <c r="H196" s="53"/>
    </row>
    <row r="197" spans="1:8" ht="15.75" customHeight="1" x14ac:dyDescent="0.3">
      <c r="A197" s="46"/>
      <c r="B197" s="53"/>
      <c r="C197" s="116" t="s">
        <v>167</v>
      </c>
      <c r="D197" s="53"/>
      <c r="E197" s="117"/>
      <c r="F197" s="51"/>
      <c r="G197" s="52">
        <v>860000</v>
      </c>
      <c r="H197" s="53"/>
    </row>
    <row r="198" spans="1:8" ht="15.75" customHeight="1" x14ac:dyDescent="0.3">
      <c r="A198" s="46"/>
      <c r="B198" s="53"/>
      <c r="C198" s="116" t="s">
        <v>168</v>
      </c>
      <c r="D198" s="53"/>
      <c r="E198" s="65">
        <v>2</v>
      </c>
      <c r="F198" s="51">
        <v>864000</v>
      </c>
      <c r="G198" s="52">
        <v>1728000</v>
      </c>
      <c r="H198" s="53"/>
    </row>
    <row r="199" spans="1:8" ht="15.75" customHeight="1" x14ac:dyDescent="0.3">
      <c r="A199" s="46"/>
      <c r="B199" s="53"/>
      <c r="C199" s="116" t="s">
        <v>169</v>
      </c>
      <c r="D199" s="53"/>
      <c r="E199" s="117">
        <v>1</v>
      </c>
      <c r="F199" s="51">
        <v>533000</v>
      </c>
      <c r="G199" s="52">
        <v>533000</v>
      </c>
      <c r="H199" s="53"/>
    </row>
    <row r="200" spans="1:8" ht="15.75" customHeight="1" x14ac:dyDescent="0.3">
      <c r="A200" s="46"/>
      <c r="B200" s="53"/>
      <c r="C200" s="116" t="s">
        <v>154</v>
      </c>
      <c r="D200" s="53"/>
      <c r="E200" s="117">
        <v>7</v>
      </c>
      <c r="F200" s="51">
        <v>60000</v>
      </c>
      <c r="G200" s="52">
        <v>420000</v>
      </c>
      <c r="H200" s="53"/>
    </row>
    <row r="201" spans="1:8" ht="15.75" customHeight="1" x14ac:dyDescent="0.3">
      <c r="A201" s="37">
        <v>44741</v>
      </c>
      <c r="B201" s="44"/>
      <c r="C201" s="143"/>
      <c r="D201" s="44"/>
      <c r="E201" s="144"/>
      <c r="F201" s="42"/>
      <c r="G201" s="43"/>
      <c r="H201" s="44"/>
    </row>
    <row r="202" spans="1:8" ht="15.75" customHeight="1" x14ac:dyDescent="0.3">
      <c r="A202" s="46"/>
      <c r="B202" s="53"/>
      <c r="C202" s="116" t="s">
        <v>154</v>
      </c>
      <c r="D202" s="53"/>
      <c r="E202" s="117">
        <v>7</v>
      </c>
      <c r="F202" s="51">
        <v>60</v>
      </c>
      <c r="G202" s="52">
        <v>420000</v>
      </c>
      <c r="H202" s="53"/>
    </row>
    <row r="203" spans="1:8" ht="15.75" customHeight="1" x14ac:dyDescent="0.3">
      <c r="A203" s="46"/>
      <c r="B203" s="53"/>
      <c r="C203" s="116" t="s">
        <v>170</v>
      </c>
      <c r="D203" s="53"/>
      <c r="E203" s="117">
        <v>1</v>
      </c>
      <c r="F203" s="51"/>
      <c r="G203" s="52">
        <v>1375000</v>
      </c>
      <c r="H203" s="53"/>
    </row>
    <row r="204" spans="1:8" ht="15.75" customHeight="1" x14ac:dyDescent="0.3">
      <c r="A204" s="46"/>
      <c r="B204" s="53"/>
      <c r="C204" s="116" t="s">
        <v>171</v>
      </c>
      <c r="D204" s="53"/>
      <c r="E204" s="117">
        <v>1</v>
      </c>
      <c r="F204" s="51"/>
      <c r="G204" s="52">
        <v>190000</v>
      </c>
      <c r="H204" s="53"/>
    </row>
    <row r="205" spans="1:8" ht="15.75" customHeight="1" x14ac:dyDescent="0.3">
      <c r="A205" s="46"/>
      <c r="B205" s="53"/>
      <c r="C205" s="116" t="s">
        <v>71</v>
      </c>
      <c r="D205" s="53"/>
      <c r="E205" s="117"/>
      <c r="F205" s="51"/>
      <c r="G205" s="52">
        <v>155000</v>
      </c>
      <c r="H205" s="53"/>
    </row>
    <row r="206" spans="1:8" ht="15.75" customHeight="1" x14ac:dyDescent="0.3">
      <c r="A206" s="46"/>
      <c r="B206" s="53"/>
      <c r="C206" s="116" t="s">
        <v>172</v>
      </c>
      <c r="D206" s="53"/>
      <c r="E206" s="117"/>
      <c r="F206" s="51"/>
      <c r="G206" s="52">
        <v>60000</v>
      </c>
      <c r="H206" s="53"/>
    </row>
    <row r="207" spans="1:8" ht="15.75" customHeight="1" x14ac:dyDescent="0.3">
      <c r="A207" s="46"/>
      <c r="B207" s="53"/>
      <c r="C207" s="116" t="s">
        <v>173</v>
      </c>
      <c r="D207" s="53"/>
      <c r="E207" s="117"/>
      <c r="F207" s="51"/>
      <c r="G207" s="52">
        <v>200000</v>
      </c>
      <c r="H207" s="53"/>
    </row>
    <row r="208" spans="1:8" ht="15.75" customHeight="1" x14ac:dyDescent="0.3">
      <c r="A208" s="46"/>
      <c r="B208" s="53"/>
      <c r="C208" s="116" t="s">
        <v>16</v>
      </c>
      <c r="D208" s="53"/>
      <c r="E208" s="117"/>
      <c r="F208" s="51"/>
      <c r="G208" s="52">
        <v>70000</v>
      </c>
      <c r="H208" s="53"/>
    </row>
    <row r="209" spans="1:8" ht="15.75" customHeight="1" x14ac:dyDescent="0.3">
      <c r="A209" s="46"/>
      <c r="B209" s="53"/>
      <c r="C209" s="116" t="s">
        <v>39</v>
      </c>
      <c r="D209" s="53"/>
      <c r="E209" s="117"/>
      <c r="F209" s="51"/>
      <c r="G209" s="52">
        <v>85000</v>
      </c>
      <c r="H209" s="53"/>
    </row>
    <row r="210" spans="1:8" ht="15.75" customHeight="1" x14ac:dyDescent="0.3">
      <c r="A210" s="46"/>
      <c r="B210" s="53"/>
      <c r="C210" s="116" t="s">
        <v>88</v>
      </c>
      <c r="D210" s="53"/>
      <c r="E210" s="117"/>
      <c r="F210" s="51"/>
      <c r="G210" s="52">
        <f>1500000+2400000</f>
        <v>3900000</v>
      </c>
      <c r="H210" s="53"/>
    </row>
    <row r="211" spans="1:8" ht="15.75" customHeight="1" x14ac:dyDescent="0.3">
      <c r="A211" s="46"/>
      <c r="B211" s="53"/>
      <c r="C211" s="118" t="s">
        <v>174</v>
      </c>
      <c r="D211" s="119"/>
      <c r="E211" s="120"/>
      <c r="F211" s="82"/>
      <c r="G211" s="83">
        <v>1000000</v>
      </c>
      <c r="H211" s="119" t="s">
        <v>157</v>
      </c>
    </row>
    <row r="212" spans="1:8" ht="15.75" customHeight="1" x14ac:dyDescent="0.3">
      <c r="A212" s="46"/>
      <c r="B212" s="53"/>
      <c r="C212" s="118" t="s">
        <v>126</v>
      </c>
      <c r="D212" s="119"/>
      <c r="E212" s="120"/>
      <c r="F212" s="82"/>
      <c r="G212" s="83">
        <v>1500000</v>
      </c>
      <c r="H212" s="119" t="s">
        <v>157</v>
      </c>
    </row>
    <row r="213" spans="1:8" ht="15.75" customHeight="1" x14ac:dyDescent="0.3">
      <c r="A213" s="37">
        <v>44742</v>
      </c>
      <c r="B213" s="44"/>
      <c r="C213" s="143"/>
      <c r="D213" s="44"/>
      <c r="E213" s="144"/>
      <c r="F213" s="42"/>
      <c r="G213" s="43"/>
      <c r="H213" s="44"/>
    </row>
    <row r="214" spans="1:8" ht="15.75" customHeight="1" x14ac:dyDescent="0.3">
      <c r="A214" s="46"/>
      <c r="B214" s="53"/>
      <c r="C214" s="116" t="s">
        <v>175</v>
      </c>
      <c r="D214" s="53"/>
      <c r="E214" s="117"/>
      <c r="F214" s="51"/>
      <c r="G214" s="52">
        <v>1240000</v>
      </c>
      <c r="H214" s="53"/>
    </row>
    <row r="215" spans="1:8" ht="15.75" customHeight="1" x14ac:dyDescent="0.3">
      <c r="A215" s="46"/>
      <c r="B215" s="53"/>
      <c r="C215" s="116" t="s">
        <v>71</v>
      </c>
      <c r="D215" s="53"/>
      <c r="E215" s="117">
        <v>5</v>
      </c>
      <c r="F215" s="51"/>
      <c r="G215" s="52">
        <v>50000</v>
      </c>
      <c r="H215" s="53"/>
    </row>
    <row r="216" spans="1:8" ht="15.75" customHeight="1" x14ac:dyDescent="0.3">
      <c r="A216" s="46"/>
      <c r="B216" s="53"/>
      <c r="C216" s="116" t="s">
        <v>176</v>
      </c>
      <c r="D216" s="53"/>
      <c r="E216" s="117">
        <v>2</v>
      </c>
      <c r="F216" s="51"/>
      <c r="G216" s="52">
        <v>56000</v>
      </c>
      <c r="H216" s="53"/>
    </row>
    <row r="217" spans="1:8" ht="15.75" customHeight="1" x14ac:dyDescent="0.3">
      <c r="A217" s="46"/>
      <c r="B217" s="53"/>
      <c r="C217" s="116" t="s">
        <v>51</v>
      </c>
      <c r="D217" s="53"/>
      <c r="E217" s="117">
        <v>2</v>
      </c>
      <c r="F217" s="51"/>
      <c r="G217" s="52">
        <v>45000</v>
      </c>
      <c r="H217" s="53"/>
    </row>
    <row r="218" spans="1:8" ht="15.75" customHeight="1" x14ac:dyDescent="0.3">
      <c r="A218" s="46"/>
      <c r="B218" s="53"/>
      <c r="C218" s="116" t="s">
        <v>58</v>
      </c>
      <c r="D218" s="53"/>
      <c r="E218" s="117">
        <v>1</v>
      </c>
      <c r="F218" s="51"/>
      <c r="G218" s="52">
        <v>30000</v>
      </c>
      <c r="H218" s="53"/>
    </row>
    <row r="219" spans="1:8" ht="15.75" customHeight="1" x14ac:dyDescent="0.3">
      <c r="A219" s="46"/>
      <c r="B219" s="53"/>
      <c r="C219" s="116" t="s">
        <v>45</v>
      </c>
      <c r="D219" s="53"/>
      <c r="E219" s="117"/>
      <c r="F219" s="51"/>
      <c r="G219" s="52">
        <v>15000</v>
      </c>
      <c r="H219" s="53"/>
    </row>
    <row r="220" spans="1:8" ht="15.75" customHeight="1" x14ac:dyDescent="0.3">
      <c r="A220" s="46"/>
      <c r="B220" s="53"/>
      <c r="C220" s="116" t="s">
        <v>154</v>
      </c>
      <c r="D220" s="53"/>
      <c r="E220" s="117"/>
      <c r="F220" s="51"/>
      <c r="G220" s="52">
        <v>330000</v>
      </c>
      <c r="H220" s="53"/>
    </row>
    <row r="221" spans="1:8" ht="15.75" customHeight="1" x14ac:dyDescent="0.3">
      <c r="A221" s="46"/>
      <c r="B221" s="53"/>
      <c r="C221" s="116"/>
      <c r="D221" s="53"/>
      <c r="E221" s="117"/>
      <c r="F221" s="51"/>
      <c r="G221" s="52"/>
      <c r="H221" s="53"/>
    </row>
    <row r="222" spans="1:8" ht="15.75" customHeight="1" x14ac:dyDescent="0.3">
      <c r="A222" s="46"/>
      <c r="B222" s="53"/>
      <c r="C222" s="116"/>
      <c r="D222" s="53"/>
      <c r="E222" s="117"/>
      <c r="F222" s="51"/>
      <c r="G222" s="52"/>
      <c r="H222" s="53"/>
    </row>
    <row r="223" spans="1:8" ht="15.75" customHeight="1" x14ac:dyDescent="0.3">
      <c r="A223" s="46"/>
      <c r="B223" s="53"/>
      <c r="C223" s="116"/>
      <c r="D223" s="53"/>
      <c r="E223" s="117"/>
      <c r="F223" s="51"/>
      <c r="G223" s="52"/>
      <c r="H223" s="53"/>
    </row>
    <row r="224" spans="1:8" ht="15.75" customHeight="1" x14ac:dyDescent="0.3">
      <c r="A224" s="46"/>
      <c r="B224" s="53"/>
      <c r="C224" s="116"/>
      <c r="D224" s="53"/>
      <c r="E224" s="117"/>
      <c r="F224" s="51"/>
      <c r="G224" s="52"/>
      <c r="H224" s="53"/>
    </row>
    <row r="225" spans="1:8" ht="15.75" customHeight="1" x14ac:dyDescent="0.3">
      <c r="A225" s="46"/>
      <c r="B225" s="53"/>
      <c r="C225" s="116"/>
      <c r="D225" s="53"/>
      <c r="E225" s="117"/>
      <c r="F225" s="51"/>
      <c r="G225" s="52"/>
      <c r="H225" s="53"/>
    </row>
    <row r="226" spans="1:8" ht="15.75" customHeight="1" x14ac:dyDescent="0.3">
      <c r="A226" s="46"/>
      <c r="B226" s="53"/>
      <c r="C226" s="116"/>
      <c r="D226" s="53"/>
      <c r="E226" s="117"/>
      <c r="F226" s="51"/>
      <c r="G226" s="52"/>
      <c r="H226" s="53"/>
    </row>
    <row r="227" spans="1:8" ht="15.75" customHeight="1" x14ac:dyDescent="0.3">
      <c r="A227" s="46"/>
      <c r="B227" s="53"/>
      <c r="C227" s="116"/>
      <c r="D227" s="53"/>
      <c r="E227" s="117"/>
      <c r="F227" s="51"/>
      <c r="G227" s="52"/>
      <c r="H227" s="53"/>
    </row>
    <row r="228" spans="1:8" ht="15.75" customHeight="1" x14ac:dyDescent="0.3">
      <c r="A228" s="46"/>
      <c r="B228" s="53"/>
      <c r="C228" s="116"/>
      <c r="D228" s="53"/>
      <c r="E228" s="117"/>
      <c r="F228" s="51"/>
      <c r="G228" s="52"/>
      <c r="H228" s="53"/>
    </row>
    <row r="229" spans="1:8" ht="15.75" customHeight="1" x14ac:dyDescent="0.3">
      <c r="A229" s="46"/>
      <c r="B229" s="53"/>
      <c r="C229" s="116"/>
      <c r="D229" s="53"/>
      <c r="E229" s="117"/>
      <c r="F229" s="51"/>
      <c r="G229" s="52"/>
      <c r="H229" s="53"/>
    </row>
    <row r="230" spans="1:8" ht="15.75" customHeight="1" x14ac:dyDescent="0.3">
      <c r="A230" s="46"/>
      <c r="B230" s="53"/>
      <c r="C230" s="116"/>
      <c r="D230" s="53"/>
      <c r="E230" s="117"/>
      <c r="F230" s="51"/>
      <c r="G230" s="52"/>
      <c r="H230" s="53"/>
    </row>
    <row r="231" spans="1:8" ht="15.75" customHeight="1" x14ac:dyDescent="0.3">
      <c r="A231" s="46"/>
      <c r="B231" s="53"/>
      <c r="C231" s="116"/>
      <c r="D231" s="53"/>
      <c r="E231" s="117"/>
      <c r="F231" s="51"/>
      <c r="G231" s="52"/>
      <c r="H231" s="53"/>
    </row>
    <row r="232" spans="1:8" ht="15.75" customHeight="1" x14ac:dyDescent="0.3">
      <c r="A232" s="46"/>
      <c r="B232" s="53"/>
      <c r="C232" s="116"/>
      <c r="D232" s="53"/>
      <c r="E232" s="117"/>
      <c r="F232" s="51"/>
      <c r="G232" s="52"/>
      <c r="H232" s="53"/>
    </row>
    <row r="233" spans="1:8" ht="15.75" customHeight="1" x14ac:dyDescent="0.3">
      <c r="A233" s="46"/>
      <c r="B233" s="53"/>
      <c r="C233" s="116"/>
      <c r="D233" s="53"/>
      <c r="E233" s="117"/>
      <c r="F233" s="51"/>
      <c r="G233" s="52"/>
      <c r="H233" s="53"/>
    </row>
    <row r="234" spans="1:8" ht="15.75" customHeight="1" x14ac:dyDescent="0.3">
      <c r="A234" s="46"/>
      <c r="B234" s="53"/>
      <c r="C234" s="116"/>
      <c r="D234" s="53"/>
      <c r="E234" s="117"/>
      <c r="F234" s="51"/>
      <c r="G234" s="52"/>
      <c r="H234" s="53"/>
    </row>
    <row r="235" spans="1:8" ht="15.75" customHeight="1" x14ac:dyDescent="0.3">
      <c r="A235" s="46"/>
      <c r="B235" s="53"/>
      <c r="C235" s="116"/>
      <c r="D235" s="53"/>
      <c r="E235" s="117"/>
      <c r="F235" s="51"/>
      <c r="G235" s="52"/>
      <c r="H235" s="53"/>
    </row>
    <row r="236" spans="1:8" ht="15.75" customHeight="1" x14ac:dyDescent="0.3">
      <c r="A236" s="46"/>
      <c r="B236" s="53"/>
      <c r="C236" s="116"/>
      <c r="D236" s="53"/>
      <c r="E236" s="117"/>
      <c r="F236" s="51"/>
      <c r="G236" s="52"/>
      <c r="H236" s="53"/>
    </row>
    <row r="237" spans="1:8" ht="15.75" customHeight="1" x14ac:dyDescent="0.3">
      <c r="A237" s="46"/>
      <c r="B237" s="53"/>
      <c r="C237" s="116"/>
      <c r="D237" s="53"/>
      <c r="E237" s="117"/>
      <c r="F237" s="51"/>
      <c r="G237" s="52"/>
      <c r="H237" s="53"/>
    </row>
    <row r="238" spans="1:8" ht="15.75" customHeight="1" x14ac:dyDescent="0.3">
      <c r="A238" s="46"/>
      <c r="B238" s="53"/>
      <c r="C238" s="116"/>
      <c r="D238" s="53"/>
      <c r="E238" s="117"/>
      <c r="F238" s="51"/>
      <c r="G238" s="52"/>
      <c r="H238" s="53"/>
    </row>
    <row r="239" spans="1:8" ht="15.75" customHeight="1" x14ac:dyDescent="0.3">
      <c r="A239" s="46"/>
      <c r="B239" s="53"/>
      <c r="C239" s="116"/>
      <c r="D239" s="53"/>
      <c r="E239" s="117"/>
      <c r="F239" s="51"/>
      <c r="G239" s="52"/>
      <c r="H239" s="53"/>
    </row>
    <row r="240" spans="1:8" ht="15.75" customHeight="1" x14ac:dyDescent="0.3">
      <c r="A240" s="46"/>
      <c r="B240" s="53"/>
      <c r="C240" s="116"/>
      <c r="D240" s="53"/>
      <c r="E240" s="117"/>
      <c r="F240" s="51"/>
      <c r="G240" s="52"/>
      <c r="H240" s="53"/>
    </row>
    <row r="241" spans="1:8" ht="15.75" customHeight="1" x14ac:dyDescent="0.3">
      <c r="A241" s="46"/>
      <c r="B241" s="53"/>
      <c r="C241" s="116"/>
      <c r="D241" s="53"/>
      <c r="E241" s="117"/>
      <c r="F241" s="51"/>
      <c r="G241" s="52"/>
      <c r="H241" s="53"/>
    </row>
    <row r="242" spans="1:8" ht="15.75" customHeight="1" x14ac:dyDescent="0.3">
      <c r="A242" s="46"/>
      <c r="B242" s="53"/>
      <c r="C242" s="116"/>
      <c r="D242" s="53"/>
      <c r="E242" s="117"/>
      <c r="F242" s="51"/>
      <c r="G242" s="52"/>
      <c r="H242" s="53"/>
    </row>
    <row r="243" spans="1:8" ht="15.75" customHeight="1" x14ac:dyDescent="0.3">
      <c r="A243" s="46"/>
      <c r="B243" s="53"/>
      <c r="C243" s="116"/>
      <c r="D243" s="53"/>
      <c r="E243" s="117"/>
      <c r="F243" s="51"/>
      <c r="G243" s="52"/>
      <c r="H243" s="53"/>
    </row>
    <row r="244" spans="1:8" ht="15.75" customHeight="1" x14ac:dyDescent="0.3">
      <c r="A244" s="46"/>
      <c r="B244" s="53"/>
      <c r="C244" s="116"/>
      <c r="D244" s="53"/>
      <c r="E244" s="117"/>
      <c r="F244" s="51"/>
      <c r="G244" s="52"/>
      <c r="H244" s="53"/>
    </row>
    <row r="245" spans="1:8" ht="15.75" customHeight="1" x14ac:dyDescent="0.3">
      <c r="A245" s="46"/>
      <c r="B245" s="53"/>
      <c r="C245" s="116"/>
      <c r="D245" s="53"/>
      <c r="E245" s="117"/>
      <c r="F245" s="51"/>
      <c r="G245" s="52"/>
      <c r="H245" s="53"/>
    </row>
    <row r="246" spans="1:8" ht="15.75" customHeight="1" x14ac:dyDescent="0.3">
      <c r="A246" s="46"/>
      <c r="B246" s="53"/>
      <c r="C246" s="116"/>
      <c r="D246" s="53"/>
      <c r="E246" s="117"/>
      <c r="F246" s="51"/>
      <c r="G246" s="52"/>
      <c r="H246" s="53"/>
    </row>
    <row r="247" spans="1:8" ht="15.75" customHeight="1" x14ac:dyDescent="0.3">
      <c r="A247" s="46"/>
      <c r="B247" s="53"/>
      <c r="C247" s="116"/>
      <c r="D247" s="53"/>
      <c r="E247" s="117"/>
      <c r="F247" s="51"/>
      <c r="G247" s="52"/>
      <c r="H247" s="53"/>
    </row>
    <row r="248" spans="1:8" ht="15.75" customHeight="1" x14ac:dyDescent="0.3">
      <c r="A248" s="46"/>
      <c r="B248" s="53"/>
      <c r="C248" s="116"/>
      <c r="D248" s="53"/>
      <c r="E248" s="117"/>
      <c r="F248" s="51"/>
      <c r="G248" s="52"/>
      <c r="H248" s="53"/>
    </row>
    <row r="249" spans="1:8" ht="15.75" customHeight="1" x14ac:dyDescent="0.3">
      <c r="A249" s="46"/>
      <c r="B249" s="53"/>
      <c r="C249" s="116"/>
      <c r="D249" s="53"/>
      <c r="E249" s="117"/>
      <c r="F249" s="51"/>
      <c r="G249" s="52"/>
      <c r="H249" s="53"/>
    </row>
    <row r="250" spans="1:8" ht="15.75" customHeight="1" x14ac:dyDescent="0.3">
      <c r="A250" s="46"/>
      <c r="B250" s="53"/>
      <c r="C250" s="116"/>
      <c r="D250" s="53"/>
      <c r="E250" s="117"/>
      <c r="F250" s="51"/>
      <c r="G250" s="52"/>
      <c r="H250" s="53"/>
    </row>
    <row r="251" spans="1:8" ht="15.75" customHeight="1" x14ac:dyDescent="0.3">
      <c r="A251" s="46"/>
      <c r="B251" s="53"/>
      <c r="C251" s="116"/>
      <c r="D251" s="53"/>
      <c r="E251" s="117"/>
      <c r="F251" s="51"/>
      <c r="G251" s="52"/>
      <c r="H251" s="53"/>
    </row>
    <row r="252" spans="1:8" ht="15.75" customHeight="1" x14ac:dyDescent="0.3">
      <c r="A252" s="46"/>
      <c r="B252" s="53"/>
      <c r="C252" s="116"/>
      <c r="D252" s="53"/>
      <c r="E252" s="117"/>
      <c r="F252" s="51"/>
      <c r="G252" s="52"/>
      <c r="H252" s="53"/>
    </row>
    <row r="253" spans="1:8" ht="15.75" customHeight="1" x14ac:dyDescent="0.3">
      <c r="A253" s="46"/>
      <c r="B253" s="53"/>
      <c r="C253" s="116"/>
      <c r="D253" s="53"/>
      <c r="E253" s="117"/>
      <c r="F253" s="51"/>
      <c r="G253" s="52"/>
      <c r="H253" s="53"/>
    </row>
    <row r="254" spans="1:8" ht="15.75" customHeight="1" x14ac:dyDescent="0.3">
      <c r="A254" s="46"/>
      <c r="B254" s="53"/>
      <c r="C254" s="116"/>
      <c r="D254" s="53"/>
      <c r="E254" s="117"/>
      <c r="F254" s="51"/>
      <c r="G254" s="52"/>
      <c r="H254" s="53"/>
    </row>
    <row r="255" spans="1:8" ht="15.75" customHeight="1" x14ac:dyDescent="0.3">
      <c r="A255" s="46"/>
      <c r="B255" s="53"/>
      <c r="C255" s="116"/>
      <c r="D255" s="53"/>
      <c r="E255" s="117"/>
      <c r="F255" s="51"/>
      <c r="G255" s="52"/>
      <c r="H255" s="53"/>
    </row>
    <row r="256" spans="1:8" ht="15.75" customHeight="1" x14ac:dyDescent="0.3">
      <c r="A256" s="46"/>
      <c r="B256" s="53"/>
      <c r="C256" s="116"/>
      <c r="D256" s="53"/>
      <c r="E256" s="117"/>
      <c r="F256" s="51"/>
      <c r="G256" s="52"/>
      <c r="H256" s="53"/>
    </row>
    <row r="257" spans="1:8" ht="15.75" customHeight="1" x14ac:dyDescent="0.3">
      <c r="A257" s="46"/>
      <c r="B257" s="53"/>
      <c r="C257" s="116"/>
      <c r="D257" s="53"/>
      <c r="E257" s="117"/>
      <c r="F257" s="51"/>
      <c r="G257" s="52"/>
      <c r="H257" s="53"/>
    </row>
    <row r="258" spans="1:8" ht="15.75" customHeight="1" x14ac:dyDescent="0.3">
      <c r="A258" s="46"/>
      <c r="B258" s="53"/>
      <c r="C258" s="116"/>
      <c r="D258" s="53"/>
      <c r="E258" s="117"/>
      <c r="F258" s="51"/>
      <c r="G258" s="52"/>
      <c r="H258" s="53"/>
    </row>
    <row r="259" spans="1:8" ht="15.75" customHeight="1" x14ac:dyDescent="0.3">
      <c r="A259" s="46"/>
      <c r="B259" s="53"/>
      <c r="C259" s="116"/>
      <c r="D259" s="53"/>
      <c r="E259" s="117"/>
      <c r="F259" s="51"/>
      <c r="G259" s="52"/>
      <c r="H259" s="53"/>
    </row>
    <row r="260" spans="1:8" ht="15.75" customHeight="1" x14ac:dyDescent="0.3">
      <c r="A260" s="149"/>
      <c r="B260" s="149"/>
      <c r="C260" s="62"/>
      <c r="D260" s="149"/>
      <c r="E260" s="150"/>
      <c r="F260" s="151"/>
      <c r="G260" s="152"/>
      <c r="H260" s="149"/>
    </row>
    <row r="261" spans="1:8" ht="15.75" customHeight="1" x14ac:dyDescent="0.3">
      <c r="A261" s="149"/>
      <c r="B261" s="149"/>
      <c r="C261" s="62"/>
      <c r="D261" s="149"/>
      <c r="E261" s="150"/>
      <c r="F261" s="151"/>
      <c r="G261" s="152"/>
      <c r="H261" s="149"/>
    </row>
    <row r="262" spans="1:8" ht="15.75" customHeight="1" x14ac:dyDescent="0.3">
      <c r="C262" s="153"/>
      <c r="E262" s="154"/>
      <c r="F262" s="155"/>
      <c r="G262" s="27"/>
    </row>
    <row r="263" spans="1:8" ht="15.75" customHeight="1" x14ac:dyDescent="0.3">
      <c r="C263" s="153"/>
      <c r="E263" s="154"/>
      <c r="F263" s="155"/>
      <c r="G263" s="27"/>
    </row>
    <row r="264" spans="1:8" ht="15.75" customHeight="1" x14ac:dyDescent="0.3">
      <c r="C264" s="153"/>
      <c r="E264" s="154"/>
      <c r="F264" s="155"/>
      <c r="G264" s="27"/>
    </row>
    <row r="265" spans="1:8" ht="15.75" customHeight="1" x14ac:dyDescent="0.3">
      <c r="C265" s="153"/>
      <c r="E265" s="154"/>
      <c r="F265" s="155"/>
      <c r="G265" s="27"/>
    </row>
    <row r="266" spans="1:8" ht="15.75" customHeight="1" x14ac:dyDescent="0.3">
      <c r="C266" s="153"/>
      <c r="E266" s="154"/>
      <c r="F266" s="155"/>
      <c r="G266" s="27"/>
    </row>
    <row r="267" spans="1:8" ht="15.75" customHeight="1" x14ac:dyDescent="0.3">
      <c r="C267" s="153"/>
      <c r="E267" s="154"/>
      <c r="F267" s="155"/>
      <c r="G267" s="27"/>
    </row>
    <row r="268" spans="1:8" ht="15.75" customHeight="1" x14ac:dyDescent="0.3">
      <c r="C268" s="153"/>
      <c r="E268" s="154"/>
      <c r="F268" s="155"/>
      <c r="G268" s="27"/>
    </row>
    <row r="269" spans="1:8" ht="15.75" customHeight="1" x14ac:dyDescent="0.3">
      <c r="C269" s="153"/>
      <c r="E269" s="154"/>
      <c r="F269" s="155"/>
      <c r="G269" s="27"/>
    </row>
    <row r="270" spans="1:8" ht="15.75" customHeight="1" x14ac:dyDescent="0.3">
      <c r="C270" s="153"/>
      <c r="E270" s="154"/>
      <c r="F270" s="155"/>
      <c r="G270" s="27"/>
    </row>
    <row r="271" spans="1:8" ht="15.75" customHeight="1" x14ac:dyDescent="0.3">
      <c r="C271" s="153"/>
      <c r="E271" s="154"/>
      <c r="F271" s="155"/>
      <c r="G271" s="27"/>
    </row>
    <row r="272" spans="1:8" ht="15.75" customHeight="1" x14ac:dyDescent="0.3">
      <c r="C272" s="153"/>
      <c r="E272" s="154"/>
      <c r="F272" s="155"/>
      <c r="G272" s="27"/>
    </row>
    <row r="273" spans="3:7" ht="15.75" customHeight="1" x14ac:dyDescent="0.3">
      <c r="C273" s="153"/>
      <c r="E273" s="154"/>
      <c r="F273" s="155"/>
      <c r="G273" s="27"/>
    </row>
    <row r="274" spans="3:7" ht="15.75" customHeight="1" x14ac:dyDescent="0.3">
      <c r="C274" s="153"/>
      <c r="E274" s="154"/>
      <c r="F274" s="155"/>
      <c r="G274" s="27"/>
    </row>
    <row r="275" spans="3:7" ht="15.75" customHeight="1" x14ac:dyDescent="0.3">
      <c r="C275" s="153"/>
      <c r="E275" s="154"/>
      <c r="F275" s="155"/>
      <c r="G275" s="27"/>
    </row>
    <row r="276" spans="3:7" ht="15.75" customHeight="1" x14ac:dyDescent="0.3">
      <c r="C276" s="153"/>
      <c r="E276" s="154"/>
      <c r="F276" s="155"/>
      <c r="G276" s="27"/>
    </row>
    <row r="277" spans="3:7" ht="15.75" customHeight="1" x14ac:dyDescent="0.3">
      <c r="C277" s="153"/>
      <c r="E277" s="154"/>
      <c r="F277" s="155"/>
      <c r="G277" s="27"/>
    </row>
    <row r="278" spans="3:7" ht="15.75" customHeight="1" x14ac:dyDescent="0.3">
      <c r="C278" s="153"/>
      <c r="E278" s="154"/>
      <c r="F278" s="155"/>
      <c r="G278" s="27"/>
    </row>
    <row r="279" spans="3:7" ht="15.75" customHeight="1" x14ac:dyDescent="0.3">
      <c r="C279" s="153"/>
      <c r="E279" s="154"/>
      <c r="F279" s="155"/>
      <c r="G279" s="27"/>
    </row>
    <row r="280" spans="3:7" ht="15.75" customHeight="1" x14ac:dyDescent="0.3">
      <c r="C280" s="153"/>
      <c r="E280" s="154"/>
      <c r="F280" s="155"/>
      <c r="G280" s="27"/>
    </row>
    <row r="281" spans="3:7" ht="15.75" customHeight="1" x14ac:dyDescent="0.3">
      <c r="C281" s="153"/>
      <c r="E281" s="154"/>
      <c r="F281" s="155"/>
      <c r="G281" s="27"/>
    </row>
    <row r="282" spans="3:7" ht="15.75" customHeight="1" x14ac:dyDescent="0.3">
      <c r="C282" s="153"/>
      <c r="E282" s="154"/>
      <c r="F282" s="155"/>
      <c r="G282" s="27"/>
    </row>
    <row r="283" spans="3:7" ht="15.75" customHeight="1" x14ac:dyDescent="0.3">
      <c r="C283" s="153"/>
      <c r="E283" s="154"/>
      <c r="F283" s="155"/>
      <c r="G283" s="27"/>
    </row>
    <row r="284" spans="3:7" ht="15.75" customHeight="1" x14ac:dyDescent="0.3">
      <c r="C284" s="153"/>
      <c r="E284" s="154"/>
      <c r="F284" s="155"/>
      <c r="G284" s="27"/>
    </row>
    <row r="285" spans="3:7" ht="15.75" customHeight="1" x14ac:dyDescent="0.3">
      <c r="C285" s="153"/>
      <c r="E285" s="154"/>
      <c r="F285" s="155"/>
      <c r="G285" s="27"/>
    </row>
    <row r="286" spans="3:7" ht="15.75" customHeight="1" x14ac:dyDescent="0.3">
      <c r="C286" s="153"/>
      <c r="E286" s="154"/>
      <c r="F286" s="155"/>
      <c r="G286" s="27"/>
    </row>
    <row r="287" spans="3:7" ht="15.75" customHeight="1" x14ac:dyDescent="0.3">
      <c r="C287" s="153"/>
      <c r="E287" s="154"/>
      <c r="F287" s="155"/>
      <c r="G287" s="27"/>
    </row>
    <row r="288" spans="3:7" ht="15.75" customHeight="1" x14ac:dyDescent="0.3">
      <c r="C288" s="153"/>
      <c r="E288" s="154"/>
      <c r="F288" s="155"/>
      <c r="G288" s="27"/>
    </row>
    <row r="289" spans="3:7" ht="15.75" customHeight="1" x14ac:dyDescent="0.3">
      <c r="C289" s="153"/>
      <c r="E289" s="154"/>
      <c r="F289" s="155"/>
      <c r="G289" s="27"/>
    </row>
    <row r="290" spans="3:7" ht="15.75" customHeight="1" x14ac:dyDescent="0.3">
      <c r="C290" s="153"/>
      <c r="E290" s="154"/>
      <c r="F290" s="155"/>
      <c r="G290" s="27"/>
    </row>
    <row r="291" spans="3:7" ht="15.75" customHeight="1" x14ac:dyDescent="0.3">
      <c r="C291" s="153"/>
      <c r="E291" s="154"/>
      <c r="F291" s="155"/>
      <c r="G291" s="27"/>
    </row>
    <row r="292" spans="3:7" ht="15.75" customHeight="1" x14ac:dyDescent="0.3">
      <c r="C292" s="153"/>
      <c r="E292" s="154"/>
      <c r="F292" s="155"/>
      <c r="G292" s="27"/>
    </row>
    <row r="293" spans="3:7" ht="15.75" customHeight="1" x14ac:dyDescent="0.3">
      <c r="C293" s="153"/>
      <c r="E293" s="154"/>
      <c r="F293" s="155"/>
      <c r="G293" s="27"/>
    </row>
    <row r="294" spans="3:7" ht="15.75" customHeight="1" x14ac:dyDescent="0.3">
      <c r="C294" s="153"/>
      <c r="E294" s="154"/>
      <c r="F294" s="155"/>
      <c r="G294" s="27"/>
    </row>
    <row r="295" spans="3:7" ht="15.75" customHeight="1" x14ac:dyDescent="0.3">
      <c r="C295" s="153"/>
      <c r="E295" s="154"/>
      <c r="F295" s="155"/>
      <c r="G295" s="27"/>
    </row>
    <row r="296" spans="3:7" ht="15.75" customHeight="1" x14ac:dyDescent="0.3">
      <c r="C296" s="153"/>
      <c r="E296" s="154"/>
      <c r="F296" s="155"/>
      <c r="G296" s="27"/>
    </row>
    <row r="297" spans="3:7" ht="15.75" customHeight="1" x14ac:dyDescent="0.3">
      <c r="C297" s="153"/>
      <c r="E297" s="154"/>
      <c r="F297" s="155"/>
      <c r="G297" s="27"/>
    </row>
    <row r="298" spans="3:7" ht="15.75" customHeight="1" x14ac:dyDescent="0.3">
      <c r="C298" s="153"/>
      <c r="E298" s="154"/>
      <c r="F298" s="155"/>
      <c r="G298" s="27"/>
    </row>
    <row r="299" spans="3:7" ht="15.75" customHeight="1" x14ac:dyDescent="0.3">
      <c r="C299" s="153"/>
      <c r="E299" s="154"/>
      <c r="F299" s="155"/>
      <c r="G299" s="27"/>
    </row>
    <row r="300" spans="3:7" ht="15.75" customHeight="1" x14ac:dyDescent="0.3">
      <c r="C300" s="153"/>
      <c r="E300" s="154"/>
      <c r="F300" s="155"/>
      <c r="G300" s="27"/>
    </row>
    <row r="301" spans="3:7" ht="15.75" customHeight="1" x14ac:dyDescent="0.3">
      <c r="C301" s="153"/>
      <c r="E301" s="154"/>
      <c r="F301" s="155"/>
      <c r="G301" s="27"/>
    </row>
    <row r="302" spans="3:7" ht="15.75" customHeight="1" x14ac:dyDescent="0.3">
      <c r="C302" s="153"/>
      <c r="E302" s="154"/>
      <c r="F302" s="155"/>
      <c r="G302" s="27"/>
    </row>
    <row r="303" spans="3:7" ht="15.75" customHeight="1" x14ac:dyDescent="0.3">
      <c r="C303" s="153"/>
      <c r="E303" s="154"/>
      <c r="F303" s="155"/>
      <c r="G303" s="27"/>
    </row>
    <row r="304" spans="3:7" ht="15.75" customHeight="1" x14ac:dyDescent="0.3">
      <c r="C304" s="153"/>
      <c r="E304" s="154"/>
      <c r="F304" s="155"/>
      <c r="G304" s="27"/>
    </row>
    <row r="305" spans="3:7" ht="15.75" customHeight="1" x14ac:dyDescent="0.3">
      <c r="C305" s="153"/>
      <c r="E305" s="154"/>
      <c r="F305" s="155"/>
      <c r="G305" s="27"/>
    </row>
    <row r="306" spans="3:7" ht="15.75" customHeight="1" x14ac:dyDescent="0.3">
      <c r="C306" s="153"/>
      <c r="E306" s="154"/>
      <c r="F306" s="155"/>
      <c r="G306" s="27"/>
    </row>
    <row r="307" spans="3:7" ht="15.75" customHeight="1" x14ac:dyDescent="0.3">
      <c r="C307" s="153"/>
      <c r="E307" s="154"/>
      <c r="F307" s="155"/>
      <c r="G307" s="27"/>
    </row>
    <row r="308" spans="3:7" ht="15.75" customHeight="1" x14ac:dyDescent="0.3">
      <c r="C308" s="153"/>
      <c r="E308" s="154"/>
      <c r="F308" s="155"/>
      <c r="G308" s="27"/>
    </row>
    <row r="309" spans="3:7" ht="15.75" customHeight="1" x14ac:dyDescent="0.3">
      <c r="C309" s="153"/>
      <c r="E309" s="154"/>
      <c r="F309" s="155"/>
      <c r="G309" s="27"/>
    </row>
    <row r="310" spans="3:7" ht="15.75" customHeight="1" x14ac:dyDescent="0.3">
      <c r="C310" s="153"/>
      <c r="E310" s="154"/>
      <c r="F310" s="155"/>
      <c r="G310" s="27"/>
    </row>
    <row r="311" spans="3:7" ht="15.75" customHeight="1" x14ac:dyDescent="0.3">
      <c r="C311" s="153"/>
      <c r="E311" s="154"/>
      <c r="F311" s="155"/>
      <c r="G311" s="27"/>
    </row>
    <row r="312" spans="3:7" ht="15.75" customHeight="1" x14ac:dyDescent="0.3">
      <c r="C312" s="153"/>
      <c r="E312" s="154"/>
      <c r="F312" s="155"/>
      <c r="G312" s="27"/>
    </row>
    <row r="313" spans="3:7" ht="15.75" customHeight="1" x14ac:dyDescent="0.3">
      <c r="C313" s="153"/>
      <c r="E313" s="154"/>
      <c r="F313" s="155"/>
      <c r="G313" s="27"/>
    </row>
    <row r="314" spans="3:7" ht="15.75" customHeight="1" x14ac:dyDescent="0.3">
      <c r="C314" s="153"/>
      <c r="E314" s="154"/>
      <c r="F314" s="155"/>
      <c r="G314" s="27"/>
    </row>
    <row r="315" spans="3:7" ht="15.75" customHeight="1" x14ac:dyDescent="0.3">
      <c r="C315" s="153"/>
      <c r="E315" s="154"/>
      <c r="F315" s="155"/>
      <c r="G315" s="27"/>
    </row>
    <row r="316" spans="3:7" ht="15.75" customHeight="1" x14ac:dyDescent="0.3">
      <c r="C316" s="153"/>
      <c r="E316" s="154"/>
      <c r="F316" s="155"/>
      <c r="G316" s="27"/>
    </row>
    <row r="317" spans="3:7" ht="15.75" customHeight="1" x14ac:dyDescent="0.3">
      <c r="C317" s="153"/>
      <c r="E317" s="154"/>
      <c r="F317" s="155"/>
      <c r="G317" s="27"/>
    </row>
    <row r="318" spans="3:7" ht="15.75" customHeight="1" x14ac:dyDescent="0.3">
      <c r="C318" s="153"/>
      <c r="E318" s="154"/>
      <c r="F318" s="155"/>
      <c r="G318" s="27"/>
    </row>
    <row r="319" spans="3:7" ht="15.75" customHeight="1" x14ac:dyDescent="0.3">
      <c r="C319" s="153"/>
      <c r="E319" s="154"/>
      <c r="F319" s="155"/>
      <c r="G319" s="27"/>
    </row>
    <row r="320" spans="3:7" ht="15.75" customHeight="1" x14ac:dyDescent="0.3">
      <c r="C320" s="153"/>
      <c r="E320" s="154"/>
      <c r="F320" s="155"/>
      <c r="G320" s="27"/>
    </row>
    <row r="321" spans="3:7" ht="15.75" customHeight="1" x14ac:dyDescent="0.3">
      <c r="C321" s="153"/>
      <c r="E321" s="154"/>
      <c r="F321" s="155"/>
      <c r="G321" s="27"/>
    </row>
    <row r="322" spans="3:7" ht="15.75" customHeight="1" x14ac:dyDescent="0.3">
      <c r="C322" s="153"/>
      <c r="E322" s="154"/>
      <c r="F322" s="155"/>
      <c r="G322" s="27"/>
    </row>
    <row r="323" spans="3:7" ht="15.75" customHeight="1" x14ac:dyDescent="0.3">
      <c r="C323" s="153"/>
      <c r="E323" s="154"/>
      <c r="F323" s="155"/>
      <c r="G323" s="27"/>
    </row>
    <row r="324" spans="3:7" ht="15.75" customHeight="1" x14ac:dyDescent="0.3">
      <c r="C324" s="153"/>
      <c r="E324" s="154"/>
      <c r="F324" s="155"/>
      <c r="G324" s="27"/>
    </row>
    <row r="325" spans="3:7" ht="15.75" customHeight="1" x14ac:dyDescent="0.3">
      <c r="C325" s="153"/>
      <c r="E325" s="154"/>
      <c r="F325" s="155"/>
      <c r="G325" s="27"/>
    </row>
    <row r="326" spans="3:7" ht="15.75" customHeight="1" x14ac:dyDescent="0.3">
      <c r="C326" s="153"/>
      <c r="E326" s="154"/>
      <c r="F326" s="155"/>
      <c r="G326" s="27"/>
    </row>
    <row r="327" spans="3:7" ht="15.75" customHeight="1" x14ac:dyDescent="0.3">
      <c r="C327" s="153"/>
      <c r="E327" s="154"/>
      <c r="F327" s="155"/>
      <c r="G327" s="27"/>
    </row>
    <row r="328" spans="3:7" ht="15.75" customHeight="1" x14ac:dyDescent="0.3">
      <c r="C328" s="153"/>
      <c r="E328" s="154"/>
      <c r="F328" s="155"/>
      <c r="G328" s="27"/>
    </row>
    <row r="329" spans="3:7" ht="15.75" customHeight="1" x14ac:dyDescent="0.3">
      <c r="C329" s="153"/>
      <c r="E329" s="154"/>
      <c r="F329" s="155"/>
      <c r="G329" s="27"/>
    </row>
    <row r="330" spans="3:7" ht="15.75" customHeight="1" x14ac:dyDescent="0.3">
      <c r="C330" s="153"/>
      <c r="E330" s="154"/>
      <c r="F330" s="155"/>
      <c r="G330" s="27"/>
    </row>
    <row r="331" spans="3:7" ht="15.75" customHeight="1" x14ac:dyDescent="0.3">
      <c r="C331" s="153"/>
      <c r="E331" s="154"/>
      <c r="F331" s="155"/>
      <c r="G331" s="27"/>
    </row>
    <row r="332" spans="3:7" ht="15.75" customHeight="1" x14ac:dyDescent="0.3">
      <c r="C332" s="153"/>
      <c r="E332" s="154"/>
      <c r="F332" s="155"/>
      <c r="G332" s="27"/>
    </row>
    <row r="333" spans="3:7" ht="15.75" customHeight="1" x14ac:dyDescent="0.3">
      <c r="C333" s="153"/>
      <c r="E333" s="154"/>
      <c r="F333" s="155"/>
      <c r="G333" s="27"/>
    </row>
    <row r="334" spans="3:7" ht="15.75" customHeight="1" x14ac:dyDescent="0.3">
      <c r="C334" s="153"/>
      <c r="E334" s="154"/>
      <c r="F334" s="155"/>
      <c r="G334" s="27"/>
    </row>
    <row r="335" spans="3:7" ht="15.75" customHeight="1" x14ac:dyDescent="0.3">
      <c r="C335" s="153"/>
      <c r="E335" s="154"/>
      <c r="F335" s="155"/>
      <c r="G335" s="27"/>
    </row>
    <row r="336" spans="3:7" ht="15.75" customHeight="1" x14ac:dyDescent="0.3">
      <c r="C336" s="153"/>
      <c r="E336" s="154"/>
      <c r="F336" s="155"/>
      <c r="G336" s="27"/>
    </row>
    <row r="337" spans="3:7" ht="15.75" customHeight="1" x14ac:dyDescent="0.3">
      <c r="C337" s="153"/>
      <c r="E337" s="154"/>
      <c r="F337" s="155"/>
      <c r="G337" s="27"/>
    </row>
    <row r="338" spans="3:7" ht="15.75" customHeight="1" x14ac:dyDescent="0.3">
      <c r="C338" s="153"/>
      <c r="E338" s="154"/>
      <c r="F338" s="155"/>
      <c r="G338" s="27"/>
    </row>
    <row r="339" spans="3:7" ht="15.75" customHeight="1" x14ac:dyDescent="0.3">
      <c r="C339" s="153"/>
      <c r="E339" s="154"/>
      <c r="F339" s="155"/>
      <c r="G339" s="27"/>
    </row>
    <row r="340" spans="3:7" ht="15.75" customHeight="1" x14ac:dyDescent="0.3">
      <c r="C340" s="153"/>
      <c r="E340" s="154"/>
      <c r="F340" s="155"/>
      <c r="G340" s="27"/>
    </row>
    <row r="341" spans="3:7" ht="15.75" customHeight="1" x14ac:dyDescent="0.3">
      <c r="C341" s="153"/>
      <c r="E341" s="154"/>
      <c r="F341" s="155"/>
      <c r="G341" s="27"/>
    </row>
    <row r="342" spans="3:7" ht="15.75" customHeight="1" x14ac:dyDescent="0.3">
      <c r="C342" s="153"/>
      <c r="E342" s="154"/>
      <c r="F342" s="155"/>
      <c r="G342" s="27"/>
    </row>
    <row r="343" spans="3:7" ht="15.75" customHeight="1" x14ac:dyDescent="0.3">
      <c r="C343" s="153"/>
      <c r="E343" s="154"/>
      <c r="F343" s="155"/>
      <c r="G343" s="27"/>
    </row>
    <row r="344" spans="3:7" ht="15.75" customHeight="1" x14ac:dyDescent="0.3">
      <c r="C344" s="153"/>
      <c r="E344" s="154"/>
      <c r="F344" s="155"/>
      <c r="G344" s="27"/>
    </row>
    <row r="345" spans="3:7" ht="15.75" customHeight="1" x14ac:dyDescent="0.3">
      <c r="C345" s="153"/>
      <c r="E345" s="154"/>
      <c r="F345" s="155"/>
      <c r="G345" s="27"/>
    </row>
    <row r="346" spans="3:7" ht="15.75" customHeight="1" x14ac:dyDescent="0.3">
      <c r="C346" s="153"/>
      <c r="E346" s="154"/>
      <c r="F346" s="155"/>
      <c r="G346" s="27"/>
    </row>
    <row r="347" spans="3:7" ht="15.75" customHeight="1" x14ac:dyDescent="0.3">
      <c r="C347" s="153"/>
      <c r="E347" s="154"/>
      <c r="F347" s="155"/>
      <c r="G347" s="27"/>
    </row>
    <row r="348" spans="3:7" ht="15.75" customHeight="1" x14ac:dyDescent="0.3">
      <c r="C348" s="153"/>
      <c r="E348" s="154"/>
      <c r="F348" s="155"/>
      <c r="G348" s="27"/>
    </row>
    <row r="349" spans="3:7" ht="15.75" customHeight="1" x14ac:dyDescent="0.3">
      <c r="C349" s="153"/>
      <c r="E349" s="154"/>
      <c r="F349" s="155"/>
      <c r="G349" s="27"/>
    </row>
    <row r="350" spans="3:7" ht="15.75" customHeight="1" x14ac:dyDescent="0.3">
      <c r="C350" s="153"/>
      <c r="E350" s="154"/>
      <c r="F350" s="155"/>
      <c r="G350" s="27"/>
    </row>
    <row r="351" spans="3:7" ht="15.75" customHeight="1" x14ac:dyDescent="0.3">
      <c r="C351" s="153"/>
      <c r="E351" s="154"/>
      <c r="F351" s="155"/>
      <c r="G351" s="27"/>
    </row>
    <row r="352" spans="3:7" ht="15.75" customHeight="1" x14ac:dyDescent="0.3">
      <c r="C352" s="153"/>
      <c r="E352" s="154"/>
      <c r="F352" s="155"/>
      <c r="G352" s="27"/>
    </row>
    <row r="353" spans="3:7" ht="15.75" customHeight="1" x14ac:dyDescent="0.3">
      <c r="C353" s="153"/>
      <c r="E353" s="154"/>
      <c r="F353" s="155"/>
      <c r="G353" s="27"/>
    </row>
    <row r="354" spans="3:7" ht="15.75" customHeight="1" x14ac:dyDescent="0.3">
      <c r="C354" s="153"/>
      <c r="E354" s="154"/>
      <c r="F354" s="155"/>
      <c r="G354" s="27"/>
    </row>
    <row r="355" spans="3:7" ht="15.75" customHeight="1" x14ac:dyDescent="0.3">
      <c r="C355" s="153"/>
      <c r="E355" s="154"/>
      <c r="F355" s="155"/>
      <c r="G355" s="27"/>
    </row>
    <row r="356" spans="3:7" ht="15.75" customHeight="1" x14ac:dyDescent="0.3">
      <c r="C356" s="153"/>
      <c r="E356" s="154"/>
      <c r="F356" s="155"/>
      <c r="G356" s="27"/>
    </row>
    <row r="357" spans="3:7" ht="15.75" customHeight="1" x14ac:dyDescent="0.3">
      <c r="C357" s="153"/>
      <c r="E357" s="154"/>
      <c r="F357" s="155"/>
      <c r="G357" s="27"/>
    </row>
    <row r="358" spans="3:7" ht="15.75" customHeight="1" x14ac:dyDescent="0.3">
      <c r="C358" s="153"/>
      <c r="E358" s="154"/>
      <c r="F358" s="155"/>
      <c r="G358" s="27"/>
    </row>
    <row r="359" spans="3:7" ht="15.75" customHeight="1" x14ac:dyDescent="0.3">
      <c r="C359" s="153"/>
      <c r="E359" s="154"/>
      <c r="F359" s="155"/>
      <c r="G359" s="27"/>
    </row>
    <row r="360" spans="3:7" ht="15.75" customHeight="1" x14ac:dyDescent="0.3">
      <c r="C360" s="153"/>
      <c r="E360" s="154"/>
      <c r="F360" s="155"/>
      <c r="G360" s="27"/>
    </row>
    <row r="361" spans="3:7" ht="15.75" customHeight="1" x14ac:dyDescent="0.3">
      <c r="C361" s="153"/>
      <c r="E361" s="154"/>
      <c r="F361" s="155"/>
      <c r="G361" s="27"/>
    </row>
    <row r="362" spans="3:7" ht="15.75" customHeight="1" x14ac:dyDescent="0.3">
      <c r="C362" s="153"/>
      <c r="E362" s="154"/>
      <c r="F362" s="155"/>
      <c r="G362" s="27"/>
    </row>
    <row r="363" spans="3:7" ht="15.75" customHeight="1" x14ac:dyDescent="0.3">
      <c r="C363" s="153"/>
      <c r="E363" s="154"/>
      <c r="F363" s="155"/>
      <c r="G363" s="27"/>
    </row>
    <row r="364" spans="3:7" ht="15.75" customHeight="1" x14ac:dyDescent="0.3">
      <c r="C364" s="153"/>
      <c r="E364" s="154"/>
      <c r="F364" s="155"/>
      <c r="G364" s="27"/>
    </row>
    <row r="365" spans="3:7" ht="15.75" customHeight="1" x14ac:dyDescent="0.3">
      <c r="C365" s="153"/>
      <c r="E365" s="154"/>
      <c r="F365" s="155"/>
      <c r="G365" s="27"/>
    </row>
    <row r="366" spans="3:7" ht="15.75" customHeight="1" x14ac:dyDescent="0.3">
      <c r="C366" s="153"/>
      <c r="E366" s="154"/>
      <c r="F366" s="155"/>
      <c r="G366" s="27"/>
    </row>
    <row r="367" spans="3:7" ht="15.75" customHeight="1" x14ac:dyDescent="0.3">
      <c r="C367" s="153"/>
      <c r="E367" s="154"/>
      <c r="F367" s="155"/>
      <c r="G367" s="27"/>
    </row>
    <row r="368" spans="3:7" ht="15.75" customHeight="1" x14ac:dyDescent="0.3">
      <c r="C368" s="153"/>
      <c r="E368" s="154"/>
      <c r="F368" s="155"/>
      <c r="G368" s="27"/>
    </row>
    <row r="369" spans="3:7" ht="15.75" customHeight="1" x14ac:dyDescent="0.3">
      <c r="C369" s="153"/>
      <c r="E369" s="154"/>
      <c r="F369" s="155"/>
      <c r="G369" s="27"/>
    </row>
    <row r="370" spans="3:7" ht="15.75" customHeight="1" x14ac:dyDescent="0.3">
      <c r="C370" s="153"/>
      <c r="E370" s="154"/>
      <c r="F370" s="155"/>
      <c r="G370" s="27"/>
    </row>
    <row r="371" spans="3:7" ht="15.75" customHeight="1" x14ac:dyDescent="0.3">
      <c r="C371" s="153"/>
      <c r="E371" s="154"/>
      <c r="F371" s="155"/>
      <c r="G371" s="27"/>
    </row>
    <row r="372" spans="3:7" ht="15.75" customHeight="1" x14ac:dyDescent="0.3">
      <c r="C372" s="153"/>
      <c r="E372" s="154"/>
      <c r="F372" s="155"/>
      <c r="G372" s="27"/>
    </row>
    <row r="373" spans="3:7" ht="15.75" customHeight="1" x14ac:dyDescent="0.3">
      <c r="C373" s="153"/>
      <c r="E373" s="154"/>
      <c r="F373" s="155"/>
      <c r="G373" s="27"/>
    </row>
    <row r="374" spans="3:7" ht="15.75" customHeight="1" x14ac:dyDescent="0.3">
      <c r="C374" s="153"/>
      <c r="E374" s="154"/>
      <c r="F374" s="155"/>
      <c r="G374" s="27"/>
    </row>
    <row r="375" spans="3:7" ht="15.75" customHeight="1" x14ac:dyDescent="0.3">
      <c r="C375" s="153"/>
      <c r="E375" s="154"/>
      <c r="F375" s="155"/>
      <c r="G375" s="27"/>
    </row>
    <row r="376" spans="3:7" ht="15.75" customHeight="1" x14ac:dyDescent="0.3">
      <c r="C376" s="153"/>
      <c r="E376" s="154"/>
      <c r="F376" s="155"/>
      <c r="G376" s="27"/>
    </row>
    <row r="377" spans="3:7" ht="15.75" customHeight="1" x14ac:dyDescent="0.3">
      <c r="C377" s="153"/>
      <c r="E377" s="154"/>
      <c r="F377" s="155"/>
      <c r="G377" s="27"/>
    </row>
    <row r="378" spans="3:7" ht="15.75" customHeight="1" x14ac:dyDescent="0.3">
      <c r="C378" s="153"/>
      <c r="E378" s="154"/>
      <c r="F378" s="155"/>
      <c r="G378" s="27"/>
    </row>
    <row r="379" spans="3:7" ht="15.75" customHeight="1" x14ac:dyDescent="0.3">
      <c r="C379" s="153"/>
      <c r="E379" s="154"/>
      <c r="F379" s="155"/>
      <c r="G379" s="27"/>
    </row>
    <row r="380" spans="3:7" ht="15.75" customHeight="1" x14ac:dyDescent="0.3">
      <c r="C380" s="153"/>
      <c r="E380" s="154"/>
      <c r="F380" s="155"/>
      <c r="G380" s="27"/>
    </row>
    <row r="381" spans="3:7" ht="15.75" customHeight="1" x14ac:dyDescent="0.3">
      <c r="C381" s="153"/>
      <c r="E381" s="154"/>
      <c r="F381" s="155"/>
      <c r="G381" s="27"/>
    </row>
    <row r="382" spans="3:7" ht="15.75" customHeight="1" x14ac:dyDescent="0.3">
      <c r="C382" s="153"/>
      <c r="E382" s="154"/>
      <c r="F382" s="155"/>
      <c r="G382" s="27"/>
    </row>
    <row r="383" spans="3:7" ht="15.75" customHeight="1" x14ac:dyDescent="0.3">
      <c r="C383" s="153"/>
      <c r="E383" s="154"/>
      <c r="F383" s="155"/>
      <c r="G383" s="27"/>
    </row>
    <row r="384" spans="3:7" ht="15.75" customHeight="1" x14ac:dyDescent="0.3">
      <c r="C384" s="153"/>
      <c r="E384" s="154"/>
      <c r="F384" s="155"/>
      <c r="G384" s="27"/>
    </row>
    <row r="385" spans="3:7" ht="15.75" customHeight="1" x14ac:dyDescent="0.3">
      <c r="C385" s="153"/>
      <c r="E385" s="154"/>
      <c r="F385" s="155"/>
      <c r="G385" s="27"/>
    </row>
    <row r="386" spans="3:7" ht="15.75" customHeight="1" x14ac:dyDescent="0.3">
      <c r="C386" s="153"/>
      <c r="E386" s="154"/>
      <c r="F386" s="155"/>
      <c r="G386" s="27"/>
    </row>
    <row r="387" spans="3:7" ht="15.75" customHeight="1" x14ac:dyDescent="0.3">
      <c r="C387" s="153"/>
      <c r="E387" s="154"/>
      <c r="F387" s="155"/>
      <c r="G387" s="27"/>
    </row>
    <row r="388" spans="3:7" ht="15.75" customHeight="1" x14ac:dyDescent="0.3">
      <c r="C388" s="153"/>
      <c r="E388" s="154"/>
      <c r="F388" s="155"/>
      <c r="G388" s="27"/>
    </row>
    <row r="389" spans="3:7" ht="15.75" customHeight="1" x14ac:dyDescent="0.3">
      <c r="C389" s="153"/>
      <c r="E389" s="154"/>
      <c r="F389" s="155"/>
      <c r="G389" s="27"/>
    </row>
    <row r="390" spans="3:7" ht="15.75" customHeight="1" x14ac:dyDescent="0.3">
      <c r="C390" s="153"/>
      <c r="E390" s="154"/>
      <c r="F390" s="155"/>
      <c r="G390" s="27"/>
    </row>
    <row r="391" spans="3:7" ht="15.75" customHeight="1" x14ac:dyDescent="0.3">
      <c r="C391" s="153"/>
      <c r="E391" s="154"/>
      <c r="F391" s="155"/>
      <c r="G391" s="27"/>
    </row>
    <row r="392" spans="3:7" ht="15.75" customHeight="1" x14ac:dyDescent="0.3">
      <c r="C392" s="153"/>
      <c r="E392" s="154"/>
      <c r="F392" s="155"/>
      <c r="G392" s="27"/>
    </row>
    <row r="393" spans="3:7" ht="15.75" customHeight="1" x14ac:dyDescent="0.3">
      <c r="C393" s="153"/>
      <c r="E393" s="154"/>
      <c r="F393" s="155"/>
      <c r="G393" s="27"/>
    </row>
    <row r="394" spans="3:7" ht="15.75" customHeight="1" x14ac:dyDescent="0.3">
      <c r="C394" s="153"/>
      <c r="E394" s="154"/>
      <c r="F394" s="155"/>
      <c r="G394" s="27"/>
    </row>
    <row r="395" spans="3:7" ht="15.75" customHeight="1" x14ac:dyDescent="0.3">
      <c r="C395" s="153"/>
      <c r="E395" s="154"/>
      <c r="F395" s="155"/>
      <c r="G395" s="27"/>
    </row>
    <row r="396" spans="3:7" ht="15.75" customHeight="1" x14ac:dyDescent="0.3">
      <c r="C396" s="153"/>
      <c r="E396" s="154"/>
      <c r="F396" s="155"/>
      <c r="G396" s="27"/>
    </row>
    <row r="397" spans="3:7" ht="15.75" customHeight="1" x14ac:dyDescent="0.3">
      <c r="C397" s="153"/>
      <c r="E397" s="154"/>
      <c r="F397" s="155"/>
      <c r="G397" s="27"/>
    </row>
    <row r="398" spans="3:7" ht="15.75" customHeight="1" x14ac:dyDescent="0.3">
      <c r="C398" s="153"/>
      <c r="E398" s="154"/>
      <c r="F398" s="155"/>
      <c r="G398" s="27"/>
    </row>
    <row r="399" spans="3:7" ht="15.75" customHeight="1" x14ac:dyDescent="0.3">
      <c r="C399" s="153"/>
      <c r="E399" s="154"/>
      <c r="F399" s="155"/>
      <c r="G399" s="27"/>
    </row>
    <row r="400" spans="3:7" ht="15.75" customHeight="1" x14ac:dyDescent="0.3">
      <c r="C400" s="153"/>
      <c r="E400" s="154"/>
      <c r="F400" s="155"/>
      <c r="G400" s="27"/>
    </row>
    <row r="401" spans="3:7" ht="15.75" customHeight="1" x14ac:dyDescent="0.3">
      <c r="C401" s="153"/>
      <c r="E401" s="154"/>
      <c r="F401" s="155"/>
      <c r="G401" s="27"/>
    </row>
    <row r="402" spans="3:7" ht="15.75" customHeight="1" x14ac:dyDescent="0.3">
      <c r="C402" s="153"/>
      <c r="E402" s="154"/>
      <c r="F402" s="155"/>
      <c r="G402" s="27"/>
    </row>
    <row r="403" spans="3:7" ht="15.75" customHeight="1" x14ac:dyDescent="0.3">
      <c r="C403" s="153"/>
      <c r="E403" s="154"/>
      <c r="F403" s="155"/>
      <c r="G403" s="27"/>
    </row>
    <row r="404" spans="3:7" ht="15.75" customHeight="1" x14ac:dyDescent="0.3">
      <c r="C404" s="153"/>
      <c r="E404" s="154"/>
      <c r="F404" s="155"/>
      <c r="G404" s="27"/>
    </row>
    <row r="405" spans="3:7" ht="15.75" customHeight="1" x14ac:dyDescent="0.3">
      <c r="C405" s="153"/>
      <c r="E405" s="154"/>
      <c r="F405" s="155"/>
      <c r="G405" s="27"/>
    </row>
    <row r="406" spans="3:7" ht="15.75" customHeight="1" x14ac:dyDescent="0.3">
      <c r="C406" s="153"/>
      <c r="E406" s="154"/>
      <c r="F406" s="155"/>
      <c r="G406" s="27"/>
    </row>
    <row r="407" spans="3:7" ht="15.75" customHeight="1" x14ac:dyDescent="0.3">
      <c r="C407" s="153"/>
      <c r="E407" s="154"/>
      <c r="F407" s="155"/>
      <c r="G407" s="27"/>
    </row>
    <row r="408" spans="3:7" ht="15.75" customHeight="1" x14ac:dyDescent="0.3">
      <c r="C408" s="153"/>
      <c r="E408" s="154"/>
      <c r="F408" s="155"/>
      <c r="G408" s="27"/>
    </row>
    <row r="409" spans="3:7" ht="15.75" customHeight="1" x14ac:dyDescent="0.3">
      <c r="C409" s="153"/>
      <c r="E409" s="154"/>
      <c r="F409" s="155"/>
      <c r="G409" s="27"/>
    </row>
    <row r="410" spans="3:7" ht="15.75" customHeight="1" x14ac:dyDescent="0.3">
      <c r="C410" s="153"/>
      <c r="E410" s="154"/>
      <c r="F410" s="155"/>
      <c r="G410" s="27"/>
    </row>
    <row r="411" spans="3:7" ht="15.75" customHeight="1" x14ac:dyDescent="0.3">
      <c r="C411" s="153"/>
      <c r="E411" s="154"/>
      <c r="F411" s="155"/>
      <c r="G411" s="27"/>
    </row>
    <row r="412" spans="3:7" ht="15.75" customHeight="1" x14ac:dyDescent="0.3">
      <c r="C412" s="153"/>
      <c r="E412" s="154"/>
      <c r="F412" s="155"/>
      <c r="G412" s="27"/>
    </row>
    <row r="413" spans="3:7" ht="15.75" customHeight="1" x14ac:dyDescent="0.3">
      <c r="C413" s="153"/>
      <c r="E413" s="154"/>
      <c r="F413" s="155"/>
      <c r="G413" s="27"/>
    </row>
    <row r="414" spans="3:7" ht="15.75" customHeight="1" x14ac:dyDescent="0.3">
      <c r="C414" s="153"/>
      <c r="E414" s="154"/>
      <c r="F414" s="155"/>
      <c r="G414" s="27"/>
    </row>
    <row r="415" spans="3:7" ht="15.75" customHeight="1" x14ac:dyDescent="0.3">
      <c r="C415" s="153"/>
      <c r="E415" s="154"/>
      <c r="F415" s="155"/>
      <c r="G415" s="27"/>
    </row>
    <row r="416" spans="3:7" ht="15.75" customHeight="1" x14ac:dyDescent="0.3">
      <c r="C416" s="153"/>
      <c r="E416" s="154"/>
      <c r="F416" s="155"/>
      <c r="G416" s="27"/>
    </row>
    <row r="417" spans="3:7" ht="15.75" customHeight="1" x14ac:dyDescent="0.3">
      <c r="C417" s="153"/>
      <c r="E417" s="154"/>
      <c r="F417" s="155"/>
      <c r="G417" s="27"/>
    </row>
    <row r="418" spans="3:7" ht="15.75" customHeight="1" x14ac:dyDescent="0.3">
      <c r="C418" s="153"/>
      <c r="E418" s="154"/>
      <c r="F418" s="155"/>
      <c r="G418" s="27"/>
    </row>
    <row r="419" spans="3:7" ht="15.75" customHeight="1" x14ac:dyDescent="0.3">
      <c r="C419" s="153"/>
      <c r="E419" s="154"/>
      <c r="F419" s="155"/>
      <c r="G419" s="27"/>
    </row>
    <row r="420" spans="3:7" ht="15.75" customHeight="1" x14ac:dyDescent="0.3">
      <c r="C420" s="153"/>
      <c r="E420" s="154"/>
      <c r="F420" s="155"/>
      <c r="G420" s="27"/>
    </row>
    <row r="421" spans="3:7" ht="15.75" customHeight="1" x14ac:dyDescent="0.2"/>
    <row r="422" spans="3:7" ht="15.75" customHeight="1" x14ac:dyDescent="0.2"/>
    <row r="423" spans="3:7" ht="15.75" customHeight="1" x14ac:dyDescent="0.2"/>
    <row r="424" spans="3:7" ht="15.75" customHeight="1" x14ac:dyDescent="0.2"/>
    <row r="425" spans="3:7" ht="15.75" customHeight="1" x14ac:dyDescent="0.2"/>
    <row r="426" spans="3:7" ht="15.75" customHeight="1" x14ac:dyDescent="0.2"/>
    <row r="427" spans="3:7" ht="15.75" customHeight="1" x14ac:dyDescent="0.2"/>
    <row r="428" spans="3:7" ht="15.75" customHeight="1" x14ac:dyDescent="0.2"/>
    <row r="429" spans="3:7" ht="15.75" customHeight="1" x14ac:dyDescent="0.2"/>
    <row r="430" spans="3:7" ht="15.75" customHeight="1" x14ac:dyDescent="0.2"/>
    <row r="431" spans="3:7" ht="15.75" customHeight="1" x14ac:dyDescent="0.2"/>
    <row r="432" spans="3:7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abSelected="1" workbookViewId="0">
      <selection activeCell="B14" sqref="B14"/>
    </sheetView>
  </sheetViews>
  <sheetFormatPr defaultColWidth="14.42578125" defaultRowHeight="15" customHeight="1" x14ac:dyDescent="0.2"/>
  <cols>
    <col min="1" max="1" width="7.28515625" customWidth="1"/>
    <col min="2" max="2" width="14.140625" customWidth="1"/>
    <col min="3" max="3" width="19.7109375" customWidth="1"/>
    <col min="4" max="22" width="8" customWidth="1"/>
  </cols>
  <sheetData>
    <row r="1" spans="1:22" ht="41.25" customHeight="1" x14ac:dyDescent="0.3">
      <c r="A1" s="156"/>
      <c r="B1" s="157" t="s">
        <v>177</v>
      </c>
      <c r="C1" s="158">
        <f>SUM(C3:C50)</f>
        <v>59869475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spans="1:22" ht="45" customHeight="1" x14ac:dyDescent="0.25">
      <c r="A2" s="160" t="s">
        <v>3</v>
      </c>
      <c r="B2" s="161" t="s">
        <v>6</v>
      </c>
      <c r="C2" s="161" t="s">
        <v>178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spans="1:22" ht="16.5" customHeight="1" x14ac:dyDescent="0.25">
      <c r="A3" s="162" t="s">
        <v>179</v>
      </c>
      <c r="B3" s="163">
        <v>44713</v>
      </c>
      <c r="C3" s="164">
        <v>333000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spans="1:22" ht="16.5" customHeight="1" x14ac:dyDescent="0.25">
      <c r="A4" s="162" t="s">
        <v>180</v>
      </c>
      <c r="B4" s="163">
        <v>44714</v>
      </c>
      <c r="C4" s="164">
        <v>1678000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spans="1:22" ht="16.5" customHeight="1" x14ac:dyDescent="0.25">
      <c r="A5" s="162" t="s">
        <v>181</v>
      </c>
      <c r="B5" s="163">
        <v>44715</v>
      </c>
      <c r="C5" s="164">
        <v>4858000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spans="1:22" ht="16.5" customHeight="1" x14ac:dyDescent="0.25">
      <c r="A6" s="162" t="s">
        <v>182</v>
      </c>
      <c r="B6" s="163">
        <v>44716</v>
      </c>
      <c r="C6" s="166">
        <v>1062960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spans="1:22" ht="16.5" customHeight="1" x14ac:dyDescent="0.25">
      <c r="A7" s="162" t="s">
        <v>183</v>
      </c>
      <c r="B7" s="163">
        <v>44717</v>
      </c>
      <c r="C7" s="164">
        <v>28000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spans="1:22" ht="16.5" customHeight="1" x14ac:dyDescent="0.25">
      <c r="A8" s="162" t="s">
        <v>184</v>
      </c>
      <c r="B8" s="163">
        <v>44718</v>
      </c>
      <c r="C8" s="164">
        <v>1934000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spans="1:22" ht="16.5" customHeight="1" x14ac:dyDescent="0.25">
      <c r="A9" s="162" t="s">
        <v>185</v>
      </c>
      <c r="B9" s="163">
        <v>44719</v>
      </c>
      <c r="C9" s="166">
        <v>3861000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spans="1:22" ht="16.5" customHeight="1" x14ac:dyDescent="0.25">
      <c r="A10" s="162" t="s">
        <v>186</v>
      </c>
      <c r="B10" s="163">
        <v>44720</v>
      </c>
      <c r="C10" s="164">
        <v>527000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spans="1:22" ht="16.5" customHeight="1" x14ac:dyDescent="0.25">
      <c r="A11" s="162" t="s">
        <v>187</v>
      </c>
      <c r="B11" s="163">
        <v>44721</v>
      </c>
      <c r="C11" s="164">
        <v>420000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spans="1:22" ht="16.5" customHeight="1" x14ac:dyDescent="0.25">
      <c r="A12" s="162" t="s">
        <v>188</v>
      </c>
      <c r="B12" s="163">
        <v>44722</v>
      </c>
      <c r="C12" s="167">
        <v>3460000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spans="1:22" ht="16.5" customHeight="1" x14ac:dyDescent="0.25">
      <c r="A13" s="162" t="s">
        <v>189</v>
      </c>
      <c r="B13" s="163">
        <v>44723</v>
      </c>
      <c r="C13" s="164">
        <v>3310290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spans="1:22" ht="18.75" customHeight="1" x14ac:dyDescent="0.25">
      <c r="A14" s="162" t="s">
        <v>190</v>
      </c>
      <c r="B14" s="163">
        <v>44724</v>
      </c>
      <c r="C14" s="166">
        <v>202000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spans="1:22" ht="16.5" customHeight="1" x14ac:dyDescent="0.25">
      <c r="A15" s="162" t="s">
        <v>191</v>
      </c>
      <c r="B15" s="163">
        <v>44725</v>
      </c>
      <c r="C15" s="164">
        <v>4568725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spans="1:22" ht="16.5" customHeight="1" x14ac:dyDescent="0.25">
      <c r="A16" s="162" t="s">
        <v>192</v>
      </c>
      <c r="B16" s="163">
        <v>44726</v>
      </c>
      <c r="C16" s="166">
        <v>705000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spans="1:22" ht="16.5" customHeight="1" x14ac:dyDescent="0.25">
      <c r="A17" s="162" t="s">
        <v>193</v>
      </c>
      <c r="B17" s="163">
        <v>44727</v>
      </c>
      <c r="C17" s="166">
        <v>187000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2" ht="16.5" customHeight="1" x14ac:dyDescent="0.25">
      <c r="A18" s="162" t="s">
        <v>194</v>
      </c>
      <c r="B18" s="163">
        <v>44728</v>
      </c>
      <c r="C18" s="164">
        <v>957000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spans="1:22" ht="16.5" customHeight="1" x14ac:dyDescent="0.25">
      <c r="A19" s="162" t="s">
        <v>195</v>
      </c>
      <c r="B19" s="163">
        <v>44729</v>
      </c>
      <c r="C19" s="166">
        <v>2417500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spans="1:22" ht="16.5" customHeight="1" x14ac:dyDescent="0.25">
      <c r="A20" s="162" t="s">
        <v>196</v>
      </c>
      <c r="B20" s="163">
        <v>44730</v>
      </c>
      <c r="C20" s="166">
        <v>1438000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spans="1:22" ht="16.5" customHeight="1" x14ac:dyDescent="0.25">
      <c r="A21" s="162" t="s">
        <v>197</v>
      </c>
      <c r="B21" s="163">
        <v>44731</v>
      </c>
      <c r="C21" s="166">
        <v>1485000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spans="1:22" ht="16.5" customHeight="1" x14ac:dyDescent="0.25">
      <c r="A22" s="162" t="s">
        <v>198</v>
      </c>
      <c r="B22" s="163">
        <v>44732</v>
      </c>
      <c r="C22" s="166">
        <v>1464000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spans="1:22" ht="16.5" customHeight="1" x14ac:dyDescent="0.25">
      <c r="A23" s="162" t="s">
        <v>199</v>
      </c>
      <c r="B23" s="163">
        <v>44733</v>
      </c>
      <c r="C23" s="164">
        <v>2136000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spans="1:22" ht="16.5" customHeight="1" x14ac:dyDescent="0.25">
      <c r="A24" s="162" t="s">
        <v>200</v>
      </c>
      <c r="B24" s="163">
        <v>44734</v>
      </c>
      <c r="C24" s="164">
        <v>174000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spans="1:22" ht="16.5" customHeight="1" x14ac:dyDescent="0.25">
      <c r="A25" s="162" t="s">
        <v>201</v>
      </c>
      <c r="B25" s="163">
        <v>44735</v>
      </c>
      <c r="C25" s="164">
        <v>860000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spans="1:22" ht="16.5" customHeight="1" x14ac:dyDescent="0.25">
      <c r="A26" s="162" t="s">
        <v>202</v>
      </c>
      <c r="B26" s="163">
        <v>44736</v>
      </c>
      <c r="C26" s="168">
        <v>2516000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spans="1:22" ht="16.5" customHeight="1" x14ac:dyDescent="0.25">
      <c r="A27" s="162" t="s">
        <v>203</v>
      </c>
      <c r="B27" s="163">
        <v>44737</v>
      </c>
      <c r="C27" s="168">
        <v>1234000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spans="1:22" ht="16.5" customHeight="1" x14ac:dyDescent="0.25">
      <c r="A28" s="162" t="s">
        <v>204</v>
      </c>
      <c r="B28" s="163">
        <v>44738</v>
      </c>
      <c r="C28" s="168">
        <v>2500000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spans="1:22" ht="16.5" customHeight="1" x14ac:dyDescent="0.25">
      <c r="A29" s="162" t="s">
        <v>205</v>
      </c>
      <c r="B29" s="163">
        <v>44739</v>
      </c>
      <c r="C29" s="168">
        <v>3571000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spans="1:22" ht="16.5" customHeight="1" x14ac:dyDescent="0.25">
      <c r="A30" s="162" t="s">
        <v>206</v>
      </c>
      <c r="B30" s="163">
        <v>44740</v>
      </c>
      <c r="C30" s="168">
        <v>3761000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spans="1:22" ht="16.5" customHeight="1" x14ac:dyDescent="0.25">
      <c r="A31" s="162" t="s">
        <v>207</v>
      </c>
      <c r="B31" s="163">
        <v>44741</v>
      </c>
      <c r="C31" s="168">
        <v>6455000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spans="1:22" ht="16.5" customHeight="1" x14ac:dyDescent="0.25">
      <c r="A32" s="162" t="s">
        <v>208</v>
      </c>
      <c r="B32" s="163">
        <v>44742</v>
      </c>
      <c r="C32" s="168">
        <v>1766000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spans="1:22" ht="16.5" customHeight="1" x14ac:dyDescent="0.25">
      <c r="A33" s="162" t="s">
        <v>209</v>
      </c>
      <c r="B33" s="169">
        <v>44743</v>
      </c>
      <c r="C33" s="168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spans="1:22" ht="16.5" customHeight="1" x14ac:dyDescent="0.25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spans="1:22" ht="16.5" customHeight="1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spans="1:22" ht="16.5" customHeight="1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spans="1:22" ht="16.5" customHeight="1" x14ac:dyDescent="0.25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spans="1:22" ht="16.5" customHeight="1" x14ac:dyDescent="0.25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spans="1:22" ht="16.5" customHeight="1" x14ac:dyDescent="0.25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spans="1:22" ht="16.5" customHeight="1" x14ac:dyDescent="0.25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spans="1:22" ht="16.5" customHeight="1" x14ac:dyDescent="0.25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spans="1:22" ht="16.5" customHeight="1" x14ac:dyDescent="0.25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spans="1:22" ht="16.5" customHeight="1" x14ac:dyDescent="0.25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spans="1:22" ht="16.5" customHeight="1" x14ac:dyDescent="0.25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spans="1:22" ht="16.5" customHeight="1" x14ac:dyDescent="0.25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spans="1:22" ht="16.5" customHeight="1" x14ac:dyDescent="0.25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spans="1:22" ht="16.5" customHeight="1" x14ac:dyDescent="0.25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spans="1:22" ht="16.5" customHeight="1" x14ac:dyDescent="0.25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spans="1:22" ht="16.5" customHeight="1" x14ac:dyDescent="0.25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spans="1:22" ht="16.5" customHeight="1" x14ac:dyDescent="0.25">
      <c r="A50" s="156"/>
      <c r="B50" s="170"/>
      <c r="C50" s="168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spans="1:22" ht="16.5" customHeight="1" x14ac:dyDescent="0.25">
      <c r="A51" s="156"/>
      <c r="B51" s="170"/>
      <c r="C51" s="168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spans="1:22" ht="16.5" customHeight="1" x14ac:dyDescent="0.25">
      <c r="A52" s="156"/>
      <c r="B52" s="170"/>
      <c r="C52" s="168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spans="1:22" ht="16.5" customHeight="1" x14ac:dyDescent="0.25">
      <c r="A53" s="156"/>
      <c r="B53" s="170"/>
      <c r="C53" s="168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spans="1:22" ht="16.5" customHeight="1" x14ac:dyDescent="0.25">
      <c r="A54" s="156"/>
      <c r="B54" s="170"/>
      <c r="C54" s="168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spans="1:22" ht="16.5" customHeight="1" x14ac:dyDescent="0.25">
      <c r="A55" s="156"/>
      <c r="B55" s="170"/>
      <c r="C55" s="168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spans="1:22" ht="16.5" customHeight="1" x14ac:dyDescent="0.25">
      <c r="A56" s="156"/>
      <c r="B56" s="170"/>
      <c r="C56" s="168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spans="1:22" ht="16.5" customHeight="1" x14ac:dyDescent="0.25">
      <c r="A57" s="156"/>
      <c r="B57" s="170"/>
      <c r="C57" s="168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spans="1:22" ht="16.5" customHeight="1" x14ac:dyDescent="0.25">
      <c r="A58" s="156"/>
      <c r="B58" s="170"/>
      <c r="C58" s="168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spans="1:22" ht="16.5" customHeight="1" x14ac:dyDescent="0.25">
      <c r="A59" s="156"/>
      <c r="B59" s="170"/>
      <c r="C59" s="168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spans="1:22" ht="16.5" customHeight="1" x14ac:dyDescent="0.25">
      <c r="A60" s="156"/>
      <c r="B60" s="170"/>
      <c r="C60" s="168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spans="1:22" ht="16.5" customHeight="1" x14ac:dyDescent="0.25">
      <c r="A61" s="156"/>
      <c r="B61" s="170"/>
      <c r="C61" s="168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spans="1:22" ht="16.5" customHeight="1" x14ac:dyDescent="0.25">
      <c r="A62" s="156"/>
      <c r="B62" s="170"/>
      <c r="C62" s="168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spans="1:22" ht="16.5" customHeight="1" x14ac:dyDescent="0.25">
      <c r="A63" s="156"/>
      <c r="B63" s="170"/>
      <c r="C63" s="168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spans="1:22" ht="16.5" customHeight="1" x14ac:dyDescent="0.25">
      <c r="A64" s="156"/>
      <c r="B64" s="170"/>
      <c r="C64" s="168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spans="1:22" ht="16.5" customHeight="1" x14ac:dyDescent="0.25">
      <c r="A65" s="156"/>
      <c r="B65" s="170"/>
      <c r="C65" s="16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spans="1:22" ht="16.5" customHeight="1" x14ac:dyDescent="0.25">
      <c r="A66" s="156"/>
      <c r="B66" s="170"/>
      <c r="C66" s="168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spans="1:22" ht="16.5" customHeight="1" x14ac:dyDescent="0.25">
      <c r="A67" s="156"/>
      <c r="B67" s="170"/>
      <c r="C67" s="168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spans="1:22" ht="16.5" customHeight="1" x14ac:dyDescent="0.25">
      <c r="A68" s="156"/>
      <c r="B68" s="170"/>
      <c r="C68" s="168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spans="1:22" ht="16.5" customHeight="1" x14ac:dyDescent="0.25">
      <c r="A69" s="156"/>
      <c r="B69" s="170"/>
      <c r="C69" s="168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spans="1:22" ht="16.5" customHeight="1" x14ac:dyDescent="0.25">
      <c r="A70" s="156"/>
      <c r="B70" s="170"/>
      <c r="C70" s="168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spans="1:22" ht="16.5" customHeight="1" x14ac:dyDescent="0.25">
      <c r="A71" s="156"/>
      <c r="B71" s="170"/>
      <c r="C71" s="168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spans="1:22" ht="16.5" customHeight="1" x14ac:dyDescent="0.25">
      <c r="A72" s="156"/>
      <c r="B72" s="170"/>
      <c r="C72" s="168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spans="1:22" ht="16.5" customHeight="1" x14ac:dyDescent="0.25">
      <c r="A73" s="156"/>
      <c r="B73" s="170"/>
      <c r="C73" s="168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spans="1:22" ht="16.5" customHeight="1" x14ac:dyDescent="0.25">
      <c r="A74" s="156"/>
      <c r="B74" s="170"/>
      <c r="C74" s="168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spans="1:22" ht="16.5" customHeight="1" x14ac:dyDescent="0.25">
      <c r="A75" s="156"/>
      <c r="B75" s="170"/>
      <c r="C75" s="168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spans="1:22" ht="16.5" customHeight="1" x14ac:dyDescent="0.25">
      <c r="A76" s="156"/>
      <c r="B76" s="170"/>
      <c r="C76" s="168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spans="1:22" ht="16.5" customHeight="1" x14ac:dyDescent="0.25">
      <c r="A77" s="156"/>
      <c r="B77" s="170"/>
      <c r="C77" s="168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spans="1:22" ht="16.5" customHeight="1" x14ac:dyDescent="0.25">
      <c r="A78" s="156"/>
      <c r="B78" s="170"/>
      <c r="C78" s="168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spans="1:22" ht="16.5" customHeight="1" x14ac:dyDescent="0.25">
      <c r="A79" s="156"/>
      <c r="B79" s="170"/>
      <c r="C79" s="168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spans="1:22" ht="16.5" customHeight="1" x14ac:dyDescent="0.25">
      <c r="A80" s="156"/>
      <c r="B80" s="170"/>
      <c r="C80" s="168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spans="1:22" ht="16.5" customHeight="1" x14ac:dyDescent="0.25">
      <c r="A81" s="156"/>
      <c r="B81" s="170"/>
      <c r="C81" s="168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spans="1:22" ht="16.5" customHeight="1" x14ac:dyDescent="0.25">
      <c r="A82" s="156"/>
      <c r="B82" s="170"/>
      <c r="C82" s="168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spans="1:22" ht="16.5" customHeight="1" x14ac:dyDescent="0.25">
      <c r="A83" s="156"/>
      <c r="B83" s="170"/>
      <c r="C83" s="168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spans="1:22" ht="16.5" customHeight="1" x14ac:dyDescent="0.25">
      <c r="A84" s="156"/>
      <c r="B84" s="170"/>
      <c r="C84" s="168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spans="1:22" ht="16.5" customHeight="1" x14ac:dyDescent="0.25">
      <c r="A85" s="156"/>
      <c r="B85" s="170"/>
      <c r="C85" s="168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spans="1:22" ht="16.5" customHeight="1" x14ac:dyDescent="0.25">
      <c r="A86" s="156"/>
      <c r="B86" s="170"/>
      <c r="C86" s="168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spans="1:22" ht="16.5" customHeight="1" x14ac:dyDescent="0.25">
      <c r="A87" s="156"/>
      <c r="B87" s="170"/>
      <c r="C87" s="168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spans="1:22" ht="16.5" customHeight="1" x14ac:dyDescent="0.25">
      <c r="A88" s="156"/>
      <c r="B88" s="170"/>
      <c r="C88" s="168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spans="1:22" ht="16.5" customHeight="1" x14ac:dyDescent="0.25">
      <c r="A89" s="156"/>
      <c r="B89" s="170"/>
      <c r="C89" s="16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spans="1:22" ht="16.5" customHeight="1" x14ac:dyDescent="0.25">
      <c r="A90" s="156"/>
      <c r="B90" s="170"/>
      <c r="C90" s="168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spans="1:22" ht="16.5" customHeight="1" x14ac:dyDescent="0.25">
      <c r="A91" s="156"/>
      <c r="B91" s="170"/>
      <c r="C91" s="168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spans="1:22" ht="16.5" customHeight="1" x14ac:dyDescent="0.25">
      <c r="A92" s="156"/>
      <c r="B92" s="170"/>
      <c r="C92" s="168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spans="1:22" ht="16.5" customHeight="1" x14ac:dyDescent="0.25">
      <c r="A93" s="156"/>
      <c r="B93" s="170"/>
      <c r="C93" s="168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spans="1:22" ht="16.5" customHeight="1" x14ac:dyDescent="0.25">
      <c r="A94" s="156"/>
      <c r="B94" s="170"/>
      <c r="C94" s="168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spans="1:22" ht="16.5" customHeight="1" x14ac:dyDescent="0.25">
      <c r="A95" s="156"/>
      <c r="B95" s="170"/>
      <c r="C95" s="168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spans="1:22" ht="16.5" customHeight="1" x14ac:dyDescent="0.25">
      <c r="A96" s="156"/>
      <c r="B96" s="170"/>
      <c r="C96" s="168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spans="1:22" ht="16.5" customHeight="1" x14ac:dyDescent="0.25">
      <c r="A97" s="156"/>
      <c r="B97" s="170"/>
      <c r="C97" s="168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spans="1:22" ht="16.5" customHeight="1" x14ac:dyDescent="0.25">
      <c r="A98" s="156"/>
      <c r="B98" s="170"/>
      <c r="C98" s="168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spans="1:22" ht="16.5" customHeight="1" x14ac:dyDescent="0.25">
      <c r="A99" s="156"/>
      <c r="B99" s="170"/>
      <c r="C99" s="168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spans="1:22" ht="16.5" customHeight="1" x14ac:dyDescent="0.25">
      <c r="A100" s="156"/>
      <c r="B100" s="170"/>
      <c r="C100" s="168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spans="1:22" ht="16.5" customHeight="1" x14ac:dyDescent="0.25">
      <c r="A101" s="156"/>
      <c r="B101" s="170"/>
      <c r="C101" s="168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spans="1:22" ht="16.5" customHeight="1" x14ac:dyDescent="0.25">
      <c r="A102" s="156"/>
      <c r="B102" s="170"/>
      <c r="C102" s="168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spans="1:22" ht="16.5" customHeight="1" x14ac:dyDescent="0.25">
      <c r="A103" s="156"/>
      <c r="B103" s="170"/>
      <c r="C103" s="168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spans="1:22" ht="16.5" customHeight="1" x14ac:dyDescent="0.25">
      <c r="A104" s="156"/>
      <c r="B104" s="170"/>
      <c r="C104" s="168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spans="1:22" ht="16.5" customHeight="1" x14ac:dyDescent="0.25">
      <c r="A105" s="156"/>
      <c r="B105" s="170"/>
      <c r="C105" s="168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spans="1:22" ht="16.5" customHeight="1" x14ac:dyDescent="0.25">
      <c r="A106" s="156"/>
      <c r="B106" s="170"/>
      <c r="C106" s="168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spans="1:22" ht="16.5" customHeight="1" x14ac:dyDescent="0.25">
      <c r="A107" s="156"/>
      <c r="B107" s="170"/>
      <c r="C107" s="168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spans="1:22" ht="16.5" customHeight="1" x14ac:dyDescent="0.25">
      <c r="A108" s="156"/>
      <c r="B108" s="170"/>
      <c r="C108" s="168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spans="1:22" ht="16.5" customHeight="1" x14ac:dyDescent="0.25">
      <c r="A109" s="156"/>
      <c r="B109" s="170"/>
      <c r="C109" s="168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spans="1:22" ht="16.5" customHeight="1" x14ac:dyDescent="0.25">
      <c r="A110" s="156"/>
      <c r="B110" s="170"/>
      <c r="C110" s="168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spans="1:22" ht="16.5" customHeight="1" x14ac:dyDescent="0.25">
      <c r="A111" s="156"/>
      <c r="B111" s="170"/>
      <c r="C111" s="168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spans="1:22" ht="16.5" customHeight="1" x14ac:dyDescent="0.25">
      <c r="A112" s="156"/>
      <c r="B112" s="170"/>
      <c r="C112" s="168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spans="1:22" ht="16.5" customHeight="1" x14ac:dyDescent="0.25">
      <c r="A113" s="156"/>
      <c r="B113" s="170"/>
      <c r="C113" s="168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spans="1:22" ht="16.5" customHeight="1" x14ac:dyDescent="0.25">
      <c r="A114" s="156"/>
      <c r="B114" s="170"/>
      <c r="C114" s="16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spans="1:22" ht="16.5" customHeight="1" x14ac:dyDescent="0.25">
      <c r="A115" s="156"/>
      <c r="B115" s="170"/>
      <c r="C115" s="168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spans="1:22" ht="16.5" customHeight="1" x14ac:dyDescent="0.25">
      <c r="A116" s="156"/>
      <c r="B116" s="170"/>
      <c r="C116" s="168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spans="1:22" ht="16.5" customHeight="1" x14ac:dyDescent="0.25">
      <c r="A117" s="156"/>
      <c r="B117" s="170"/>
      <c r="C117" s="168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spans="1:22" ht="16.5" customHeight="1" x14ac:dyDescent="0.25">
      <c r="A118" s="156"/>
      <c r="B118" s="170"/>
      <c r="C118" s="168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spans="1:22" ht="16.5" customHeight="1" x14ac:dyDescent="0.25">
      <c r="A119" s="156"/>
      <c r="B119" s="170"/>
      <c r="C119" s="168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spans="1:22" ht="16.5" customHeight="1" x14ac:dyDescent="0.25">
      <c r="A120" s="156"/>
      <c r="B120" s="170"/>
      <c r="C120" s="168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spans="1:22" ht="16.5" customHeight="1" x14ac:dyDescent="0.25">
      <c r="A121" s="156"/>
      <c r="B121" s="170"/>
      <c r="C121" s="168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spans="1:22" ht="16.5" customHeight="1" x14ac:dyDescent="0.25">
      <c r="A122" s="156"/>
      <c r="B122" s="170"/>
      <c r="C122" s="168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spans="1:22" ht="16.5" customHeight="1" x14ac:dyDescent="0.25">
      <c r="A123" s="156"/>
      <c r="B123" s="170"/>
      <c r="C123" s="168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spans="1:22" ht="16.5" customHeight="1" x14ac:dyDescent="0.25">
      <c r="A124" s="156"/>
      <c r="B124" s="170"/>
      <c r="C124" s="168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spans="1:22" ht="16.5" customHeight="1" x14ac:dyDescent="0.25">
      <c r="A125" s="156"/>
      <c r="B125" s="170"/>
      <c r="C125" s="168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spans="1:22" ht="16.5" customHeight="1" x14ac:dyDescent="0.25">
      <c r="A126" s="156"/>
      <c r="B126" s="170"/>
      <c r="C126" s="168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spans="1:22" ht="16.5" customHeight="1" x14ac:dyDescent="0.25">
      <c r="A127" s="156"/>
      <c r="B127" s="170"/>
      <c r="C127" s="168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spans="1:22" ht="16.5" customHeight="1" x14ac:dyDescent="0.25">
      <c r="A128" s="156"/>
      <c r="B128" s="170"/>
      <c r="C128" s="168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spans="1:22" ht="16.5" customHeight="1" x14ac:dyDescent="0.25">
      <c r="A129" s="156"/>
      <c r="B129" s="170"/>
      <c r="C129" s="168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spans="1:22" ht="16.5" customHeight="1" x14ac:dyDescent="0.25">
      <c r="A130" s="156"/>
      <c r="B130" s="170"/>
      <c r="C130" s="168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spans="1:22" ht="16.5" customHeight="1" x14ac:dyDescent="0.25">
      <c r="A131" s="156"/>
      <c r="B131" s="170"/>
      <c r="C131" s="168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spans="1:22" ht="16.5" customHeight="1" x14ac:dyDescent="0.25">
      <c r="A132" s="156"/>
      <c r="B132" s="170"/>
      <c r="C132" s="168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spans="1:22" ht="16.5" customHeight="1" x14ac:dyDescent="0.25">
      <c r="A133" s="156"/>
      <c r="B133" s="170"/>
      <c r="C133" s="168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spans="1:22" ht="16.5" customHeight="1" x14ac:dyDescent="0.25">
      <c r="A134" s="156"/>
      <c r="B134" s="170"/>
      <c r="C134" s="168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spans="1:22" ht="16.5" customHeight="1" x14ac:dyDescent="0.25">
      <c r="A135" s="156"/>
      <c r="B135" s="170"/>
      <c r="C135" s="168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spans="1:22" ht="16.5" customHeight="1" x14ac:dyDescent="0.25">
      <c r="A136" s="156"/>
      <c r="B136" s="170"/>
      <c r="C136" s="168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spans="1:22" ht="16.5" customHeight="1" x14ac:dyDescent="0.25">
      <c r="A137" s="156"/>
      <c r="B137" s="170"/>
      <c r="C137" s="168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spans="1:22" ht="16.5" customHeight="1" x14ac:dyDescent="0.25">
      <c r="A138" s="156"/>
      <c r="B138" s="170"/>
      <c r="C138" s="168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spans="1:22" ht="16.5" customHeight="1" x14ac:dyDescent="0.25">
      <c r="A139" s="156"/>
      <c r="B139" s="170"/>
      <c r="C139" s="168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spans="1:22" ht="16.5" customHeight="1" x14ac:dyDescent="0.25">
      <c r="A140" s="156"/>
      <c r="B140" s="170"/>
      <c r="C140" s="168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spans="1:22" ht="16.5" customHeight="1" x14ac:dyDescent="0.25">
      <c r="A141" s="156"/>
      <c r="B141" s="170"/>
      <c r="C141" s="168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spans="1:22" ht="16.5" customHeight="1" x14ac:dyDescent="0.25">
      <c r="A142" s="156"/>
      <c r="B142" s="170"/>
      <c r="C142" s="168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spans="1:22" ht="16.5" customHeight="1" x14ac:dyDescent="0.25">
      <c r="A143" s="156"/>
      <c r="B143" s="170"/>
      <c r="C143" s="168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spans="1:22" ht="16.5" customHeight="1" x14ac:dyDescent="0.25">
      <c r="A144" s="156"/>
      <c r="B144" s="170"/>
      <c r="C144" s="168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spans="1:22" ht="16.5" customHeight="1" x14ac:dyDescent="0.25">
      <c r="A145" s="156"/>
      <c r="B145" s="170"/>
      <c r="C145" s="168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spans="1:22" ht="16.5" customHeight="1" x14ac:dyDescent="0.25">
      <c r="A146" s="156"/>
      <c r="B146" s="170"/>
      <c r="C146" s="168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spans="1:22" ht="16.5" customHeight="1" x14ac:dyDescent="0.25">
      <c r="A147" s="156"/>
      <c r="B147" s="170"/>
      <c r="C147" s="168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spans="1:22" ht="16.5" customHeight="1" x14ac:dyDescent="0.25">
      <c r="A148" s="156"/>
      <c r="B148" s="170"/>
      <c r="C148" s="168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spans="1:22" ht="16.5" customHeight="1" x14ac:dyDescent="0.25">
      <c r="A149" s="156"/>
      <c r="B149" s="170"/>
      <c r="C149" s="168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spans="1:22" ht="16.5" customHeight="1" x14ac:dyDescent="0.25">
      <c r="A150" s="156"/>
      <c r="B150" s="170"/>
      <c r="C150" s="168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spans="1:22" ht="16.5" customHeight="1" x14ac:dyDescent="0.25">
      <c r="A151" s="156"/>
      <c r="B151" s="170"/>
      <c r="C151" s="168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spans="1:22" ht="16.5" customHeight="1" x14ac:dyDescent="0.25">
      <c r="A152" s="156"/>
      <c r="B152" s="170"/>
      <c r="C152" s="168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spans="1:22" ht="16.5" customHeight="1" x14ac:dyDescent="0.25">
      <c r="A153" s="156"/>
      <c r="B153" s="170"/>
      <c r="C153" s="168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spans="1:22" ht="16.5" customHeight="1" x14ac:dyDescent="0.25">
      <c r="A154" s="156"/>
      <c r="B154" s="170"/>
      <c r="C154" s="168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spans="1:22" ht="16.5" customHeight="1" x14ac:dyDescent="0.25">
      <c r="A155" s="156"/>
      <c r="B155" s="170"/>
      <c r="C155" s="168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spans="1:22" ht="16.5" customHeight="1" x14ac:dyDescent="0.25">
      <c r="A156" s="156"/>
      <c r="B156" s="170"/>
      <c r="C156" s="168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spans="1:22" ht="16.5" customHeight="1" x14ac:dyDescent="0.25">
      <c r="A157" s="156"/>
      <c r="B157" s="170"/>
      <c r="C157" s="168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spans="1:22" ht="16.5" customHeight="1" x14ac:dyDescent="0.25">
      <c r="A158" s="156"/>
      <c r="B158" s="170"/>
      <c r="C158" s="168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spans="1:22" ht="16.5" customHeight="1" x14ac:dyDescent="0.25">
      <c r="A159" s="156"/>
      <c r="B159" s="170"/>
      <c r="C159" s="168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spans="1:22" ht="16.5" customHeight="1" x14ac:dyDescent="0.25">
      <c r="A160" s="156"/>
      <c r="B160" s="170"/>
      <c r="C160" s="168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spans="1:22" ht="16.5" customHeight="1" x14ac:dyDescent="0.25">
      <c r="A161" s="156"/>
      <c r="B161" s="170"/>
      <c r="C161" s="168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spans="1:22" ht="16.5" customHeight="1" x14ac:dyDescent="0.25">
      <c r="A162" s="156"/>
      <c r="B162" s="170"/>
      <c r="C162" s="168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spans="1:22" ht="16.5" customHeight="1" x14ac:dyDescent="0.25">
      <c r="A163" s="156"/>
      <c r="B163" s="170"/>
      <c r="C163" s="168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spans="1:22" ht="16.5" customHeight="1" x14ac:dyDescent="0.25">
      <c r="A164" s="156"/>
      <c r="B164" s="170"/>
      <c r="C164" s="168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spans="1:22" ht="16.5" customHeight="1" x14ac:dyDescent="0.25">
      <c r="A165" s="156"/>
      <c r="B165" s="170"/>
      <c r="C165" s="168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spans="1:22" ht="16.5" customHeight="1" x14ac:dyDescent="0.25">
      <c r="A166" s="156"/>
      <c r="B166" s="170"/>
      <c r="C166" s="168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spans="1:22" ht="16.5" customHeight="1" x14ac:dyDescent="0.25">
      <c r="A167" s="156"/>
      <c r="B167" s="170"/>
      <c r="C167" s="168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spans="1:22" ht="16.5" customHeight="1" x14ac:dyDescent="0.25">
      <c r="A168" s="156"/>
      <c r="B168" s="170"/>
      <c r="C168" s="168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spans="1:22" ht="16.5" customHeight="1" x14ac:dyDescent="0.25">
      <c r="A169" s="156"/>
      <c r="B169" s="170"/>
      <c r="C169" s="168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spans="1:22" ht="16.5" customHeight="1" x14ac:dyDescent="0.25">
      <c r="A170" s="156"/>
      <c r="B170" s="170"/>
      <c r="C170" s="168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spans="1:22" ht="16.5" customHeight="1" x14ac:dyDescent="0.25">
      <c r="A171" s="156"/>
      <c r="B171" s="170"/>
      <c r="C171" s="16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spans="1:22" ht="16.5" customHeight="1" x14ac:dyDescent="0.25">
      <c r="A172" s="156"/>
      <c r="B172" s="170"/>
      <c r="C172" s="168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spans="1:22" ht="16.5" customHeight="1" x14ac:dyDescent="0.25">
      <c r="A173" s="156"/>
      <c r="B173" s="170"/>
      <c r="C173" s="168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spans="1:22" ht="16.5" customHeight="1" x14ac:dyDescent="0.25">
      <c r="A174" s="156"/>
      <c r="B174" s="170"/>
      <c r="C174" s="168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spans="1:22" ht="16.5" customHeight="1" x14ac:dyDescent="0.25">
      <c r="A175" s="156"/>
      <c r="B175" s="170"/>
      <c r="C175" s="168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spans="1:22" ht="16.5" customHeight="1" x14ac:dyDescent="0.25">
      <c r="A176" s="156"/>
      <c r="B176" s="170"/>
      <c r="C176" s="168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spans="1:22" ht="16.5" customHeight="1" x14ac:dyDescent="0.25">
      <c r="A177" s="156"/>
      <c r="B177" s="170"/>
      <c r="C177" s="16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spans="1:22" ht="16.5" customHeight="1" x14ac:dyDescent="0.25">
      <c r="A178" s="156"/>
      <c r="B178" s="170"/>
      <c r="C178" s="168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spans="1:22" ht="16.5" customHeight="1" x14ac:dyDescent="0.25">
      <c r="A179" s="156"/>
      <c r="B179" s="170"/>
      <c r="C179" s="168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spans="1:22" ht="16.5" customHeight="1" x14ac:dyDescent="0.25">
      <c r="A180" s="156"/>
      <c r="B180" s="170"/>
      <c r="C180" s="168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spans="1:22" ht="16.5" customHeight="1" x14ac:dyDescent="0.25">
      <c r="A181" s="156"/>
      <c r="B181" s="170"/>
      <c r="C181" s="168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spans="1:22" ht="16.5" customHeight="1" x14ac:dyDescent="0.25">
      <c r="A182" s="156"/>
      <c r="B182" s="170"/>
      <c r="C182" s="168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spans="1:22" ht="16.5" customHeight="1" x14ac:dyDescent="0.25">
      <c r="A183" s="156"/>
      <c r="B183" s="170"/>
      <c r="C183" s="168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spans="1:22" ht="16.5" customHeight="1" x14ac:dyDescent="0.25">
      <c r="A184" s="156"/>
      <c r="B184" s="170"/>
      <c r="C184" s="168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spans="1:22" ht="16.5" customHeight="1" x14ac:dyDescent="0.25">
      <c r="A185" s="156"/>
      <c r="B185" s="170"/>
      <c r="C185" s="168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spans="1:22" ht="16.5" customHeight="1" x14ac:dyDescent="0.25">
      <c r="A186" s="156"/>
      <c r="B186" s="170"/>
      <c r="C186" s="168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spans="1:22" ht="16.5" customHeight="1" x14ac:dyDescent="0.25">
      <c r="A187" s="156"/>
      <c r="B187" s="170"/>
      <c r="C187" s="168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spans="1:22" ht="16.5" customHeight="1" x14ac:dyDescent="0.25">
      <c r="A188" s="156"/>
      <c r="B188" s="170"/>
      <c r="C188" s="168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spans="1:22" ht="16.5" customHeight="1" x14ac:dyDescent="0.25">
      <c r="A189" s="156"/>
      <c r="B189" s="170"/>
      <c r="C189" s="168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spans="1:22" ht="16.5" customHeight="1" x14ac:dyDescent="0.25">
      <c r="A190" s="156"/>
      <c r="B190" s="170"/>
      <c r="C190" s="168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spans="1:22" ht="16.5" customHeight="1" x14ac:dyDescent="0.25">
      <c r="A191" s="156"/>
      <c r="B191" s="170"/>
      <c r="C191" s="168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spans="1:22" ht="16.5" customHeight="1" x14ac:dyDescent="0.25">
      <c r="A192" s="156"/>
      <c r="B192" s="170"/>
      <c r="C192" s="168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spans="1:22" ht="16.5" customHeight="1" x14ac:dyDescent="0.25">
      <c r="A193" s="156"/>
      <c r="B193" s="170"/>
      <c r="C193" s="168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spans="1:22" ht="16.5" customHeight="1" x14ac:dyDescent="0.25">
      <c r="A194" s="156"/>
      <c r="B194" s="170"/>
      <c r="C194" s="168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spans="1:22" ht="16.5" customHeight="1" x14ac:dyDescent="0.25">
      <c r="A195" s="156"/>
      <c r="B195" s="170"/>
      <c r="C195" s="168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spans="1:22" ht="16.5" customHeight="1" x14ac:dyDescent="0.25">
      <c r="A196" s="156"/>
      <c r="B196" s="170"/>
      <c r="C196" s="168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spans="1:22" ht="16.5" customHeight="1" x14ac:dyDescent="0.25">
      <c r="A197" s="156"/>
      <c r="B197" s="170"/>
      <c r="C197" s="168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spans="1:22" ht="16.5" customHeight="1" x14ac:dyDescent="0.25">
      <c r="A198" s="156"/>
      <c r="B198" s="170"/>
      <c r="C198" s="168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spans="1:22" ht="16.5" customHeight="1" x14ac:dyDescent="0.25">
      <c r="A199" s="156"/>
      <c r="B199" s="170"/>
      <c r="C199" s="168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spans="1:22" ht="16.5" customHeight="1" x14ac:dyDescent="0.25">
      <c r="A200" s="156"/>
      <c r="B200" s="170"/>
      <c r="C200" s="168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spans="1:22" ht="16.5" customHeight="1" x14ac:dyDescent="0.25">
      <c r="A201" s="156"/>
      <c r="B201" s="170"/>
      <c r="C201" s="168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spans="1:22" ht="16.5" customHeight="1" x14ac:dyDescent="0.25">
      <c r="A202" s="156"/>
      <c r="B202" s="170"/>
      <c r="C202" s="168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spans="1:22" ht="16.5" customHeight="1" x14ac:dyDescent="0.25">
      <c r="A203" s="156"/>
      <c r="B203" s="170"/>
      <c r="C203" s="168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spans="1:22" ht="16.5" customHeight="1" x14ac:dyDescent="0.25">
      <c r="A204" s="156"/>
      <c r="B204" s="170"/>
      <c r="C204" s="168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spans="1:22" ht="16.5" customHeight="1" x14ac:dyDescent="0.25">
      <c r="A205" s="156"/>
      <c r="B205" s="170"/>
      <c r="C205" s="168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spans="1:22" ht="16.5" customHeight="1" x14ac:dyDescent="0.25">
      <c r="A206" s="156"/>
      <c r="B206" s="170"/>
      <c r="C206" s="168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spans="1:22" ht="16.5" customHeight="1" x14ac:dyDescent="0.25">
      <c r="A207" s="156"/>
      <c r="B207" s="170"/>
      <c r="C207" s="168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spans="1:22" ht="16.5" customHeight="1" x14ac:dyDescent="0.25">
      <c r="A208" s="156"/>
      <c r="B208" s="170"/>
      <c r="C208" s="168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spans="1:22" ht="16.5" customHeight="1" x14ac:dyDescent="0.25">
      <c r="A209" s="156"/>
      <c r="B209" s="170"/>
      <c r="C209" s="168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spans="1:22" ht="16.5" customHeight="1" x14ac:dyDescent="0.25">
      <c r="A210" s="156"/>
      <c r="B210" s="170"/>
      <c r="C210" s="168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spans="1:22" ht="16.5" customHeight="1" x14ac:dyDescent="0.25">
      <c r="A211" s="156"/>
      <c r="B211" s="170"/>
      <c r="C211" s="168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spans="1:22" ht="16.5" customHeight="1" x14ac:dyDescent="0.25">
      <c r="A212" s="156"/>
      <c r="B212" s="170"/>
      <c r="C212" s="168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spans="1:22" ht="16.5" customHeight="1" x14ac:dyDescent="0.25">
      <c r="A213" s="156"/>
      <c r="B213" s="170"/>
      <c r="C213" s="168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spans="1:22" ht="16.5" customHeight="1" x14ac:dyDescent="0.25">
      <c r="A214" s="156"/>
      <c r="B214" s="170"/>
      <c r="C214" s="168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spans="1:22" ht="16.5" customHeight="1" x14ac:dyDescent="0.25">
      <c r="A215" s="156"/>
      <c r="B215" s="170"/>
      <c r="C215" s="168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spans="1:22" ht="16.5" customHeight="1" x14ac:dyDescent="0.25">
      <c r="A216" s="156"/>
      <c r="B216" s="170"/>
      <c r="C216" s="168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spans="1:22" ht="16.5" customHeight="1" x14ac:dyDescent="0.25">
      <c r="A217" s="156"/>
      <c r="B217" s="170"/>
      <c r="C217" s="168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spans="1:22" ht="16.5" customHeight="1" x14ac:dyDescent="0.25">
      <c r="A218" s="156"/>
      <c r="B218" s="170"/>
      <c r="C218" s="168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spans="1:22" ht="16.5" customHeight="1" x14ac:dyDescent="0.25">
      <c r="A219" s="156"/>
      <c r="B219" s="170"/>
      <c r="C219" s="168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spans="1:22" ht="16.5" customHeight="1" x14ac:dyDescent="0.25">
      <c r="A220" s="156"/>
      <c r="B220" s="170"/>
      <c r="C220" s="168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spans="1:22" ht="16.5" customHeight="1" x14ac:dyDescent="0.25">
      <c r="A221" s="156"/>
      <c r="B221" s="170"/>
      <c r="C221" s="168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spans="1:22" ht="16.5" customHeight="1" x14ac:dyDescent="0.25">
      <c r="A222" s="156"/>
      <c r="B222" s="170"/>
      <c r="C222" s="168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spans="1:22" ht="16.5" customHeight="1" x14ac:dyDescent="0.25">
      <c r="A223" s="156"/>
      <c r="B223" s="170"/>
      <c r="C223" s="168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spans="1:22" ht="16.5" customHeight="1" x14ac:dyDescent="0.25">
      <c r="A224" s="156"/>
      <c r="B224" s="170"/>
      <c r="C224" s="168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spans="1:22" ht="16.5" customHeight="1" x14ac:dyDescent="0.25">
      <c r="A225" s="156"/>
      <c r="B225" s="170"/>
      <c r="C225" s="168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spans="1:22" ht="16.5" customHeight="1" x14ac:dyDescent="0.25">
      <c r="A226" s="156"/>
      <c r="B226" s="170"/>
      <c r="C226" s="168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spans="1:22" ht="16.5" customHeight="1" x14ac:dyDescent="0.25">
      <c r="A227" s="156"/>
      <c r="B227" s="170"/>
      <c r="C227" s="168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spans="1:22" ht="16.5" customHeight="1" x14ac:dyDescent="0.25">
      <c r="A228" s="156"/>
      <c r="B228" s="170"/>
      <c r="C228" s="168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spans="1:22" ht="16.5" customHeight="1" x14ac:dyDescent="0.25">
      <c r="A229" s="156"/>
      <c r="B229" s="170"/>
      <c r="C229" s="168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spans="1:22" ht="16.5" customHeight="1" x14ac:dyDescent="0.25">
      <c r="A230" s="156"/>
      <c r="B230" s="170"/>
      <c r="C230" s="168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spans="1:22" ht="16.5" customHeight="1" x14ac:dyDescent="0.25">
      <c r="A231" s="156"/>
      <c r="B231" s="170"/>
      <c r="C231" s="168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spans="1:22" ht="16.5" customHeight="1" x14ac:dyDescent="0.25">
      <c r="A232" s="156"/>
      <c r="B232" s="170"/>
      <c r="C232" s="168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 x14ac:dyDescent="0.2"/>
  <cols>
    <col min="1" max="1" width="14.42578125" customWidth="1"/>
    <col min="2" max="2" width="24.140625" customWidth="1"/>
    <col min="3" max="3" width="33.7109375" customWidth="1"/>
    <col min="4" max="4" width="29.85546875" customWidth="1"/>
    <col min="5" max="5" width="19.140625" customWidth="1"/>
    <col min="6" max="6" width="24.85546875" customWidth="1"/>
    <col min="7" max="7" width="19.140625" customWidth="1"/>
    <col min="8" max="8" width="21.5703125" customWidth="1"/>
    <col min="9" max="9" width="19.7109375" customWidth="1"/>
    <col min="10" max="10" width="23.5703125" customWidth="1"/>
    <col min="11" max="11" width="41" customWidth="1"/>
    <col min="12" max="12" width="37.28515625" customWidth="1"/>
    <col min="13" max="13" width="26.42578125" customWidth="1"/>
    <col min="14" max="28" width="8" customWidth="1"/>
  </cols>
  <sheetData>
    <row r="1" spans="1:28" ht="24" customHeight="1" x14ac:dyDescent="0.2">
      <c r="A1" s="171" t="s">
        <v>210</v>
      </c>
      <c r="B1" s="172">
        <v>17541610</v>
      </c>
      <c r="C1" s="173" t="s">
        <v>211</v>
      </c>
      <c r="E1" s="174" t="s">
        <v>212</v>
      </c>
      <c r="F1" s="175" t="s">
        <v>213</v>
      </c>
      <c r="G1" s="176" t="s">
        <v>214</v>
      </c>
      <c r="H1" s="177" t="s">
        <v>215</v>
      </c>
      <c r="I1" s="178" t="s">
        <v>216</v>
      </c>
      <c r="J1" s="179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 spans="1:28" ht="23.25" customHeight="1" x14ac:dyDescent="0.35">
      <c r="A2" s="181"/>
      <c r="B2" s="182">
        <f>SUM(B3:B33)</f>
        <v>378683805</v>
      </c>
      <c r="C2" s="183">
        <f>SUM(C3:C31)</f>
        <v>105254525</v>
      </c>
      <c r="E2" s="184">
        <f t="shared" ref="E2:G2" si="0">SUM(E3:E33)</f>
        <v>22268000</v>
      </c>
      <c r="F2" s="185">
        <f t="shared" si="0"/>
        <v>48301240</v>
      </c>
      <c r="G2" s="186">
        <f t="shared" si="0"/>
        <v>151041000</v>
      </c>
      <c r="H2" s="187">
        <f>SUM(H3+H4+H5+H6+H7+H8+H9+H10+H11+H12+H13+H14+H15+H16+H17+H18+H19+H20+H21+H22+H23+H24+H25+H26+H27+H28+H29+H30+H31+H32+H33)</f>
        <v>27495000</v>
      </c>
      <c r="I2" s="188">
        <f>SUM(I3:I33)</f>
        <v>20041000</v>
      </c>
      <c r="J2" s="189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</row>
    <row r="3" spans="1:28" ht="24" customHeight="1" x14ac:dyDescent="0.35">
      <c r="A3" s="191">
        <v>44713</v>
      </c>
      <c r="B3" s="192">
        <f>'DOANH THU'!C4-CHI!C3</f>
        <v>14432100</v>
      </c>
      <c r="C3" s="193">
        <f t="shared" ref="C3:C32" si="1">B3-SUM(E3:I3)</f>
        <v>5086000</v>
      </c>
      <c r="E3" s="194">
        <f>225000+170000+45000+30000+215000+50000+53000+185000+125000+50000+115000+141000+43000</f>
        <v>1447000</v>
      </c>
      <c r="F3" s="195">
        <v>1713100</v>
      </c>
      <c r="G3" s="196">
        <v>5197000</v>
      </c>
      <c r="H3" s="197">
        <v>889000</v>
      </c>
      <c r="I3" s="188">
        <f>100000</f>
        <v>100000</v>
      </c>
      <c r="J3" s="198"/>
      <c r="K3" s="199">
        <f>SUM(E2+I2)</f>
        <v>42309000</v>
      </c>
      <c r="L3" s="200"/>
      <c r="M3" s="201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</row>
    <row r="4" spans="1:28" ht="15.75" customHeight="1" x14ac:dyDescent="0.35">
      <c r="A4" s="191">
        <v>44714</v>
      </c>
      <c r="B4" s="192">
        <f>'DOANH THU'!C5-CHI!C4</f>
        <v>10637520</v>
      </c>
      <c r="C4" s="193">
        <f t="shared" si="1"/>
        <v>2879000</v>
      </c>
      <c r="E4" s="194">
        <f>70000+85000+50000+65000+265000+15000+191000+120000</f>
        <v>861000</v>
      </c>
      <c r="F4" s="195">
        <v>1330520</v>
      </c>
      <c r="G4" s="196">
        <v>4456000</v>
      </c>
      <c r="H4" s="197">
        <v>801000</v>
      </c>
      <c r="I4" s="188">
        <f>310000</f>
        <v>310000</v>
      </c>
      <c r="J4" s="200" t="s">
        <v>217</v>
      </c>
      <c r="K4" s="202">
        <v>1000000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</row>
    <row r="5" spans="1:28" ht="24" customHeight="1" x14ac:dyDescent="0.35">
      <c r="A5" s="191">
        <v>44715</v>
      </c>
      <c r="B5" s="192">
        <f>'DOANH THU'!C6-CHI!C5</f>
        <v>9729400</v>
      </c>
      <c r="C5" s="193">
        <f t="shared" si="1"/>
        <v>805000</v>
      </c>
      <c r="E5" s="194">
        <f>126000+205000+181000+245000+215000+50000</f>
        <v>1022000</v>
      </c>
      <c r="F5" s="195">
        <v>1265400</v>
      </c>
      <c r="G5" s="196">
        <v>5518000</v>
      </c>
      <c r="H5" s="197">
        <v>1054000</v>
      </c>
      <c r="I5" s="188">
        <f>65000</f>
        <v>65000</v>
      </c>
      <c r="J5" s="200" t="s">
        <v>218</v>
      </c>
      <c r="K5" s="203">
        <v>1485875</v>
      </c>
      <c r="L5" s="204"/>
      <c r="M5" s="205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</row>
    <row r="6" spans="1:28" ht="15.75" customHeight="1" x14ac:dyDescent="0.35">
      <c r="A6" s="191">
        <v>44716</v>
      </c>
      <c r="B6" s="192">
        <f>'DOANH THU'!C7-CHI!C6</f>
        <v>13683940</v>
      </c>
      <c r="C6" s="193">
        <f t="shared" si="1"/>
        <v>4972040</v>
      </c>
      <c r="E6" s="194">
        <f>50000+170000+140000+126000+176000</f>
        <v>662000</v>
      </c>
      <c r="F6" s="195">
        <v>1542900</v>
      </c>
      <c r="G6" s="196">
        <v>4806000</v>
      </c>
      <c r="H6" s="197">
        <v>1056000</v>
      </c>
      <c r="I6" s="188">
        <v>645000</v>
      </c>
      <c r="J6" s="200" t="s">
        <v>219</v>
      </c>
      <c r="K6" s="206">
        <v>8000000</v>
      </c>
      <c r="L6" s="207"/>
      <c r="M6" s="205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</row>
    <row r="7" spans="1:28" ht="28.5" customHeight="1" x14ac:dyDescent="0.35">
      <c r="A7" s="191">
        <v>44717</v>
      </c>
      <c r="B7" s="192">
        <f>'DOANH THU'!C8-CHI!C7</f>
        <v>12017220</v>
      </c>
      <c r="C7" s="193">
        <f t="shared" si="1"/>
        <v>5621000</v>
      </c>
      <c r="E7" s="194">
        <f>1172000+50000</f>
        <v>1222000</v>
      </c>
      <c r="F7" s="195">
        <v>816220</v>
      </c>
      <c r="G7" s="196">
        <v>3731000</v>
      </c>
      <c r="H7" s="197">
        <v>227000</v>
      </c>
      <c r="I7" s="188">
        <v>400000</v>
      </c>
      <c r="J7" s="200" t="s">
        <v>220</v>
      </c>
      <c r="K7" s="203">
        <v>4500000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</row>
    <row r="8" spans="1:28" ht="15.75" customHeight="1" x14ac:dyDescent="0.35">
      <c r="A8" s="191">
        <v>44718</v>
      </c>
      <c r="B8" s="192">
        <f>'DOANH THU'!C9-CHI!C8</f>
        <v>11358540</v>
      </c>
      <c r="C8" s="193">
        <f t="shared" si="1"/>
        <v>1661000</v>
      </c>
      <c r="E8" s="194">
        <f>45000+20000+80000+245000+3000+35000+225000+50000</f>
        <v>703000</v>
      </c>
      <c r="F8" s="195">
        <v>3012540</v>
      </c>
      <c r="G8" s="196">
        <v>4745000</v>
      </c>
      <c r="H8" s="197">
        <v>912000</v>
      </c>
      <c r="I8" s="188">
        <v>325000</v>
      </c>
      <c r="J8" s="201" t="s">
        <v>221</v>
      </c>
      <c r="K8" s="202">
        <v>800000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</row>
    <row r="9" spans="1:28" ht="15.75" customHeight="1" x14ac:dyDescent="0.35">
      <c r="A9" s="191">
        <v>44719</v>
      </c>
      <c r="B9" s="192">
        <f>'DOANH THU'!C10-CHI!C9</f>
        <v>11486000</v>
      </c>
      <c r="C9" s="193">
        <f t="shared" si="1"/>
        <v>980000</v>
      </c>
      <c r="E9" s="194">
        <f>185000+120000+140000+60000+65000</f>
        <v>570000</v>
      </c>
      <c r="F9" s="195">
        <v>1924000</v>
      </c>
      <c r="G9" s="196">
        <v>6587000</v>
      </c>
      <c r="H9" s="197">
        <v>620000</v>
      </c>
      <c r="I9" s="188">
        <f>118000+171000+275000+186000+55000</f>
        <v>805000</v>
      </c>
      <c r="J9" s="200" t="s">
        <v>222</v>
      </c>
      <c r="K9" s="206">
        <v>1081000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</row>
    <row r="10" spans="1:28" ht="15.75" customHeight="1" x14ac:dyDescent="0.35">
      <c r="A10" s="191">
        <v>44720</v>
      </c>
      <c r="B10" s="192">
        <f>'DOANH THU'!C11-CHI!C10</f>
        <v>11567160</v>
      </c>
      <c r="C10" s="193">
        <f t="shared" si="1"/>
        <v>2647000</v>
      </c>
      <c r="E10" s="194">
        <f>707000-69000</f>
        <v>638000</v>
      </c>
      <c r="F10" s="195">
        <v>2245160</v>
      </c>
      <c r="G10" s="196">
        <v>5044000</v>
      </c>
      <c r="H10" s="197">
        <v>938000</v>
      </c>
      <c r="I10" s="188">
        <v>55000</v>
      </c>
      <c r="J10" s="200" t="s">
        <v>223</v>
      </c>
      <c r="K10" s="206">
        <v>7048800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</row>
    <row r="11" spans="1:28" ht="15.75" customHeight="1" x14ac:dyDescent="0.35">
      <c r="A11" s="191">
        <v>44721</v>
      </c>
      <c r="B11" s="192">
        <f>'DOANH THU'!C12-CHI!C11</f>
        <v>13962140</v>
      </c>
      <c r="C11" s="193">
        <f t="shared" si="1"/>
        <v>4362000</v>
      </c>
      <c r="E11" s="194">
        <f>100000+35000+90000+80000+70000+480000+75000+25000+105000</f>
        <v>1060000</v>
      </c>
      <c r="F11" s="195">
        <v>1266140</v>
      </c>
      <c r="G11" s="196">
        <v>5594000</v>
      </c>
      <c r="H11" s="197">
        <v>1559000</v>
      </c>
      <c r="I11" s="188">
        <f>121000</f>
        <v>121000</v>
      </c>
      <c r="J11" s="200" t="s">
        <v>224</v>
      </c>
      <c r="K11" s="206">
        <v>9305054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</row>
    <row r="12" spans="1:28" ht="15.75" customHeight="1" x14ac:dyDescent="0.35">
      <c r="A12" s="191">
        <v>44722</v>
      </c>
      <c r="B12" s="192">
        <f>'DOANH THU'!C13-CHI!C12</f>
        <v>8919360</v>
      </c>
      <c r="C12" s="193">
        <f t="shared" si="1"/>
        <v>279000</v>
      </c>
      <c r="E12" s="194">
        <f>236000+210000</f>
        <v>446000</v>
      </c>
      <c r="F12" s="195">
        <v>1157360</v>
      </c>
      <c r="G12" s="196">
        <v>5792000</v>
      </c>
      <c r="H12" s="197">
        <v>830000</v>
      </c>
      <c r="I12" s="188">
        <f>160000+255000</f>
        <v>415000</v>
      </c>
      <c r="J12" s="200" t="s">
        <v>225</v>
      </c>
      <c r="K12" s="208">
        <f>SUM(K3-K4-K5-K6-K7-K8-K9-K10-K11)</f>
        <v>9088271</v>
      </c>
      <c r="L12" s="209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</row>
    <row r="13" spans="1:28" ht="15.75" customHeight="1" x14ac:dyDescent="0.35">
      <c r="A13" s="191">
        <v>44723</v>
      </c>
      <c r="B13" s="192">
        <f>'DOANH THU'!C14-CHI!C13</f>
        <v>7512530</v>
      </c>
      <c r="C13" s="193">
        <f t="shared" si="1"/>
        <v>1977710</v>
      </c>
      <c r="E13" s="194">
        <f>65000+145000+50000+160000</f>
        <v>420000</v>
      </c>
      <c r="F13" s="195">
        <v>586820</v>
      </c>
      <c r="G13" s="196">
        <v>3248000</v>
      </c>
      <c r="H13" s="197">
        <v>1035000</v>
      </c>
      <c r="I13" s="188">
        <f>245000</f>
        <v>245000</v>
      </c>
      <c r="J13" s="200"/>
      <c r="K13" s="209"/>
      <c r="L13" s="209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</row>
    <row r="14" spans="1:28" ht="15.75" customHeight="1" x14ac:dyDescent="0.35">
      <c r="A14" s="191">
        <v>44724</v>
      </c>
      <c r="B14" s="192">
        <f>'DOANH THU'!C15-CHI!C14</f>
        <v>19714500</v>
      </c>
      <c r="C14" s="193">
        <f t="shared" si="1"/>
        <v>7010000</v>
      </c>
      <c r="E14" s="194">
        <f>344000+40000+23000+78000+135000+35000+165000+255000+70000+150000+10000+90000</f>
        <v>1395000</v>
      </c>
      <c r="F14" s="195">
        <v>1831500</v>
      </c>
      <c r="G14" s="196">
        <v>5475000</v>
      </c>
      <c r="H14" s="197">
        <v>2018000</v>
      </c>
      <c r="I14" s="188">
        <v>1985000</v>
      </c>
      <c r="J14" s="200"/>
      <c r="K14" s="201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</row>
    <row r="15" spans="1:28" ht="15.75" customHeight="1" x14ac:dyDescent="0.35">
      <c r="A15" s="191">
        <v>44725</v>
      </c>
      <c r="B15" s="192">
        <f>'DOANH THU'!C16-CHI!C15</f>
        <v>24003095</v>
      </c>
      <c r="C15" s="193">
        <f t="shared" si="1"/>
        <v>8503275</v>
      </c>
      <c r="E15" s="194">
        <f>635000+95000</f>
        <v>730000</v>
      </c>
      <c r="F15" s="195">
        <v>4360820</v>
      </c>
      <c r="G15" s="196">
        <v>6414000</v>
      </c>
      <c r="H15" s="197">
        <v>1779000</v>
      </c>
      <c r="I15" s="188">
        <f>545000+55000+70000+1455000+91000</f>
        <v>2216000</v>
      </c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</row>
    <row r="16" spans="1:28" ht="15.75" customHeight="1" x14ac:dyDescent="0.35">
      <c r="A16" s="191">
        <v>44726</v>
      </c>
      <c r="B16" s="192">
        <f>'DOANH THU'!C17-CHI!C16</f>
        <v>12701640</v>
      </c>
      <c r="C16" s="193">
        <f t="shared" si="1"/>
        <v>4815000</v>
      </c>
      <c r="E16" s="194">
        <f>96000+180000</f>
        <v>276000</v>
      </c>
      <c r="F16" s="195">
        <v>1765640</v>
      </c>
      <c r="G16" s="196">
        <v>4802000</v>
      </c>
      <c r="H16" s="197">
        <v>678000</v>
      </c>
      <c r="I16" s="188">
        <v>365000</v>
      </c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</row>
    <row r="17" spans="1:28" ht="15.75" customHeight="1" x14ac:dyDescent="0.35">
      <c r="A17" s="191">
        <v>44727</v>
      </c>
      <c r="B17" s="192">
        <f>'DOANH THU'!C18-CHI!C17</f>
        <v>11882240</v>
      </c>
      <c r="C17" s="193">
        <f t="shared" si="1"/>
        <v>3762000</v>
      </c>
      <c r="E17" s="194">
        <f>50000+100000+65000+95000+48000</f>
        <v>358000</v>
      </c>
      <c r="F17" s="195">
        <v>1314240</v>
      </c>
      <c r="G17" s="196">
        <v>5561000</v>
      </c>
      <c r="H17" s="197">
        <v>657000</v>
      </c>
      <c r="I17" s="188">
        <f>65000+165000</f>
        <v>230000</v>
      </c>
      <c r="J17" s="201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</row>
    <row r="18" spans="1:28" ht="15.75" customHeight="1" x14ac:dyDescent="0.35">
      <c r="A18" s="191">
        <v>44728</v>
      </c>
      <c r="B18" s="192">
        <f>'DOANH THU'!C19-CHI!C18</f>
        <v>14519240</v>
      </c>
      <c r="C18" s="193">
        <f t="shared" si="1"/>
        <v>4399000</v>
      </c>
      <c r="E18" s="194">
        <f>65000+190000+185000+188000+80000+50000+280000+100000</f>
        <v>1138000</v>
      </c>
      <c r="F18" s="195">
        <v>1684240</v>
      </c>
      <c r="G18" s="196">
        <v>4968000</v>
      </c>
      <c r="H18" s="197">
        <v>762000</v>
      </c>
      <c r="I18" s="188">
        <f>1503000+65000</f>
        <v>1568000</v>
      </c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</row>
    <row r="19" spans="1:28" ht="15.75" customHeight="1" x14ac:dyDescent="0.35">
      <c r="A19" s="191">
        <v>44729</v>
      </c>
      <c r="B19" s="192">
        <f>'DOANH THU'!C20-CHI!C19</f>
        <v>8026280</v>
      </c>
      <c r="C19" s="193">
        <f t="shared" si="1"/>
        <v>428500</v>
      </c>
      <c r="E19" s="194">
        <f>20000+90000+145000+145000+50000</f>
        <v>450000</v>
      </c>
      <c r="F19" s="210">
        <v>1144780</v>
      </c>
      <c r="G19" s="211">
        <v>4445000</v>
      </c>
      <c r="H19" s="212">
        <v>1343000</v>
      </c>
      <c r="I19" s="188">
        <f>115000+40000+60000</f>
        <v>215000</v>
      </c>
      <c r="J19" s="213"/>
      <c r="K19" s="214"/>
      <c r="L19" s="214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</row>
    <row r="20" spans="1:28" ht="15.75" customHeight="1" x14ac:dyDescent="0.4">
      <c r="A20" s="191">
        <v>44730</v>
      </c>
      <c r="B20" s="192">
        <f>'DOANH THU'!C21-CHI!C20</f>
        <v>11159520</v>
      </c>
      <c r="C20" s="193">
        <f t="shared" si="1"/>
        <v>3640000</v>
      </c>
      <c r="E20" s="215">
        <f>255000+100000+153000+17000+110000</f>
        <v>635000</v>
      </c>
      <c r="F20" s="195">
        <v>1256520</v>
      </c>
      <c r="G20" s="196">
        <v>4806000</v>
      </c>
      <c r="H20" s="197">
        <v>522000</v>
      </c>
      <c r="I20" s="188">
        <f>100000+50000+150000</f>
        <v>300000</v>
      </c>
      <c r="J20" s="216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</row>
    <row r="21" spans="1:28" ht="15.75" customHeight="1" x14ac:dyDescent="0.35">
      <c r="A21" s="191">
        <v>44731</v>
      </c>
      <c r="B21" s="192">
        <f>'DOANH THU'!C22-CHI!C21</f>
        <v>10949200</v>
      </c>
      <c r="C21" s="193">
        <f t="shared" si="1"/>
        <v>4153000</v>
      </c>
      <c r="E21" s="217">
        <f>50000+140000+435000+196000+200000+115000</f>
        <v>1136000</v>
      </c>
      <c r="F21" s="210">
        <v>1391200</v>
      </c>
      <c r="G21" s="211">
        <v>3814000</v>
      </c>
      <c r="H21" s="212">
        <v>261000</v>
      </c>
      <c r="I21" s="188">
        <f>194000</f>
        <v>194000</v>
      </c>
      <c r="J21" s="213"/>
      <c r="K21" s="214"/>
      <c r="L21" s="214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</row>
    <row r="22" spans="1:28" ht="15.75" customHeight="1" x14ac:dyDescent="0.35">
      <c r="A22" s="191">
        <v>44732</v>
      </c>
      <c r="B22" s="192">
        <f>'DOANH THU'!C23-CHI!C22</f>
        <v>10141480</v>
      </c>
      <c r="C22" s="193">
        <f t="shared" si="1"/>
        <v>1570000</v>
      </c>
      <c r="E22" s="218">
        <f>360000+200000</f>
        <v>560000</v>
      </c>
      <c r="F22" s="210">
        <v>1222480</v>
      </c>
      <c r="G22" s="196">
        <v>4089000</v>
      </c>
      <c r="H22" s="219">
        <v>1208000</v>
      </c>
      <c r="I22" s="188">
        <f>1292000+200000</f>
        <v>1492000</v>
      </c>
      <c r="J22" s="220"/>
      <c r="K22" s="201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</row>
    <row r="23" spans="1:28" ht="15.75" customHeight="1" x14ac:dyDescent="0.35">
      <c r="A23" s="191">
        <v>44733</v>
      </c>
      <c r="B23" s="192">
        <f>'DOANH THU'!C24-CHI!C23</f>
        <v>11703740</v>
      </c>
      <c r="C23" s="193">
        <f t="shared" si="1"/>
        <v>3870000</v>
      </c>
      <c r="E23" s="218">
        <f>315000+65000+90000+55000</f>
        <v>525000</v>
      </c>
      <c r="F23" s="210">
        <v>1924740</v>
      </c>
      <c r="G23" s="196">
        <v>4659000</v>
      </c>
      <c r="H23" s="219">
        <v>675000</v>
      </c>
      <c r="I23" s="188">
        <v>50000</v>
      </c>
      <c r="J23" s="221"/>
      <c r="K23" s="201"/>
      <c r="L23" s="200"/>
      <c r="M23" s="200"/>
      <c r="N23" s="222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</row>
    <row r="24" spans="1:28" ht="15.75" customHeight="1" x14ac:dyDescent="0.35">
      <c r="A24" s="191">
        <v>44734</v>
      </c>
      <c r="B24" s="192">
        <f>'DOANH THU'!C25-CHI!C24</f>
        <v>11666000</v>
      </c>
      <c r="C24" s="193">
        <f t="shared" si="1"/>
        <v>3434000</v>
      </c>
      <c r="E24" s="218">
        <f>65000+96000+193000</f>
        <v>354000</v>
      </c>
      <c r="F24" s="210">
        <v>1147000</v>
      </c>
      <c r="G24" s="196">
        <v>5515000</v>
      </c>
      <c r="H24" s="219">
        <v>415000</v>
      </c>
      <c r="I24" s="188">
        <f>146000+300000+130000+160000+65000</f>
        <v>801000</v>
      </c>
      <c r="J24" s="221"/>
      <c r="K24" s="201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</row>
    <row r="25" spans="1:28" ht="15.75" customHeight="1" x14ac:dyDescent="0.35">
      <c r="A25" s="191">
        <v>44735</v>
      </c>
      <c r="B25" s="192">
        <f>'DOANH THU'!C26-CHI!C25</f>
        <v>11541280</v>
      </c>
      <c r="C25" s="193">
        <f t="shared" si="1"/>
        <v>4124000</v>
      </c>
      <c r="E25" s="218">
        <f>515000-90000</f>
        <v>425000</v>
      </c>
      <c r="F25" s="210">
        <v>1311280</v>
      </c>
      <c r="G25" s="196">
        <v>4398000</v>
      </c>
      <c r="H25" s="219">
        <v>937000</v>
      </c>
      <c r="I25" s="188">
        <f>220000+126000</f>
        <v>346000</v>
      </c>
      <c r="J25" s="221"/>
      <c r="K25" s="223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24"/>
      <c r="AB25" s="224"/>
    </row>
    <row r="26" spans="1:28" ht="15.75" customHeight="1" x14ac:dyDescent="0.35">
      <c r="A26" s="191">
        <v>44736</v>
      </c>
      <c r="B26" s="192">
        <f>'DOANH THU'!C27-CHI!C26</f>
        <v>10748720</v>
      </c>
      <c r="C26" s="193">
        <f t="shared" si="1"/>
        <v>862000</v>
      </c>
      <c r="E26" s="218">
        <f>1608000+115000</f>
        <v>1723000</v>
      </c>
      <c r="F26" s="210">
        <v>797720</v>
      </c>
      <c r="G26" s="196">
        <v>6082000</v>
      </c>
      <c r="H26" s="219">
        <v>710000</v>
      </c>
      <c r="I26" s="188">
        <f>45000+264000+190000+75000</f>
        <v>574000</v>
      </c>
      <c r="J26" s="201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</row>
    <row r="27" spans="1:28" ht="15.75" customHeight="1" x14ac:dyDescent="0.35">
      <c r="A27" s="191">
        <v>44737</v>
      </c>
      <c r="B27" s="192">
        <f>'DOANH THU'!C28-CHI!C27</f>
        <v>12600040</v>
      </c>
      <c r="C27" s="193">
        <f t="shared" si="1"/>
        <v>5617000</v>
      </c>
      <c r="E27" s="218">
        <f>227000+60000+85000+80000+160000+60000+93000</f>
        <v>765000</v>
      </c>
      <c r="F27" s="210">
        <v>1181040</v>
      </c>
      <c r="G27" s="196">
        <v>4134000</v>
      </c>
      <c r="H27" s="219">
        <v>511000</v>
      </c>
      <c r="I27" s="188">
        <v>392000</v>
      </c>
      <c r="J27" s="201"/>
      <c r="K27" s="223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</row>
    <row r="28" spans="1:28" ht="15.75" customHeight="1" x14ac:dyDescent="0.35">
      <c r="A28" s="191">
        <v>44738</v>
      </c>
      <c r="B28" s="192">
        <f>'DOANH THU'!C29-CHI!C28</f>
        <v>12059380</v>
      </c>
      <c r="C28" s="225">
        <f t="shared" si="1"/>
        <v>4190000</v>
      </c>
      <c r="E28" s="218">
        <f>190000+14000+255000</f>
        <v>459000</v>
      </c>
      <c r="F28" s="210">
        <v>989380</v>
      </c>
      <c r="G28" s="196">
        <v>5001000</v>
      </c>
      <c r="H28" s="219">
        <v>485000</v>
      </c>
      <c r="I28" s="188">
        <f>365000+285000+210000+75000</f>
        <v>935000</v>
      </c>
      <c r="J28" s="201"/>
      <c r="K28" s="223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24"/>
      <c r="AB28" s="224"/>
    </row>
    <row r="29" spans="1:28" ht="15.75" customHeight="1" x14ac:dyDescent="0.35">
      <c r="A29" s="191">
        <v>44739</v>
      </c>
      <c r="B29" s="192">
        <f>'DOANH THU'!C30-CHI!C29</f>
        <v>8455020</v>
      </c>
      <c r="C29" s="225">
        <f t="shared" si="1"/>
        <v>203000</v>
      </c>
      <c r="E29" s="218">
        <f>261000+260000+55000+70000</f>
        <v>646000</v>
      </c>
      <c r="F29" s="210">
        <v>1571020</v>
      </c>
      <c r="G29" s="196">
        <v>5107000</v>
      </c>
      <c r="H29" s="219">
        <v>728000</v>
      </c>
      <c r="I29" s="188">
        <v>200000</v>
      </c>
      <c r="J29" s="201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24"/>
      <c r="AB29" s="224"/>
    </row>
    <row r="30" spans="1:28" ht="15.75" customHeight="1" x14ac:dyDescent="0.35">
      <c r="A30" s="191">
        <v>44740</v>
      </c>
      <c r="B30" s="192">
        <f>'DOANH THU'!C31-CHI!C30</f>
        <v>17817360</v>
      </c>
      <c r="C30" s="225">
        <f t="shared" si="1"/>
        <v>4609000</v>
      </c>
      <c r="E30" s="218">
        <f>9000+30000+225000+186000+170000+200000</f>
        <v>820000</v>
      </c>
      <c r="F30" s="210">
        <v>1786360</v>
      </c>
      <c r="G30" s="196">
        <v>8305000</v>
      </c>
      <c r="H30" s="219">
        <v>1093000</v>
      </c>
      <c r="I30" s="188">
        <v>1204000</v>
      </c>
      <c r="J30" s="201"/>
      <c r="K30" s="223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</row>
    <row r="31" spans="1:28" ht="15.75" customHeight="1" x14ac:dyDescent="0.35">
      <c r="A31" s="191">
        <v>44741</v>
      </c>
      <c r="B31" s="192">
        <f>'DOANH THU'!C32-CHI!C31</f>
        <v>21090120</v>
      </c>
      <c r="C31" s="225">
        <f t="shared" si="1"/>
        <v>8795000</v>
      </c>
      <c r="E31" s="218">
        <f>315000+60000+200000+50000+90000</f>
        <v>715000</v>
      </c>
      <c r="F31" s="210">
        <v>3247120</v>
      </c>
      <c r="G31" s="196">
        <v>5002000</v>
      </c>
      <c r="H31" s="219">
        <v>1886000</v>
      </c>
      <c r="I31" s="188">
        <f>525000+185000+520000+215000</f>
        <v>1445000</v>
      </c>
      <c r="J31" s="201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</row>
    <row r="32" spans="1:28" ht="15.75" customHeight="1" x14ac:dyDescent="0.35">
      <c r="A32" s="191">
        <v>44742</v>
      </c>
      <c r="B32" s="192">
        <f>'DOANH THU'!C33-CHI!C32</f>
        <v>12599040</v>
      </c>
      <c r="C32" s="225">
        <f t="shared" si="1"/>
        <v>4283040</v>
      </c>
      <c r="E32" s="218">
        <v>107000</v>
      </c>
      <c r="F32" s="210">
        <v>1514000</v>
      </c>
      <c r="G32" s="196">
        <v>3746000</v>
      </c>
      <c r="H32" s="219">
        <v>906000</v>
      </c>
      <c r="I32" s="188">
        <f>1823000+220000</f>
        <v>2043000</v>
      </c>
      <c r="J32" s="201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  <c r="AA32" s="224"/>
      <c r="AB32" s="224"/>
    </row>
    <row r="33" spans="1:28" ht="15.75" customHeight="1" x14ac:dyDescent="0.35">
      <c r="A33" s="226">
        <v>44743</v>
      </c>
      <c r="B33" s="192">
        <f>'DOANH THU'!C34-CHI!C33</f>
        <v>0</v>
      </c>
      <c r="C33" s="225"/>
      <c r="E33" s="218"/>
      <c r="F33" s="210"/>
      <c r="G33" s="196"/>
      <c r="H33" s="219"/>
      <c r="I33" s="188"/>
      <c r="J33" s="201"/>
      <c r="K33" s="201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  <c r="AA33" s="224"/>
      <c r="AB33" s="224"/>
    </row>
    <row r="34" spans="1:28" ht="15.75" customHeight="1" x14ac:dyDescent="0.25">
      <c r="A34" s="227"/>
      <c r="B34" s="228"/>
      <c r="C34" s="229"/>
      <c r="E34" s="230"/>
      <c r="F34" s="230"/>
      <c r="G34" s="230"/>
      <c r="H34" s="230"/>
      <c r="I34" s="230"/>
      <c r="J34" s="200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</row>
    <row r="35" spans="1:28" ht="15.75" customHeight="1" x14ac:dyDescent="0.25">
      <c r="A35" s="227"/>
      <c r="B35" s="228"/>
      <c r="C35" s="229"/>
      <c r="E35" s="230"/>
      <c r="F35" s="230"/>
      <c r="G35" s="230"/>
      <c r="H35" s="230"/>
      <c r="I35" s="230"/>
      <c r="J35" s="200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  <c r="AA35" s="224"/>
      <c r="AB35" s="224"/>
    </row>
    <row r="36" spans="1:28" ht="15.75" customHeight="1" x14ac:dyDescent="0.25">
      <c r="A36" s="227"/>
      <c r="B36" s="228"/>
      <c r="C36" s="229"/>
      <c r="E36" s="230"/>
      <c r="F36" s="230"/>
      <c r="G36" s="230"/>
      <c r="H36" s="230"/>
      <c r="I36" s="230"/>
      <c r="J36" s="200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  <c r="AA36" s="224"/>
      <c r="AB36" s="224"/>
    </row>
    <row r="37" spans="1:28" ht="15.75" customHeight="1" x14ac:dyDescent="0.25">
      <c r="A37" s="227"/>
      <c r="B37" s="228"/>
      <c r="C37" s="229"/>
      <c r="E37" s="230"/>
      <c r="F37" s="230"/>
      <c r="G37" s="230"/>
      <c r="H37" s="230"/>
      <c r="I37" s="230"/>
      <c r="J37" s="200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</row>
    <row r="38" spans="1:28" ht="15.75" customHeight="1" x14ac:dyDescent="0.25">
      <c r="A38" s="227"/>
      <c r="B38" s="228"/>
      <c r="C38" s="229"/>
      <c r="E38" s="230"/>
      <c r="F38" s="230"/>
      <c r="G38" s="230"/>
      <c r="H38" s="230"/>
      <c r="I38" s="230"/>
      <c r="J38" s="200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  <c r="AA38" s="224"/>
      <c r="AB38" s="224"/>
    </row>
    <row r="39" spans="1:28" ht="15.75" customHeight="1" x14ac:dyDescent="0.25">
      <c r="A39" s="227"/>
      <c r="B39" s="228"/>
      <c r="C39" s="229"/>
      <c r="E39" s="230"/>
      <c r="F39" s="230"/>
      <c r="G39" s="230"/>
      <c r="H39" s="230"/>
      <c r="I39" s="230"/>
      <c r="J39" s="200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</row>
    <row r="40" spans="1:28" ht="15.75" customHeight="1" x14ac:dyDescent="0.25">
      <c r="A40" s="227"/>
      <c r="B40" s="228"/>
      <c r="C40" s="229"/>
      <c r="E40" s="230"/>
      <c r="F40" s="230"/>
      <c r="G40" s="230"/>
      <c r="H40" s="230"/>
      <c r="I40" s="230"/>
      <c r="J40" s="200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  <c r="X40" s="224"/>
      <c r="Y40" s="224"/>
      <c r="Z40" s="224"/>
      <c r="AA40" s="224"/>
      <c r="AB40" s="224"/>
    </row>
    <row r="41" spans="1:28" ht="15.75" customHeight="1" x14ac:dyDescent="0.25">
      <c r="A41" s="227"/>
      <c r="B41" s="228"/>
      <c r="C41" s="229"/>
      <c r="E41" s="230"/>
      <c r="F41" s="230"/>
      <c r="G41" s="230"/>
      <c r="H41" s="230"/>
      <c r="I41" s="230"/>
      <c r="J41" s="200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  <c r="AA41" s="224"/>
      <c r="AB41" s="224"/>
    </row>
    <row r="42" spans="1:28" ht="15.75" customHeight="1" x14ac:dyDescent="0.25">
      <c r="A42" s="231"/>
      <c r="B42" s="228"/>
      <c r="C42" s="229"/>
      <c r="E42" s="230"/>
      <c r="F42" s="230"/>
      <c r="G42" s="230"/>
      <c r="H42" s="230"/>
      <c r="I42" s="230"/>
      <c r="J42" s="200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  <c r="AA42" s="224"/>
      <c r="AB42" s="224"/>
    </row>
    <row r="43" spans="1:28" ht="15.75" customHeight="1" x14ac:dyDescent="0.25">
      <c r="A43" s="227"/>
      <c r="B43" s="228"/>
      <c r="C43" s="229"/>
      <c r="E43" s="230"/>
      <c r="F43" s="230"/>
      <c r="G43" s="230"/>
      <c r="H43" s="230"/>
      <c r="I43" s="230"/>
      <c r="J43" s="200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  <c r="X43" s="224"/>
      <c r="Y43" s="224"/>
      <c r="Z43" s="224"/>
      <c r="AA43" s="224"/>
      <c r="AB43" s="224"/>
    </row>
    <row r="44" spans="1:28" ht="15.75" customHeight="1" x14ac:dyDescent="0.25">
      <c r="A44" s="232"/>
      <c r="B44" s="228"/>
      <c r="C44" s="229"/>
      <c r="E44" s="230"/>
      <c r="F44" s="230"/>
      <c r="G44" s="230"/>
      <c r="H44" s="230"/>
      <c r="I44" s="230"/>
      <c r="J44" s="200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</row>
    <row r="45" spans="1:28" ht="15.75" customHeight="1" x14ac:dyDescent="0.25">
      <c r="A45" s="232"/>
      <c r="B45" s="228"/>
      <c r="C45" s="229"/>
      <c r="E45" s="230"/>
      <c r="F45" s="230"/>
      <c r="G45" s="230"/>
      <c r="H45" s="230"/>
      <c r="I45" s="230"/>
      <c r="J45" s="200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  <c r="Y45" s="224"/>
      <c r="Z45" s="224"/>
      <c r="AA45" s="224"/>
      <c r="AB45" s="224"/>
    </row>
    <row r="46" spans="1:28" ht="15.75" customHeight="1" x14ac:dyDescent="0.25">
      <c r="A46" s="232"/>
      <c r="B46" s="228"/>
      <c r="C46" s="229"/>
      <c r="E46" s="230"/>
      <c r="F46" s="230"/>
      <c r="G46" s="230"/>
      <c r="H46" s="230"/>
      <c r="I46" s="230"/>
      <c r="J46" s="200"/>
      <c r="K46" s="224"/>
      <c r="L46" s="224"/>
      <c r="M46" s="224"/>
      <c r="N46" s="224"/>
      <c r="O46" s="224"/>
      <c r="P46" s="224"/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</row>
    <row r="47" spans="1:28" ht="15.75" customHeight="1" x14ac:dyDescent="0.25">
      <c r="A47" s="232"/>
      <c r="B47" s="228"/>
      <c r="C47" s="229"/>
      <c r="E47" s="230"/>
      <c r="F47" s="230"/>
      <c r="G47" s="230"/>
      <c r="H47" s="230"/>
      <c r="I47" s="230"/>
      <c r="J47" s="200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</row>
    <row r="48" spans="1:28" ht="15.75" customHeight="1" x14ac:dyDescent="0.25">
      <c r="A48" s="231"/>
      <c r="B48" s="228"/>
      <c r="C48" s="229"/>
      <c r="E48" s="230"/>
      <c r="F48" s="230"/>
      <c r="G48" s="230"/>
      <c r="H48" s="230"/>
      <c r="I48" s="230"/>
      <c r="J48" s="200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224"/>
      <c r="X48" s="224"/>
      <c r="Y48" s="224"/>
      <c r="Z48" s="224"/>
      <c r="AA48" s="224"/>
      <c r="AB48" s="224"/>
    </row>
    <row r="49" spans="1:28" ht="15.75" customHeight="1" x14ac:dyDescent="0.25">
      <c r="A49" s="231"/>
      <c r="B49" s="228"/>
      <c r="C49" s="229"/>
      <c r="E49" s="230"/>
      <c r="F49" s="230"/>
      <c r="G49" s="230"/>
      <c r="H49" s="230"/>
      <c r="I49" s="230"/>
      <c r="J49" s="200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224"/>
      <c r="X49" s="224"/>
      <c r="Y49" s="224"/>
      <c r="Z49" s="224"/>
      <c r="AA49" s="224"/>
      <c r="AB49" s="224"/>
    </row>
    <row r="50" spans="1:28" ht="15.75" customHeight="1" x14ac:dyDescent="0.25">
      <c r="A50" s="232"/>
      <c r="B50" s="228"/>
      <c r="C50" s="229"/>
      <c r="E50" s="230"/>
      <c r="F50" s="230"/>
      <c r="G50" s="230"/>
      <c r="H50" s="230"/>
      <c r="I50" s="230"/>
      <c r="J50" s="200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224"/>
      <c r="X50" s="224"/>
      <c r="Y50" s="224"/>
      <c r="Z50" s="224"/>
      <c r="AA50" s="224"/>
      <c r="AB50" s="224"/>
    </row>
    <row r="51" spans="1:28" ht="15.75" customHeight="1" x14ac:dyDescent="0.25">
      <c r="A51" s="231"/>
      <c r="B51" s="228"/>
      <c r="C51" s="229"/>
      <c r="E51" s="230"/>
      <c r="F51" s="230"/>
      <c r="G51" s="230"/>
      <c r="H51" s="230"/>
      <c r="I51" s="230"/>
      <c r="J51" s="200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224"/>
      <c r="X51" s="224"/>
      <c r="Y51" s="224"/>
      <c r="Z51" s="224"/>
      <c r="AA51" s="224"/>
      <c r="AB51" s="224"/>
    </row>
    <row r="52" spans="1:28" ht="15.75" customHeight="1" x14ac:dyDescent="0.25">
      <c r="A52" s="232"/>
      <c r="B52" s="228"/>
      <c r="C52" s="229"/>
      <c r="E52" s="230"/>
      <c r="F52" s="230"/>
      <c r="G52" s="230"/>
      <c r="H52" s="230"/>
      <c r="I52" s="230"/>
      <c r="J52" s="200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224"/>
      <c r="X52" s="224"/>
      <c r="Y52" s="224"/>
      <c r="Z52" s="224"/>
      <c r="AA52" s="224"/>
      <c r="AB52" s="224"/>
    </row>
    <row r="53" spans="1:28" ht="15.75" customHeight="1" x14ac:dyDescent="0.25">
      <c r="A53" s="232"/>
      <c r="B53" s="228"/>
      <c r="C53" s="229"/>
      <c r="E53" s="230"/>
      <c r="F53" s="230"/>
      <c r="G53" s="230"/>
      <c r="H53" s="230"/>
      <c r="I53" s="230"/>
      <c r="J53" s="200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4"/>
      <c r="AB53" s="224"/>
    </row>
    <row r="54" spans="1:28" ht="15.75" customHeight="1" x14ac:dyDescent="0.25">
      <c r="A54" s="232"/>
      <c r="B54" s="228"/>
      <c r="C54" s="229"/>
      <c r="E54" s="230"/>
      <c r="F54" s="230"/>
      <c r="G54" s="230"/>
      <c r="H54" s="230"/>
      <c r="I54" s="230"/>
      <c r="J54" s="200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4"/>
      <c r="AB54" s="224"/>
    </row>
    <row r="55" spans="1:28" ht="15.75" customHeight="1" x14ac:dyDescent="0.25">
      <c r="A55" s="232"/>
      <c r="B55" s="228"/>
      <c r="C55" s="229"/>
      <c r="E55" s="230"/>
      <c r="F55" s="230"/>
      <c r="G55" s="230"/>
      <c r="H55" s="230"/>
      <c r="I55" s="230"/>
      <c r="J55" s="200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</row>
    <row r="56" spans="1:28" ht="15.75" customHeight="1" x14ac:dyDescent="0.25">
      <c r="A56" s="233"/>
      <c r="B56" s="234"/>
      <c r="C56" s="235"/>
      <c r="E56" s="236"/>
      <c r="F56" s="236"/>
      <c r="G56" s="236"/>
      <c r="H56" s="236"/>
      <c r="I56" s="236"/>
      <c r="J56" s="237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</row>
    <row r="57" spans="1:28" ht="15.75" customHeight="1" x14ac:dyDescent="0.25">
      <c r="A57" s="238"/>
      <c r="B57" s="234"/>
      <c r="C57" s="235"/>
      <c r="E57" s="236"/>
      <c r="F57" s="236"/>
      <c r="G57" s="236"/>
      <c r="H57" s="236"/>
      <c r="I57" s="236"/>
      <c r="J57" s="237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</row>
    <row r="58" spans="1:28" ht="15.75" customHeight="1" x14ac:dyDescent="0.25">
      <c r="A58" s="239"/>
      <c r="B58" s="234"/>
      <c r="C58" s="235"/>
      <c r="E58" s="236"/>
      <c r="F58" s="236"/>
      <c r="G58" s="236"/>
      <c r="H58" s="236"/>
      <c r="I58" s="236"/>
      <c r="J58" s="237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</row>
    <row r="59" spans="1:28" ht="15.75" customHeight="1" x14ac:dyDescent="0.25">
      <c r="A59" s="233"/>
      <c r="B59" s="234"/>
      <c r="C59" s="235"/>
      <c r="E59" s="236"/>
      <c r="F59" s="236"/>
      <c r="G59" s="236"/>
      <c r="H59" s="236"/>
      <c r="I59" s="236"/>
      <c r="J59" s="237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</row>
    <row r="60" spans="1:28" ht="15.75" customHeight="1" x14ac:dyDescent="0.25">
      <c r="A60" s="239"/>
      <c r="B60" s="234"/>
      <c r="C60" s="235"/>
      <c r="E60" s="236"/>
      <c r="F60" s="236"/>
      <c r="G60" s="236"/>
      <c r="H60" s="236"/>
      <c r="I60" s="236"/>
      <c r="J60" s="237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</row>
    <row r="61" spans="1:28" ht="15.75" customHeight="1" x14ac:dyDescent="0.25">
      <c r="A61" s="239"/>
      <c r="B61" s="234"/>
      <c r="C61" s="240"/>
      <c r="E61" s="236"/>
      <c r="F61" s="236"/>
      <c r="G61" s="236"/>
      <c r="H61" s="236"/>
      <c r="I61" s="236"/>
      <c r="J61" s="237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</row>
    <row r="62" spans="1:28" ht="15.75" customHeight="1" x14ac:dyDescent="0.25">
      <c r="A62" s="239"/>
      <c r="B62" s="234"/>
      <c r="C62" s="240"/>
      <c r="E62" s="236"/>
      <c r="F62" s="236"/>
      <c r="G62" s="236"/>
      <c r="H62" s="236"/>
      <c r="I62" s="236"/>
      <c r="J62" s="237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</row>
    <row r="63" spans="1:28" ht="15.75" customHeight="1" x14ac:dyDescent="0.25">
      <c r="A63" s="233"/>
      <c r="B63" s="234"/>
      <c r="C63" s="240"/>
      <c r="E63" s="236"/>
      <c r="F63" s="236"/>
      <c r="G63" s="236"/>
      <c r="H63" s="236"/>
      <c r="I63" s="236"/>
      <c r="J63" s="237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</row>
    <row r="64" spans="1:28" ht="15.75" customHeight="1" x14ac:dyDescent="0.25">
      <c r="A64" s="239"/>
      <c r="B64" s="234"/>
      <c r="C64" s="240"/>
      <c r="E64" s="236"/>
      <c r="F64" s="236"/>
      <c r="G64" s="236"/>
      <c r="H64" s="236"/>
      <c r="I64" s="236"/>
      <c r="J64" s="237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</row>
    <row r="65" spans="1:28" ht="15.75" customHeight="1" x14ac:dyDescent="0.25">
      <c r="A65" s="239"/>
      <c r="B65" s="234"/>
      <c r="C65" s="240"/>
      <c r="E65" s="236"/>
      <c r="F65" s="236"/>
      <c r="G65" s="236"/>
      <c r="H65" s="236"/>
      <c r="I65" s="236"/>
      <c r="J65" s="237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</row>
    <row r="66" spans="1:28" ht="15.75" customHeight="1" x14ac:dyDescent="0.25">
      <c r="A66" s="239"/>
      <c r="B66" s="234"/>
      <c r="C66" s="240"/>
      <c r="E66" s="236"/>
      <c r="F66" s="236"/>
      <c r="G66" s="236"/>
      <c r="H66" s="236"/>
      <c r="I66" s="236"/>
      <c r="J66" s="237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</row>
    <row r="67" spans="1:28" ht="15.75" customHeight="1" x14ac:dyDescent="0.25">
      <c r="A67" s="239"/>
      <c r="B67" s="234"/>
      <c r="C67" s="240"/>
      <c r="E67" s="236"/>
      <c r="F67" s="236"/>
      <c r="G67" s="236"/>
      <c r="H67" s="236"/>
      <c r="I67" s="236"/>
      <c r="J67" s="237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</row>
    <row r="68" spans="1:28" ht="15.75" customHeight="1" x14ac:dyDescent="0.25">
      <c r="A68" s="239"/>
      <c r="B68" s="234"/>
      <c r="C68" s="240"/>
      <c r="E68" s="236"/>
      <c r="F68" s="236"/>
      <c r="G68" s="236"/>
      <c r="H68" s="236"/>
      <c r="I68" s="236"/>
      <c r="J68" s="237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</row>
    <row r="69" spans="1:28" ht="15.75" customHeight="1" x14ac:dyDescent="0.25">
      <c r="A69" s="239"/>
      <c r="B69" s="234"/>
      <c r="C69" s="240"/>
      <c r="E69" s="236"/>
      <c r="F69" s="236"/>
      <c r="G69" s="236"/>
      <c r="H69" s="236"/>
      <c r="I69" s="236"/>
      <c r="J69" s="237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</row>
    <row r="70" spans="1:28" ht="15.75" customHeight="1" x14ac:dyDescent="0.25">
      <c r="A70" s="239"/>
      <c r="B70" s="234"/>
      <c r="C70" s="240"/>
      <c r="E70" s="236"/>
      <c r="F70" s="236"/>
      <c r="G70" s="236"/>
      <c r="H70" s="236"/>
      <c r="I70" s="236"/>
      <c r="J70" s="237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</row>
    <row r="71" spans="1:28" ht="15.75" customHeight="1" x14ac:dyDescent="0.25">
      <c r="A71" s="239"/>
      <c r="B71" s="234"/>
      <c r="C71" s="240"/>
      <c r="E71" s="236"/>
      <c r="F71" s="236"/>
      <c r="G71" s="236"/>
      <c r="H71" s="236"/>
      <c r="I71" s="236"/>
      <c r="J71" s="237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</row>
    <row r="72" spans="1:28" ht="15.75" customHeight="1" x14ac:dyDescent="0.25">
      <c r="A72" s="233"/>
      <c r="B72" s="234"/>
      <c r="C72" s="240"/>
      <c r="E72" s="236"/>
      <c r="F72" s="236"/>
      <c r="G72" s="236"/>
      <c r="H72" s="236"/>
      <c r="I72" s="236"/>
      <c r="J72" s="237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</row>
    <row r="73" spans="1:28" ht="15.75" customHeight="1" x14ac:dyDescent="0.25">
      <c r="A73" s="239"/>
      <c r="B73" s="234"/>
      <c r="C73" s="240"/>
      <c r="E73" s="236"/>
      <c r="F73" s="236"/>
      <c r="G73" s="236"/>
      <c r="H73" s="236"/>
      <c r="I73" s="236"/>
      <c r="J73" s="237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</row>
    <row r="74" spans="1:28" ht="15.75" customHeight="1" x14ac:dyDescent="0.25">
      <c r="A74" s="239"/>
      <c r="B74" s="234"/>
      <c r="C74" s="240"/>
      <c r="E74" s="236"/>
      <c r="F74" s="236"/>
      <c r="G74" s="236"/>
      <c r="H74" s="236"/>
      <c r="I74" s="236"/>
      <c r="J74" s="237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</row>
    <row r="75" spans="1:28" ht="15.75" customHeight="1" x14ac:dyDescent="0.25">
      <c r="A75" s="239"/>
      <c r="B75" s="234"/>
      <c r="C75" s="240"/>
      <c r="E75" s="236"/>
      <c r="F75" s="236"/>
      <c r="G75" s="236"/>
      <c r="H75" s="236"/>
      <c r="I75" s="236"/>
      <c r="J75" s="237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</row>
    <row r="76" spans="1:28" ht="15.75" customHeight="1" x14ac:dyDescent="0.25">
      <c r="A76" s="239"/>
      <c r="B76" s="234"/>
      <c r="C76" s="240"/>
      <c r="E76" s="236"/>
      <c r="F76" s="236"/>
      <c r="G76" s="236"/>
      <c r="H76" s="236"/>
      <c r="I76" s="236"/>
      <c r="J76" s="237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</row>
    <row r="77" spans="1:28" ht="15.75" customHeight="1" x14ac:dyDescent="0.25">
      <c r="A77" s="239"/>
      <c r="B77" s="234"/>
      <c r="C77" s="240"/>
      <c r="E77" s="236"/>
      <c r="F77" s="236"/>
      <c r="G77" s="236"/>
      <c r="H77" s="236"/>
      <c r="I77" s="236"/>
      <c r="J77" s="237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</row>
    <row r="78" spans="1:28" ht="15.75" customHeight="1" x14ac:dyDescent="0.25">
      <c r="A78" s="239"/>
      <c r="B78" s="234"/>
      <c r="C78" s="240"/>
      <c r="E78" s="236"/>
      <c r="F78" s="236"/>
      <c r="G78" s="236"/>
      <c r="H78" s="236"/>
      <c r="I78" s="236"/>
      <c r="J78" s="237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</row>
    <row r="79" spans="1:28" ht="15.75" customHeight="1" x14ac:dyDescent="0.25">
      <c r="A79" s="233"/>
      <c r="B79" s="234"/>
      <c r="C79" s="240"/>
      <c r="E79" s="236"/>
      <c r="F79" s="236"/>
      <c r="G79" s="236"/>
      <c r="H79" s="236"/>
      <c r="I79" s="236"/>
      <c r="J79" s="237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</row>
    <row r="80" spans="1:28" ht="15.75" customHeight="1" x14ac:dyDescent="0.25">
      <c r="A80" s="239"/>
      <c r="B80" s="234"/>
      <c r="C80" s="240"/>
      <c r="E80" s="236"/>
      <c r="F80" s="236"/>
      <c r="G80" s="236"/>
      <c r="H80" s="236"/>
      <c r="I80" s="236"/>
      <c r="J80" s="237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</row>
    <row r="81" spans="1:28" ht="15.75" customHeight="1" x14ac:dyDescent="0.25">
      <c r="A81" s="239"/>
      <c r="B81" s="234"/>
      <c r="C81" s="240"/>
      <c r="E81" s="236"/>
      <c r="F81" s="236"/>
      <c r="G81" s="236"/>
      <c r="H81" s="236"/>
      <c r="I81" s="236"/>
      <c r="J81" s="237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</row>
    <row r="82" spans="1:28" ht="15.75" customHeight="1" x14ac:dyDescent="0.25">
      <c r="A82" s="239"/>
      <c r="B82" s="234"/>
      <c r="C82" s="240"/>
      <c r="E82" s="236"/>
      <c r="F82" s="236"/>
      <c r="G82" s="236"/>
      <c r="H82" s="236"/>
      <c r="I82" s="236"/>
      <c r="J82" s="237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</row>
    <row r="83" spans="1:28" ht="15.75" customHeight="1" x14ac:dyDescent="0.25">
      <c r="A83" s="239"/>
      <c r="B83" s="234"/>
      <c r="C83" s="240"/>
      <c r="E83" s="236"/>
      <c r="F83" s="236"/>
      <c r="G83" s="236"/>
      <c r="H83" s="236"/>
      <c r="I83" s="236"/>
      <c r="J83" s="237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</row>
    <row r="84" spans="1:28" ht="15.75" customHeight="1" x14ac:dyDescent="0.25">
      <c r="A84" s="239"/>
      <c r="B84" s="234"/>
      <c r="C84" s="240"/>
      <c r="E84" s="236"/>
      <c r="F84" s="236"/>
      <c r="G84" s="236"/>
      <c r="H84" s="236"/>
      <c r="I84" s="236"/>
      <c r="J84" s="237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</row>
    <row r="85" spans="1:28" ht="15.75" customHeight="1" x14ac:dyDescent="0.25">
      <c r="A85" s="239"/>
      <c r="B85" s="234"/>
      <c r="C85" s="240"/>
      <c r="E85" s="236"/>
      <c r="F85" s="236"/>
      <c r="G85" s="236"/>
      <c r="H85" s="236"/>
      <c r="I85" s="236"/>
      <c r="J85" s="237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</row>
    <row r="86" spans="1:28" ht="15.75" customHeight="1" x14ac:dyDescent="0.25">
      <c r="A86" s="239"/>
      <c r="B86" s="234"/>
      <c r="C86" s="240"/>
      <c r="E86" s="236"/>
      <c r="F86" s="236"/>
      <c r="G86" s="236"/>
      <c r="H86" s="236"/>
      <c r="I86" s="236"/>
      <c r="J86" s="237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</row>
    <row r="87" spans="1:28" ht="15.75" customHeight="1" x14ac:dyDescent="0.25">
      <c r="A87" s="239"/>
      <c r="B87" s="234"/>
      <c r="C87" s="240"/>
      <c r="E87" s="236"/>
      <c r="F87" s="236"/>
      <c r="G87" s="236"/>
      <c r="H87" s="236"/>
      <c r="I87" s="236"/>
      <c r="J87" s="237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</row>
    <row r="88" spans="1:28" ht="15.75" customHeight="1" x14ac:dyDescent="0.25">
      <c r="A88" s="239"/>
      <c r="B88" s="234"/>
      <c r="C88" s="240"/>
      <c r="E88" s="236"/>
      <c r="F88" s="236"/>
      <c r="G88" s="236"/>
      <c r="H88" s="236"/>
      <c r="I88" s="236"/>
      <c r="J88" s="237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</row>
    <row r="89" spans="1:28" ht="15.75" customHeight="1" x14ac:dyDescent="0.25">
      <c r="A89" s="239"/>
      <c r="B89" s="234"/>
      <c r="C89" s="240"/>
      <c r="E89" s="236"/>
      <c r="F89" s="236"/>
      <c r="G89" s="236"/>
      <c r="H89" s="236"/>
      <c r="I89" s="236"/>
      <c r="J89" s="237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</row>
    <row r="90" spans="1:28" ht="15.75" customHeight="1" x14ac:dyDescent="0.25">
      <c r="A90" s="238"/>
      <c r="B90" s="234"/>
      <c r="C90" s="240"/>
      <c r="E90" s="236"/>
      <c r="F90" s="236"/>
      <c r="G90" s="236"/>
      <c r="H90" s="236"/>
      <c r="I90" s="236"/>
      <c r="J90" s="237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</row>
    <row r="91" spans="1:28" ht="15.75" customHeight="1" x14ac:dyDescent="0.25">
      <c r="A91" s="239"/>
      <c r="B91" s="234"/>
      <c r="C91" s="240"/>
      <c r="E91" s="236"/>
      <c r="F91" s="236"/>
      <c r="G91" s="236"/>
      <c r="H91" s="236"/>
      <c r="I91" s="236"/>
      <c r="J91" s="237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</row>
    <row r="92" spans="1:28" ht="15.75" customHeight="1" x14ac:dyDescent="0.25">
      <c r="A92" s="239"/>
      <c r="B92" s="234"/>
      <c r="C92" s="240"/>
      <c r="E92" s="236"/>
      <c r="F92" s="236"/>
      <c r="G92" s="236"/>
      <c r="H92" s="236"/>
      <c r="I92" s="236"/>
      <c r="J92" s="237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</row>
    <row r="93" spans="1:28" ht="15.75" customHeight="1" x14ac:dyDescent="0.25">
      <c r="A93" s="239"/>
      <c r="B93" s="234"/>
      <c r="C93" s="240"/>
      <c r="E93" s="236"/>
      <c r="F93" s="236"/>
      <c r="G93" s="236"/>
      <c r="H93" s="236"/>
      <c r="I93" s="236"/>
      <c r="J93" s="237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</row>
    <row r="94" spans="1:28" ht="15.75" customHeight="1" x14ac:dyDescent="0.25">
      <c r="A94" s="239"/>
      <c r="B94" s="234"/>
      <c r="C94" s="240"/>
      <c r="E94" s="236"/>
      <c r="F94" s="236"/>
      <c r="G94" s="236"/>
      <c r="H94" s="236"/>
      <c r="I94" s="236"/>
      <c r="J94" s="237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</row>
    <row r="95" spans="1:28" ht="15.75" customHeight="1" x14ac:dyDescent="0.25">
      <c r="A95" s="239"/>
      <c r="B95" s="234"/>
      <c r="C95" s="240"/>
      <c r="E95" s="236"/>
      <c r="F95" s="236"/>
      <c r="G95" s="236"/>
      <c r="H95" s="236"/>
      <c r="I95" s="236"/>
      <c r="J95" s="237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</row>
    <row r="96" spans="1:28" ht="15.75" customHeight="1" x14ac:dyDescent="0.25">
      <c r="A96" s="233"/>
      <c r="B96" s="234"/>
      <c r="C96" s="240"/>
      <c r="E96" s="236"/>
      <c r="F96" s="236"/>
      <c r="G96" s="236"/>
      <c r="H96" s="236"/>
      <c r="I96" s="236"/>
      <c r="J96" s="237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</row>
    <row r="97" spans="1:28" ht="15.75" customHeight="1" x14ac:dyDescent="0.25">
      <c r="A97" s="233"/>
      <c r="B97" s="234"/>
      <c r="C97" s="240"/>
      <c r="E97" s="236"/>
      <c r="F97" s="236"/>
      <c r="G97" s="236"/>
      <c r="H97" s="236"/>
      <c r="I97" s="236"/>
      <c r="J97" s="237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</row>
    <row r="98" spans="1:28" ht="15.75" customHeight="1" x14ac:dyDescent="0.25">
      <c r="A98" s="239"/>
      <c r="B98" s="234"/>
      <c r="C98" s="240"/>
      <c r="E98" s="236"/>
      <c r="F98" s="236"/>
      <c r="G98" s="236"/>
      <c r="H98" s="236"/>
      <c r="I98" s="236"/>
      <c r="J98" s="237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</row>
    <row r="99" spans="1:28" ht="15.75" customHeight="1" x14ac:dyDescent="0.25">
      <c r="A99" s="239"/>
      <c r="B99" s="234"/>
      <c r="C99" s="240"/>
      <c r="E99" s="236"/>
      <c r="F99" s="236"/>
      <c r="G99" s="236"/>
      <c r="H99" s="236"/>
      <c r="I99" s="236"/>
      <c r="J99" s="237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</row>
    <row r="100" spans="1:28" ht="15.75" customHeight="1" x14ac:dyDescent="0.25">
      <c r="A100" s="239"/>
      <c r="B100" s="234"/>
      <c r="C100" s="240"/>
      <c r="E100" s="236"/>
      <c r="F100" s="236"/>
      <c r="G100" s="236"/>
      <c r="H100" s="236"/>
      <c r="I100" s="236"/>
      <c r="J100" s="237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</row>
    <row r="101" spans="1:28" ht="15.75" customHeight="1" x14ac:dyDescent="0.25">
      <c r="A101" s="238"/>
      <c r="B101" s="234"/>
      <c r="C101" s="240"/>
      <c r="E101" s="236"/>
      <c r="F101" s="236"/>
      <c r="G101" s="236"/>
      <c r="H101" s="236"/>
      <c r="I101" s="236"/>
      <c r="J101" s="237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</row>
    <row r="102" spans="1:28" ht="15.75" customHeight="1" x14ac:dyDescent="0.25">
      <c r="A102" s="233"/>
      <c r="B102" s="234"/>
      <c r="C102" s="240"/>
      <c r="E102" s="236"/>
      <c r="F102" s="236"/>
      <c r="G102" s="236"/>
      <c r="H102" s="236"/>
      <c r="I102" s="236"/>
      <c r="J102" s="237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</row>
    <row r="103" spans="1:28" ht="15.75" customHeight="1" x14ac:dyDescent="0.25">
      <c r="A103" s="239"/>
      <c r="B103" s="234"/>
      <c r="C103" s="240"/>
      <c r="E103" s="236"/>
      <c r="F103" s="236"/>
      <c r="G103" s="236"/>
      <c r="H103" s="236"/>
      <c r="I103" s="236"/>
      <c r="J103" s="237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</row>
    <row r="104" spans="1:28" ht="15.75" customHeight="1" x14ac:dyDescent="0.25">
      <c r="A104" s="239"/>
      <c r="B104" s="234"/>
      <c r="C104" s="240"/>
      <c r="E104" s="236"/>
      <c r="F104" s="236"/>
      <c r="G104" s="236"/>
      <c r="H104" s="236"/>
      <c r="I104" s="236"/>
      <c r="J104" s="237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</row>
    <row r="105" spans="1:28" ht="15.75" customHeight="1" x14ac:dyDescent="0.25">
      <c r="A105" s="238"/>
      <c r="B105" s="234"/>
      <c r="C105" s="240"/>
      <c r="E105" s="236"/>
      <c r="F105" s="236"/>
      <c r="G105" s="236"/>
      <c r="H105" s="236"/>
      <c r="I105" s="236"/>
      <c r="J105" s="237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</row>
    <row r="106" spans="1:28" ht="15.75" customHeight="1" x14ac:dyDescent="0.25">
      <c r="A106" s="238"/>
      <c r="B106" s="234"/>
      <c r="C106" s="240"/>
      <c r="E106" s="236"/>
      <c r="F106" s="236"/>
      <c r="G106" s="236"/>
      <c r="H106" s="236"/>
      <c r="I106" s="236"/>
      <c r="J106" s="237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</row>
    <row r="107" spans="1:28" ht="15.75" customHeight="1" x14ac:dyDescent="0.25">
      <c r="A107" s="238"/>
      <c r="B107" s="234"/>
      <c r="C107" s="240"/>
      <c r="E107" s="236"/>
      <c r="F107" s="236"/>
      <c r="G107" s="236"/>
      <c r="H107" s="236"/>
      <c r="I107" s="236"/>
      <c r="J107" s="237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</row>
    <row r="108" spans="1:28" ht="15.75" customHeight="1" x14ac:dyDescent="0.25">
      <c r="A108" s="238"/>
      <c r="B108" s="234"/>
      <c r="C108" s="240"/>
      <c r="E108" s="236"/>
      <c r="F108" s="236"/>
      <c r="G108" s="236"/>
      <c r="H108" s="236"/>
      <c r="I108" s="236"/>
      <c r="J108" s="237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</row>
    <row r="109" spans="1:28" ht="15.75" customHeight="1" x14ac:dyDescent="0.25">
      <c r="A109" s="238"/>
      <c r="B109" s="234"/>
      <c r="C109" s="240"/>
      <c r="E109" s="241"/>
      <c r="F109" s="175"/>
      <c r="G109" s="176"/>
      <c r="H109" s="177"/>
      <c r="I109" s="242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</row>
    <row r="110" spans="1:28" ht="15.75" customHeight="1" x14ac:dyDescent="0.25">
      <c r="A110" s="238"/>
      <c r="B110" s="234"/>
      <c r="C110" s="240"/>
      <c r="E110" s="241"/>
      <c r="F110" s="175"/>
      <c r="G110" s="176"/>
      <c r="H110" s="177"/>
      <c r="I110" s="242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</row>
    <row r="111" spans="1:28" ht="15.75" customHeight="1" x14ac:dyDescent="0.25">
      <c r="A111" s="238"/>
      <c r="B111" s="234"/>
      <c r="C111" s="240"/>
      <c r="E111" s="241"/>
      <c r="F111" s="175"/>
      <c r="G111" s="176"/>
      <c r="H111" s="177"/>
      <c r="I111" s="242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</row>
    <row r="112" spans="1:28" ht="15.75" customHeight="1" x14ac:dyDescent="0.25">
      <c r="A112" s="238"/>
      <c r="B112" s="234"/>
      <c r="C112" s="240"/>
      <c r="E112" s="241"/>
      <c r="F112" s="175"/>
      <c r="G112" s="176"/>
      <c r="H112" s="177"/>
      <c r="I112" s="242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</row>
    <row r="113" spans="1:28" ht="15.75" customHeight="1" x14ac:dyDescent="0.25">
      <c r="A113" s="238"/>
      <c r="B113" s="234"/>
      <c r="C113" s="240"/>
      <c r="E113" s="241"/>
      <c r="F113" s="175"/>
      <c r="G113" s="176"/>
      <c r="H113" s="177"/>
      <c r="I113" s="242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</row>
    <row r="114" spans="1:28" ht="15.75" customHeight="1" x14ac:dyDescent="0.25">
      <c r="A114" s="238"/>
      <c r="B114" s="234"/>
      <c r="C114" s="240"/>
      <c r="E114" s="241"/>
      <c r="F114" s="175"/>
      <c r="G114" s="176"/>
      <c r="H114" s="177"/>
      <c r="I114" s="242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</row>
    <row r="115" spans="1:28" ht="15.75" customHeight="1" x14ac:dyDescent="0.25">
      <c r="A115" s="238"/>
      <c r="B115" s="234"/>
      <c r="C115" s="240"/>
      <c r="E115" s="241"/>
      <c r="F115" s="175"/>
      <c r="G115" s="176"/>
      <c r="H115" s="177"/>
      <c r="I115" s="242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</row>
    <row r="116" spans="1:28" ht="15.75" customHeight="1" x14ac:dyDescent="0.25">
      <c r="A116" s="238"/>
      <c r="B116" s="234"/>
      <c r="C116" s="240"/>
      <c r="E116" s="241"/>
      <c r="F116" s="175"/>
      <c r="G116" s="176"/>
      <c r="H116" s="177"/>
      <c r="I116" s="242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</row>
    <row r="117" spans="1:28" ht="15.75" customHeight="1" x14ac:dyDescent="0.25">
      <c r="A117" s="238"/>
      <c r="B117" s="234"/>
      <c r="C117" s="240"/>
      <c r="E117" s="241"/>
      <c r="F117" s="175"/>
      <c r="G117" s="176"/>
      <c r="H117" s="177"/>
      <c r="I117" s="242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</row>
    <row r="118" spans="1:28" ht="15.75" customHeight="1" x14ac:dyDescent="0.25">
      <c r="A118" s="238"/>
      <c r="B118" s="234"/>
      <c r="C118" s="240"/>
      <c r="E118" s="241"/>
      <c r="F118" s="175"/>
      <c r="G118" s="176"/>
      <c r="H118" s="177"/>
      <c r="I118" s="242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</row>
    <row r="119" spans="1:28" ht="15.75" customHeight="1" x14ac:dyDescent="0.25">
      <c r="A119" s="238"/>
      <c r="B119" s="234"/>
      <c r="C119" s="240"/>
      <c r="E119" s="241"/>
      <c r="F119" s="175"/>
      <c r="G119" s="176"/>
      <c r="H119" s="177"/>
      <c r="I119" s="242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</row>
    <row r="120" spans="1:28" ht="15.75" customHeight="1" x14ac:dyDescent="0.25">
      <c r="A120" s="238"/>
      <c r="B120" s="234"/>
      <c r="C120" s="240"/>
      <c r="E120" s="241"/>
      <c r="F120" s="175"/>
      <c r="G120" s="176"/>
      <c r="H120" s="177"/>
      <c r="I120" s="242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</row>
    <row r="121" spans="1:28" ht="15.75" customHeight="1" x14ac:dyDescent="0.25">
      <c r="A121" s="238"/>
      <c r="B121" s="234"/>
      <c r="C121" s="240"/>
      <c r="E121" s="241"/>
      <c r="F121" s="175"/>
      <c r="G121" s="176"/>
      <c r="H121" s="177"/>
      <c r="I121" s="242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</row>
    <row r="122" spans="1:28" ht="15.75" customHeight="1" x14ac:dyDescent="0.25">
      <c r="A122" s="238"/>
      <c r="B122" s="234"/>
      <c r="C122" s="240"/>
      <c r="E122" s="241"/>
      <c r="F122" s="175"/>
      <c r="G122" s="176"/>
      <c r="H122" s="177"/>
      <c r="I122" s="242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</row>
    <row r="123" spans="1:28" ht="15.75" customHeight="1" x14ac:dyDescent="0.25">
      <c r="A123" s="238"/>
      <c r="B123" s="234"/>
      <c r="C123" s="240"/>
      <c r="E123" s="241"/>
      <c r="F123" s="175"/>
      <c r="G123" s="176"/>
      <c r="H123" s="177"/>
      <c r="I123" s="242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</row>
    <row r="124" spans="1:28" ht="15.75" customHeight="1" x14ac:dyDescent="0.25">
      <c r="A124" s="238"/>
      <c r="B124" s="234"/>
      <c r="C124" s="240"/>
      <c r="E124" s="241"/>
      <c r="F124" s="175"/>
      <c r="G124" s="176"/>
      <c r="H124" s="177"/>
      <c r="I124" s="242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</row>
    <row r="125" spans="1:28" ht="15.75" customHeight="1" x14ac:dyDescent="0.25">
      <c r="A125" s="238"/>
      <c r="B125" s="234"/>
      <c r="C125" s="240"/>
      <c r="E125" s="241"/>
      <c r="F125" s="175"/>
      <c r="G125" s="176"/>
      <c r="H125" s="177"/>
      <c r="I125" s="242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</row>
    <row r="126" spans="1:28" ht="15.75" customHeight="1" x14ac:dyDescent="0.25">
      <c r="A126" s="238"/>
      <c r="B126" s="234"/>
      <c r="C126" s="240"/>
      <c r="E126" s="241"/>
      <c r="F126" s="175"/>
      <c r="G126" s="176"/>
      <c r="H126" s="177"/>
      <c r="I126" s="242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</row>
    <row r="127" spans="1:28" ht="15.75" customHeight="1" x14ac:dyDescent="0.25">
      <c r="A127" s="238"/>
      <c r="B127" s="234"/>
      <c r="C127" s="240"/>
      <c r="E127" s="241"/>
      <c r="F127" s="175"/>
      <c r="G127" s="176"/>
      <c r="H127" s="177"/>
      <c r="I127" s="242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</row>
    <row r="128" spans="1:28" ht="15.75" customHeight="1" x14ac:dyDescent="0.25">
      <c r="A128" s="233"/>
      <c r="B128" s="234"/>
      <c r="C128" s="240"/>
      <c r="E128" s="241"/>
      <c r="F128" s="175"/>
      <c r="G128" s="176"/>
      <c r="H128" s="177"/>
      <c r="I128" s="242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</row>
    <row r="129" spans="1:28" ht="15.75" customHeight="1" x14ac:dyDescent="0.25">
      <c r="A129" s="238"/>
      <c r="B129" s="234"/>
      <c r="C129" s="240"/>
      <c r="E129" s="241"/>
      <c r="F129" s="175"/>
      <c r="G129" s="176"/>
      <c r="H129" s="177"/>
      <c r="I129" s="242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</row>
    <row r="130" spans="1:28" ht="15.75" customHeight="1" x14ac:dyDescent="0.25">
      <c r="A130" s="239"/>
      <c r="B130" s="234"/>
      <c r="C130" s="240"/>
      <c r="E130" s="241"/>
      <c r="F130" s="175"/>
      <c r="G130" s="176"/>
      <c r="H130" s="177"/>
      <c r="I130" s="242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</row>
    <row r="131" spans="1:28" ht="15.75" customHeight="1" x14ac:dyDescent="0.25">
      <c r="A131" s="239"/>
      <c r="B131" s="234"/>
      <c r="C131" s="240"/>
      <c r="E131" s="241"/>
      <c r="F131" s="175"/>
      <c r="G131" s="176"/>
      <c r="H131" s="177"/>
      <c r="I131" s="242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</row>
    <row r="132" spans="1:28" ht="15.75" customHeight="1" x14ac:dyDescent="0.25">
      <c r="A132" s="239"/>
      <c r="B132" s="234"/>
      <c r="C132" s="240"/>
      <c r="E132" s="241"/>
      <c r="F132" s="175"/>
      <c r="G132" s="176"/>
      <c r="H132" s="177"/>
      <c r="I132" s="242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</row>
    <row r="133" spans="1:28" ht="15.75" customHeight="1" x14ac:dyDescent="0.25">
      <c r="A133" s="239"/>
      <c r="B133" s="234"/>
      <c r="C133" s="240"/>
      <c r="E133" s="241"/>
      <c r="F133" s="175"/>
      <c r="G133" s="176"/>
      <c r="H133" s="177"/>
      <c r="I133" s="242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</row>
    <row r="134" spans="1:28" ht="15.75" customHeight="1" x14ac:dyDescent="0.25">
      <c r="A134" s="239"/>
      <c r="B134" s="234"/>
      <c r="C134" s="240"/>
      <c r="E134" s="241"/>
      <c r="F134" s="175"/>
      <c r="G134" s="176"/>
      <c r="H134" s="177"/>
      <c r="I134" s="242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</row>
    <row r="135" spans="1:28" ht="15.75" customHeight="1" x14ac:dyDescent="0.25">
      <c r="A135" s="238"/>
      <c r="B135" s="234"/>
      <c r="C135" s="240"/>
      <c r="E135" s="241"/>
      <c r="F135" s="175"/>
      <c r="G135" s="176"/>
      <c r="H135" s="177"/>
      <c r="I135" s="242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</row>
    <row r="136" spans="1:28" ht="15.75" customHeight="1" x14ac:dyDescent="0.25">
      <c r="A136" s="233"/>
      <c r="B136" s="234"/>
      <c r="C136" s="240"/>
      <c r="E136" s="241"/>
      <c r="F136" s="175"/>
      <c r="G136" s="176"/>
      <c r="H136" s="177"/>
      <c r="I136" s="242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</row>
    <row r="137" spans="1:28" ht="15.75" customHeight="1" x14ac:dyDescent="0.25">
      <c r="A137" s="239"/>
      <c r="B137" s="234"/>
      <c r="C137" s="240"/>
      <c r="E137" s="241"/>
      <c r="F137" s="175"/>
      <c r="G137" s="176"/>
      <c r="H137" s="177"/>
      <c r="I137" s="242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</row>
    <row r="138" spans="1:28" ht="15.75" customHeight="1" x14ac:dyDescent="0.25">
      <c r="A138" s="239"/>
      <c r="B138" s="234"/>
      <c r="C138" s="240"/>
      <c r="E138" s="241"/>
      <c r="F138" s="175"/>
      <c r="G138" s="176"/>
      <c r="H138" s="177"/>
      <c r="I138" s="242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</row>
    <row r="139" spans="1:28" ht="15.75" customHeight="1" x14ac:dyDescent="0.25">
      <c r="A139" s="239"/>
      <c r="B139" s="234"/>
      <c r="C139" s="240"/>
      <c r="E139" s="241"/>
      <c r="F139" s="175"/>
      <c r="G139" s="176"/>
      <c r="H139" s="177"/>
      <c r="I139" s="242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</row>
    <row r="140" spans="1:28" ht="15.75" customHeight="1" x14ac:dyDescent="0.25">
      <c r="A140" s="239"/>
      <c r="B140" s="234"/>
      <c r="C140" s="240"/>
      <c r="E140" s="241"/>
      <c r="F140" s="175"/>
      <c r="G140" s="176"/>
      <c r="H140" s="177"/>
      <c r="I140" s="242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</row>
    <row r="141" spans="1:28" ht="15.75" customHeight="1" x14ac:dyDescent="0.25">
      <c r="A141" s="239"/>
      <c r="B141" s="234"/>
      <c r="C141" s="240"/>
      <c r="E141" s="241"/>
      <c r="F141" s="175"/>
      <c r="G141" s="176"/>
      <c r="H141" s="177"/>
      <c r="I141" s="242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</row>
    <row r="142" spans="1:28" ht="15.75" customHeight="1" x14ac:dyDescent="0.25">
      <c r="A142" s="239"/>
      <c r="B142" s="234"/>
      <c r="C142" s="240"/>
      <c r="E142" s="241"/>
      <c r="F142" s="175"/>
      <c r="G142" s="176"/>
      <c r="H142" s="177"/>
      <c r="I142" s="242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</row>
    <row r="143" spans="1:28" ht="15.75" customHeight="1" x14ac:dyDescent="0.25">
      <c r="A143" s="238"/>
      <c r="B143" s="234"/>
      <c r="C143" s="240"/>
      <c r="E143" s="241"/>
      <c r="F143" s="175"/>
      <c r="G143" s="176"/>
      <c r="H143" s="177"/>
      <c r="I143" s="242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</row>
    <row r="144" spans="1:28" ht="15.75" customHeight="1" x14ac:dyDescent="0.25">
      <c r="A144" s="239"/>
      <c r="B144" s="234"/>
      <c r="C144" s="240"/>
      <c r="E144" s="241"/>
      <c r="F144" s="175"/>
      <c r="G144" s="176"/>
      <c r="H144" s="177"/>
      <c r="I144" s="242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</row>
    <row r="145" spans="1:28" ht="15.75" customHeight="1" x14ac:dyDescent="0.25">
      <c r="A145" s="238"/>
      <c r="B145" s="234"/>
      <c r="C145" s="240"/>
      <c r="E145" s="241"/>
      <c r="F145" s="175"/>
      <c r="G145" s="176"/>
      <c r="H145" s="177"/>
      <c r="I145" s="242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</row>
    <row r="146" spans="1:28" ht="15.75" customHeight="1" x14ac:dyDescent="0.25">
      <c r="A146" s="239"/>
      <c r="B146" s="234"/>
      <c r="C146" s="240"/>
      <c r="E146" s="241"/>
      <c r="F146" s="175"/>
      <c r="G146" s="176"/>
      <c r="H146" s="177"/>
      <c r="I146" s="242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</row>
    <row r="147" spans="1:28" ht="15.75" customHeight="1" x14ac:dyDescent="0.25">
      <c r="A147" s="239"/>
      <c r="B147" s="234"/>
      <c r="C147" s="240"/>
      <c r="E147" s="241"/>
      <c r="F147" s="175"/>
      <c r="G147" s="176"/>
      <c r="H147" s="177"/>
      <c r="I147" s="242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</row>
    <row r="148" spans="1:28" ht="15.75" customHeight="1" x14ac:dyDescent="0.25">
      <c r="A148" s="239"/>
      <c r="B148" s="234"/>
      <c r="C148" s="240"/>
      <c r="E148" s="241"/>
      <c r="F148" s="175"/>
      <c r="G148" s="176"/>
      <c r="H148" s="177"/>
      <c r="I148" s="242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</row>
    <row r="149" spans="1:28" ht="15.75" customHeight="1" x14ac:dyDescent="0.25">
      <c r="A149" s="233"/>
      <c r="B149" s="234"/>
      <c r="C149" s="240"/>
      <c r="E149" s="241"/>
      <c r="F149" s="175"/>
      <c r="G149" s="176"/>
      <c r="H149" s="177"/>
      <c r="I149" s="242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</row>
    <row r="150" spans="1:28" ht="15.75" customHeight="1" x14ac:dyDescent="0.25">
      <c r="A150" s="233"/>
      <c r="B150" s="234"/>
      <c r="C150" s="240"/>
      <c r="E150" s="241"/>
      <c r="F150" s="175"/>
      <c r="G150" s="176"/>
      <c r="H150" s="177"/>
      <c r="I150" s="242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</row>
    <row r="151" spans="1:28" ht="15.75" customHeight="1" x14ac:dyDescent="0.25">
      <c r="A151" s="239"/>
      <c r="B151" s="234"/>
      <c r="C151" s="240"/>
      <c r="E151" s="241"/>
      <c r="F151" s="175"/>
      <c r="G151" s="176"/>
      <c r="H151" s="177"/>
      <c r="I151" s="242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</row>
    <row r="152" spans="1:28" ht="15.75" customHeight="1" x14ac:dyDescent="0.25">
      <c r="A152" s="239"/>
      <c r="B152" s="234"/>
      <c r="C152" s="240"/>
      <c r="E152" s="241"/>
      <c r="F152" s="175"/>
      <c r="G152" s="176"/>
      <c r="H152" s="177"/>
      <c r="I152" s="242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</row>
    <row r="153" spans="1:28" ht="15.75" customHeight="1" x14ac:dyDescent="0.25">
      <c r="A153" s="233"/>
      <c r="B153" s="234"/>
      <c r="C153" s="240"/>
      <c r="E153" s="241"/>
      <c r="F153" s="175"/>
      <c r="G153" s="176"/>
      <c r="H153" s="177"/>
      <c r="I153" s="242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</row>
    <row r="154" spans="1:28" ht="15.75" customHeight="1" x14ac:dyDescent="0.25">
      <c r="A154" s="239"/>
      <c r="B154" s="234"/>
      <c r="C154" s="240"/>
      <c r="E154" s="241"/>
      <c r="F154" s="175"/>
      <c r="G154" s="176"/>
      <c r="H154" s="177"/>
      <c r="I154" s="242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</row>
    <row r="155" spans="1:28" ht="15.75" customHeight="1" x14ac:dyDescent="0.25">
      <c r="A155" s="239"/>
      <c r="B155" s="234"/>
      <c r="C155" s="240"/>
      <c r="E155" s="241"/>
      <c r="F155" s="175"/>
      <c r="G155" s="176"/>
      <c r="H155" s="177"/>
      <c r="I155" s="242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</row>
    <row r="156" spans="1:28" ht="15.75" customHeight="1" x14ac:dyDescent="0.25">
      <c r="A156" s="239"/>
      <c r="B156" s="234"/>
      <c r="C156" s="240"/>
      <c r="E156" s="241"/>
      <c r="F156" s="175"/>
      <c r="G156" s="176"/>
      <c r="H156" s="177"/>
      <c r="I156" s="242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</row>
    <row r="157" spans="1:28" ht="15.75" customHeight="1" x14ac:dyDescent="0.25">
      <c r="A157" s="238"/>
      <c r="B157" s="234"/>
      <c r="C157" s="240"/>
      <c r="E157" s="241"/>
      <c r="F157" s="175"/>
      <c r="G157" s="176"/>
      <c r="H157" s="177"/>
      <c r="I157" s="242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</row>
    <row r="158" spans="1:28" ht="15.75" customHeight="1" x14ac:dyDescent="0.25">
      <c r="A158" s="239"/>
      <c r="B158" s="234"/>
      <c r="C158" s="240"/>
      <c r="E158" s="241"/>
      <c r="F158" s="175"/>
      <c r="G158" s="176"/>
      <c r="H158" s="177"/>
      <c r="I158" s="242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</row>
    <row r="159" spans="1:28" ht="15.75" customHeight="1" x14ac:dyDescent="0.25">
      <c r="A159" s="239"/>
      <c r="B159" s="234"/>
      <c r="C159" s="240"/>
      <c r="E159" s="241"/>
      <c r="F159" s="175"/>
      <c r="G159" s="176"/>
      <c r="H159" s="177"/>
      <c r="I159" s="242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</row>
    <row r="160" spans="1:28" ht="15.75" customHeight="1" x14ac:dyDescent="0.25">
      <c r="A160" s="239"/>
      <c r="B160" s="234"/>
      <c r="C160" s="240"/>
      <c r="E160" s="241"/>
      <c r="F160" s="175"/>
      <c r="G160" s="176"/>
      <c r="H160" s="177"/>
      <c r="I160" s="242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</row>
    <row r="161" spans="1:28" ht="15.75" customHeight="1" x14ac:dyDescent="0.25">
      <c r="A161" s="239"/>
      <c r="B161" s="234"/>
      <c r="C161" s="240"/>
      <c r="E161" s="241"/>
      <c r="F161" s="175"/>
      <c r="G161" s="176"/>
      <c r="H161" s="177"/>
      <c r="I161" s="242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</row>
    <row r="162" spans="1:28" ht="15.75" customHeight="1" x14ac:dyDescent="0.25">
      <c r="A162" s="239"/>
      <c r="B162" s="234"/>
      <c r="C162" s="240"/>
      <c r="E162" s="241"/>
      <c r="F162" s="175"/>
      <c r="G162" s="176"/>
      <c r="H162" s="177"/>
      <c r="I162" s="242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</row>
    <row r="163" spans="1:28" ht="15.75" customHeight="1" x14ac:dyDescent="0.25">
      <c r="A163" s="233"/>
      <c r="B163" s="234"/>
      <c r="C163" s="240"/>
      <c r="E163" s="241"/>
      <c r="F163" s="175"/>
      <c r="G163" s="176"/>
      <c r="H163" s="177"/>
      <c r="I163" s="242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</row>
    <row r="164" spans="1:28" ht="15.75" customHeight="1" x14ac:dyDescent="0.25">
      <c r="A164" s="239"/>
      <c r="B164" s="234"/>
      <c r="C164" s="240"/>
      <c r="E164" s="241"/>
      <c r="F164" s="175"/>
      <c r="G164" s="176"/>
      <c r="H164" s="177"/>
      <c r="I164" s="242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</row>
    <row r="165" spans="1:28" ht="15.75" customHeight="1" x14ac:dyDescent="0.25">
      <c r="A165" s="233"/>
      <c r="B165" s="234"/>
      <c r="C165" s="240"/>
      <c r="E165" s="241"/>
      <c r="F165" s="175"/>
      <c r="G165" s="176"/>
      <c r="H165" s="177"/>
      <c r="I165" s="242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</row>
    <row r="166" spans="1:28" ht="15.75" customHeight="1" x14ac:dyDescent="0.25">
      <c r="A166" s="239"/>
      <c r="B166" s="234"/>
      <c r="C166" s="240"/>
      <c r="E166" s="241"/>
      <c r="F166" s="175"/>
      <c r="G166" s="176"/>
      <c r="H166" s="177"/>
      <c r="I166" s="242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</row>
    <row r="167" spans="1:28" ht="15.75" customHeight="1" x14ac:dyDescent="0.25">
      <c r="A167" s="239"/>
      <c r="B167" s="234"/>
      <c r="C167" s="240"/>
      <c r="E167" s="241"/>
      <c r="F167" s="175"/>
      <c r="G167" s="176"/>
      <c r="H167" s="177"/>
      <c r="I167" s="242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</row>
    <row r="168" spans="1:28" ht="15.75" customHeight="1" x14ac:dyDescent="0.25">
      <c r="A168" s="239"/>
      <c r="B168" s="234"/>
      <c r="C168" s="240"/>
      <c r="E168" s="241"/>
      <c r="F168" s="175"/>
      <c r="G168" s="176"/>
      <c r="H168" s="177"/>
      <c r="I168" s="242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</row>
    <row r="169" spans="1:28" ht="15.75" customHeight="1" x14ac:dyDescent="0.25">
      <c r="A169" s="239"/>
      <c r="B169" s="234"/>
      <c r="C169" s="240"/>
      <c r="E169" s="241"/>
      <c r="F169" s="175"/>
      <c r="G169" s="176"/>
      <c r="H169" s="177"/>
      <c r="I169" s="242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</row>
    <row r="170" spans="1:28" ht="15.75" customHeight="1" x14ac:dyDescent="0.25">
      <c r="A170" s="239"/>
      <c r="B170" s="234"/>
      <c r="C170" s="240"/>
      <c r="E170" s="241"/>
      <c r="F170" s="175"/>
      <c r="G170" s="176"/>
      <c r="H170" s="177"/>
      <c r="I170" s="242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</row>
    <row r="171" spans="1:28" ht="15.75" customHeight="1" x14ac:dyDescent="0.25">
      <c r="A171" s="239"/>
      <c r="B171" s="234"/>
      <c r="C171" s="240"/>
      <c r="E171" s="241"/>
      <c r="F171" s="175"/>
      <c r="G171" s="176"/>
      <c r="H171" s="177"/>
      <c r="I171" s="242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</row>
    <row r="172" spans="1:28" ht="15.75" customHeight="1" x14ac:dyDescent="0.25">
      <c r="A172" s="233"/>
      <c r="B172" s="234"/>
      <c r="C172" s="240"/>
      <c r="E172" s="241"/>
      <c r="F172" s="175"/>
      <c r="G172" s="176"/>
      <c r="H172" s="177"/>
      <c r="I172" s="242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</row>
    <row r="173" spans="1:28" ht="15.75" customHeight="1" x14ac:dyDescent="0.25">
      <c r="A173" s="239"/>
      <c r="B173" s="234"/>
      <c r="C173" s="240"/>
      <c r="E173" s="241"/>
      <c r="F173" s="175"/>
      <c r="G173" s="176"/>
      <c r="H173" s="177"/>
      <c r="I173" s="242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</row>
    <row r="174" spans="1:28" ht="15.75" customHeight="1" x14ac:dyDescent="0.25">
      <c r="A174" s="239"/>
      <c r="B174" s="234"/>
      <c r="C174" s="240"/>
      <c r="E174" s="241"/>
      <c r="F174" s="175"/>
      <c r="G174" s="176"/>
      <c r="H174" s="177"/>
      <c r="I174" s="242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</row>
    <row r="175" spans="1:28" ht="15.75" customHeight="1" x14ac:dyDescent="0.25">
      <c r="A175" s="239"/>
      <c r="B175" s="234"/>
      <c r="C175" s="240"/>
      <c r="E175" s="241"/>
      <c r="F175" s="175"/>
      <c r="G175" s="176"/>
      <c r="H175" s="177"/>
      <c r="I175" s="242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</row>
    <row r="176" spans="1:28" ht="15.75" customHeight="1" x14ac:dyDescent="0.25">
      <c r="A176" s="238"/>
      <c r="B176" s="234"/>
      <c r="C176" s="240"/>
      <c r="E176" s="241"/>
      <c r="F176" s="175"/>
      <c r="G176" s="176"/>
      <c r="H176" s="177"/>
      <c r="I176" s="242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</row>
    <row r="177" spans="1:28" ht="15.75" customHeight="1" x14ac:dyDescent="0.25">
      <c r="A177" s="239"/>
      <c r="B177" s="234"/>
      <c r="C177" s="240"/>
      <c r="E177" s="241"/>
      <c r="F177" s="175"/>
      <c r="G177" s="176"/>
      <c r="H177" s="177"/>
      <c r="I177" s="242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</row>
    <row r="178" spans="1:28" ht="15.75" customHeight="1" x14ac:dyDescent="0.25">
      <c r="A178" s="233"/>
      <c r="B178" s="234"/>
      <c r="C178" s="240"/>
      <c r="E178" s="241"/>
      <c r="F178" s="175"/>
      <c r="G178" s="176"/>
      <c r="H178" s="177"/>
      <c r="I178" s="242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</row>
    <row r="179" spans="1:28" ht="15.75" customHeight="1" x14ac:dyDescent="0.25">
      <c r="A179" s="239"/>
      <c r="B179" s="234"/>
      <c r="C179" s="240"/>
      <c r="E179" s="241"/>
      <c r="F179" s="175"/>
      <c r="G179" s="176"/>
      <c r="H179" s="177"/>
      <c r="I179" s="242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</row>
    <row r="180" spans="1:28" ht="15.75" customHeight="1" x14ac:dyDescent="0.25">
      <c r="A180" s="233"/>
      <c r="B180" s="234"/>
      <c r="C180" s="240"/>
      <c r="E180" s="241"/>
      <c r="F180" s="175"/>
      <c r="G180" s="176"/>
      <c r="H180" s="177"/>
      <c r="I180" s="242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</row>
    <row r="181" spans="1:28" ht="15.75" customHeight="1" x14ac:dyDescent="0.25">
      <c r="A181" s="239"/>
      <c r="B181" s="234"/>
      <c r="C181" s="240"/>
      <c r="E181" s="241"/>
      <c r="F181" s="175"/>
      <c r="G181" s="176"/>
      <c r="H181" s="177"/>
      <c r="I181" s="242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</row>
    <row r="182" spans="1:28" ht="15.75" customHeight="1" x14ac:dyDescent="0.25">
      <c r="A182" s="233"/>
      <c r="B182" s="234"/>
      <c r="C182" s="240"/>
      <c r="E182" s="241"/>
      <c r="F182" s="175"/>
      <c r="G182" s="176"/>
      <c r="H182" s="177"/>
      <c r="I182" s="242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</row>
    <row r="183" spans="1:28" ht="15.75" customHeight="1" x14ac:dyDescent="0.25">
      <c r="A183" s="233"/>
      <c r="B183" s="234"/>
      <c r="C183" s="240"/>
      <c r="E183" s="241"/>
      <c r="F183" s="175"/>
      <c r="G183" s="176"/>
      <c r="H183" s="177"/>
      <c r="I183" s="242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</row>
    <row r="184" spans="1:28" ht="15.75" customHeight="1" x14ac:dyDescent="0.25">
      <c r="A184" s="233"/>
      <c r="B184" s="234"/>
      <c r="C184" s="240"/>
      <c r="E184" s="241"/>
      <c r="F184" s="175"/>
      <c r="G184" s="176"/>
      <c r="H184" s="177"/>
      <c r="I184" s="242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</row>
    <row r="185" spans="1:28" ht="15.75" customHeight="1" x14ac:dyDescent="0.25">
      <c r="A185" s="239"/>
      <c r="B185" s="234"/>
      <c r="C185" s="240"/>
      <c r="E185" s="241"/>
      <c r="F185" s="175"/>
      <c r="G185" s="176"/>
      <c r="H185" s="177"/>
      <c r="I185" s="242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</row>
    <row r="186" spans="1:28" ht="15.75" customHeight="1" x14ac:dyDescent="0.25">
      <c r="A186" s="233"/>
      <c r="B186" s="234"/>
      <c r="C186" s="240"/>
      <c r="E186" s="241"/>
      <c r="F186" s="175"/>
      <c r="G186" s="176"/>
      <c r="H186" s="177"/>
      <c r="I186" s="242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</row>
    <row r="187" spans="1:28" ht="15.75" customHeight="1" x14ac:dyDescent="0.25">
      <c r="A187" s="239"/>
      <c r="B187" s="234"/>
      <c r="C187" s="240"/>
      <c r="E187" s="241"/>
      <c r="F187" s="175"/>
      <c r="G187" s="176"/>
      <c r="H187" s="177"/>
      <c r="I187" s="242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</row>
    <row r="188" spans="1:28" ht="15.75" customHeight="1" x14ac:dyDescent="0.25">
      <c r="A188" s="239"/>
      <c r="B188" s="234"/>
      <c r="C188" s="240"/>
      <c r="E188" s="241"/>
      <c r="F188" s="175"/>
      <c r="G188" s="176"/>
      <c r="H188" s="177"/>
      <c r="I188" s="242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</row>
    <row r="189" spans="1:28" ht="15.75" customHeight="1" x14ac:dyDescent="0.25">
      <c r="A189" s="239"/>
      <c r="B189" s="234"/>
      <c r="C189" s="240"/>
      <c r="E189" s="241"/>
      <c r="F189" s="175"/>
      <c r="G189" s="176"/>
      <c r="H189" s="177"/>
      <c r="I189" s="242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</row>
    <row r="190" spans="1:28" ht="15.75" customHeight="1" x14ac:dyDescent="0.25">
      <c r="A190" s="239"/>
      <c r="B190" s="234"/>
      <c r="C190" s="240"/>
      <c r="E190" s="241"/>
      <c r="F190" s="175"/>
      <c r="G190" s="176"/>
      <c r="H190" s="177"/>
      <c r="I190" s="242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</row>
    <row r="191" spans="1:28" ht="15.75" customHeight="1" x14ac:dyDescent="0.25">
      <c r="A191" s="239"/>
      <c r="B191" s="234"/>
      <c r="C191" s="240"/>
      <c r="E191" s="241"/>
      <c r="F191" s="175"/>
      <c r="G191" s="176"/>
      <c r="H191" s="177"/>
      <c r="I191" s="242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</row>
    <row r="192" spans="1:28" ht="15.75" customHeight="1" x14ac:dyDescent="0.25">
      <c r="A192" s="233"/>
      <c r="B192" s="234"/>
      <c r="C192" s="240"/>
      <c r="E192" s="241"/>
      <c r="F192" s="175"/>
      <c r="G192" s="176"/>
      <c r="H192" s="177"/>
      <c r="I192" s="242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</row>
    <row r="193" spans="1:28" ht="15.75" customHeight="1" x14ac:dyDescent="0.25">
      <c r="A193" s="239"/>
      <c r="B193" s="234"/>
      <c r="C193" s="240"/>
      <c r="E193" s="241"/>
      <c r="F193" s="175"/>
      <c r="G193" s="176"/>
      <c r="H193" s="177"/>
      <c r="I193" s="242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</row>
    <row r="194" spans="1:28" ht="15.75" customHeight="1" x14ac:dyDescent="0.25">
      <c r="A194" s="233"/>
      <c r="B194" s="234"/>
      <c r="C194" s="240"/>
      <c r="E194" s="241"/>
      <c r="F194" s="175"/>
      <c r="G194" s="176"/>
      <c r="H194" s="177"/>
      <c r="I194" s="242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</row>
    <row r="195" spans="1:28" ht="15.75" customHeight="1" x14ac:dyDescent="0.25">
      <c r="A195" s="233"/>
      <c r="B195" s="234"/>
      <c r="C195" s="240"/>
      <c r="E195" s="241"/>
      <c r="F195" s="175"/>
      <c r="G195" s="176"/>
      <c r="H195" s="177"/>
      <c r="I195" s="242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</row>
    <row r="196" spans="1:28" ht="15.75" customHeight="1" x14ac:dyDescent="0.25">
      <c r="A196" s="233"/>
      <c r="B196" s="234"/>
      <c r="C196" s="240"/>
      <c r="E196" s="241"/>
      <c r="F196" s="175"/>
      <c r="G196" s="176"/>
      <c r="H196" s="177"/>
      <c r="I196" s="242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</row>
    <row r="197" spans="1:28" ht="15.75" customHeight="1" x14ac:dyDescent="0.25">
      <c r="A197" s="239"/>
      <c r="B197" s="234"/>
      <c r="C197" s="240"/>
      <c r="E197" s="241"/>
      <c r="F197" s="175"/>
      <c r="G197" s="176"/>
      <c r="H197" s="177"/>
      <c r="I197" s="242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</row>
    <row r="198" spans="1:28" ht="15.75" customHeight="1" x14ac:dyDescent="0.25">
      <c r="A198" s="239"/>
      <c r="B198" s="234"/>
      <c r="C198" s="240"/>
      <c r="E198" s="241"/>
      <c r="F198" s="175"/>
      <c r="G198" s="176"/>
      <c r="H198" s="177"/>
      <c r="I198" s="242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</row>
    <row r="199" spans="1:28" ht="15.75" customHeight="1" x14ac:dyDescent="0.25">
      <c r="A199" s="239"/>
      <c r="B199" s="234"/>
      <c r="C199" s="240"/>
      <c r="E199" s="241"/>
      <c r="F199" s="175"/>
      <c r="G199" s="176"/>
      <c r="H199" s="177"/>
      <c r="I199" s="242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</row>
    <row r="200" spans="1:28" ht="15.75" customHeight="1" x14ac:dyDescent="0.25">
      <c r="A200" s="239"/>
      <c r="B200" s="234"/>
      <c r="C200" s="240"/>
      <c r="E200" s="241"/>
      <c r="F200" s="175"/>
      <c r="G200" s="176"/>
      <c r="H200" s="177"/>
      <c r="I200" s="242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</row>
    <row r="201" spans="1:28" ht="15.75" customHeight="1" x14ac:dyDescent="0.25">
      <c r="A201" s="239"/>
      <c r="B201" s="234"/>
      <c r="C201" s="240"/>
      <c r="E201" s="241"/>
      <c r="F201" s="175"/>
      <c r="G201" s="176"/>
      <c r="H201" s="177"/>
      <c r="I201" s="242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</row>
    <row r="202" spans="1:28" ht="15.75" customHeight="1" x14ac:dyDescent="0.25">
      <c r="A202" s="239"/>
      <c r="B202" s="234"/>
      <c r="C202" s="240"/>
      <c r="E202" s="241"/>
      <c r="F202" s="175"/>
      <c r="G202" s="176"/>
      <c r="H202" s="177"/>
      <c r="I202" s="242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</row>
    <row r="203" spans="1:28" ht="15.75" customHeight="1" x14ac:dyDescent="0.25">
      <c r="A203" s="239"/>
      <c r="B203" s="234"/>
      <c r="C203" s="240"/>
      <c r="E203" s="241"/>
      <c r="F203" s="175"/>
      <c r="G203" s="176"/>
      <c r="H203" s="177"/>
      <c r="I203" s="242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</row>
    <row r="204" spans="1:28" ht="15.75" customHeight="1" x14ac:dyDescent="0.25">
      <c r="A204" s="239"/>
      <c r="B204" s="234"/>
      <c r="C204" s="240"/>
      <c r="E204" s="241"/>
      <c r="F204" s="175"/>
      <c r="G204" s="176"/>
      <c r="H204" s="177"/>
      <c r="I204" s="242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</row>
    <row r="205" spans="1:28" ht="15.75" customHeight="1" x14ac:dyDescent="0.25">
      <c r="A205" s="239"/>
      <c r="B205" s="234"/>
      <c r="C205" s="240"/>
      <c r="E205" s="241"/>
      <c r="F205" s="175"/>
      <c r="G205" s="176"/>
      <c r="H205" s="177"/>
      <c r="I205" s="242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</row>
    <row r="206" spans="1:28" ht="15.75" customHeight="1" x14ac:dyDescent="0.25">
      <c r="A206" s="239"/>
      <c r="B206" s="234"/>
      <c r="C206" s="240"/>
      <c r="E206" s="241"/>
      <c r="F206" s="175"/>
      <c r="G206" s="176"/>
      <c r="H206" s="177"/>
      <c r="I206" s="242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</row>
    <row r="207" spans="1:28" ht="15.75" customHeight="1" x14ac:dyDescent="0.25">
      <c r="A207" s="239"/>
      <c r="B207" s="234"/>
      <c r="C207" s="240"/>
      <c r="E207" s="241"/>
      <c r="F207" s="175"/>
      <c r="G207" s="176"/>
      <c r="H207" s="177"/>
      <c r="I207" s="242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</row>
    <row r="208" spans="1:28" ht="15.75" customHeight="1" x14ac:dyDescent="0.25">
      <c r="A208" s="239"/>
      <c r="B208" s="234"/>
      <c r="C208" s="240"/>
      <c r="E208" s="241"/>
      <c r="F208" s="175"/>
      <c r="G208" s="176"/>
      <c r="H208" s="177"/>
      <c r="I208" s="242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</row>
    <row r="209" spans="1:28" ht="15.75" customHeight="1" x14ac:dyDescent="0.25">
      <c r="A209" s="239"/>
      <c r="B209" s="234"/>
      <c r="C209" s="240"/>
      <c r="E209" s="241"/>
      <c r="F209" s="175"/>
      <c r="G209" s="176"/>
      <c r="H209" s="177"/>
      <c r="I209" s="242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</row>
    <row r="210" spans="1:28" ht="15.75" customHeight="1" x14ac:dyDescent="0.25">
      <c r="A210" s="239"/>
      <c r="B210" s="234"/>
      <c r="C210" s="240"/>
      <c r="E210" s="241"/>
      <c r="F210" s="175"/>
      <c r="G210" s="176"/>
      <c r="H210" s="177"/>
      <c r="I210" s="242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</row>
    <row r="211" spans="1:28" ht="15.75" customHeight="1" x14ac:dyDescent="0.25">
      <c r="A211" s="239"/>
      <c r="B211" s="234"/>
      <c r="C211" s="240"/>
      <c r="E211" s="241"/>
      <c r="F211" s="175"/>
      <c r="G211" s="176"/>
      <c r="H211" s="177"/>
      <c r="I211" s="242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</row>
    <row r="212" spans="1:28" ht="15.75" customHeight="1" x14ac:dyDescent="0.25">
      <c r="A212" s="239"/>
      <c r="B212" s="234"/>
      <c r="C212" s="240"/>
      <c r="E212" s="241"/>
      <c r="F212" s="175"/>
      <c r="G212" s="176"/>
      <c r="H212" s="177"/>
      <c r="I212" s="242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</row>
    <row r="213" spans="1:28" ht="15.75" customHeight="1" x14ac:dyDescent="0.25">
      <c r="A213" s="239"/>
      <c r="B213" s="234"/>
      <c r="C213" s="240"/>
      <c r="E213" s="241"/>
      <c r="F213" s="175"/>
      <c r="G213" s="176"/>
      <c r="H213" s="177"/>
      <c r="I213" s="242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</row>
    <row r="214" spans="1:28" ht="15.75" customHeight="1" x14ac:dyDescent="0.25">
      <c r="A214" s="239"/>
      <c r="B214" s="234"/>
      <c r="C214" s="240"/>
      <c r="E214" s="241"/>
      <c r="F214" s="175"/>
      <c r="G214" s="176"/>
      <c r="H214" s="177"/>
      <c r="I214" s="242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</row>
    <row r="215" spans="1:28" ht="15.75" customHeight="1" x14ac:dyDescent="0.25">
      <c r="A215" s="239"/>
      <c r="B215" s="234"/>
      <c r="C215" s="240"/>
      <c r="E215" s="241"/>
      <c r="F215" s="175"/>
      <c r="G215" s="176"/>
      <c r="H215" s="177"/>
      <c r="I215" s="242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</row>
    <row r="216" spans="1:28" ht="15.75" customHeight="1" x14ac:dyDescent="0.25">
      <c r="A216" s="239"/>
      <c r="B216" s="234"/>
      <c r="C216" s="240"/>
      <c r="E216" s="241"/>
      <c r="F216" s="175"/>
      <c r="G216" s="176"/>
      <c r="H216" s="177"/>
      <c r="I216" s="242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</row>
    <row r="217" spans="1:28" ht="15.75" customHeight="1" x14ac:dyDescent="0.25">
      <c r="A217" s="239"/>
      <c r="B217" s="234"/>
      <c r="C217" s="240"/>
      <c r="E217" s="241"/>
      <c r="F217" s="175"/>
      <c r="G217" s="176"/>
      <c r="H217" s="177"/>
      <c r="I217" s="242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</row>
    <row r="218" spans="1:28" ht="15.75" customHeight="1" x14ac:dyDescent="0.25">
      <c r="A218" s="239"/>
      <c r="B218" s="234"/>
      <c r="C218" s="240"/>
      <c r="E218" s="241"/>
      <c r="F218" s="175"/>
      <c r="G218" s="176"/>
      <c r="H218" s="177"/>
      <c r="I218" s="242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</row>
    <row r="219" spans="1:28" ht="15.75" customHeight="1" x14ac:dyDescent="0.25">
      <c r="A219" s="239"/>
      <c r="B219" s="234"/>
      <c r="C219" s="240"/>
      <c r="E219" s="241"/>
      <c r="F219" s="175"/>
      <c r="G219" s="176"/>
      <c r="H219" s="177"/>
      <c r="I219" s="242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</row>
    <row r="220" spans="1:28" ht="15.75" customHeight="1" x14ac:dyDescent="0.25">
      <c r="A220" s="239"/>
      <c r="B220" s="234"/>
      <c r="C220" s="240"/>
      <c r="E220" s="241"/>
      <c r="F220" s="175"/>
      <c r="G220" s="176"/>
      <c r="H220" s="177"/>
      <c r="I220" s="242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</row>
    <row r="221" spans="1:28" ht="15.75" customHeight="1" x14ac:dyDescent="0.25">
      <c r="A221" s="239"/>
      <c r="B221" s="234"/>
      <c r="C221" s="240"/>
      <c r="E221" s="241"/>
      <c r="F221" s="175"/>
      <c r="G221" s="176"/>
      <c r="H221" s="177"/>
      <c r="I221" s="242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</row>
    <row r="222" spans="1:28" ht="15.75" customHeight="1" x14ac:dyDescent="0.25">
      <c r="A222" s="239"/>
      <c r="B222" s="234"/>
      <c r="C222" s="240"/>
      <c r="E222" s="241"/>
      <c r="F222" s="175"/>
      <c r="G222" s="176"/>
      <c r="H222" s="177"/>
      <c r="I222" s="242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</row>
    <row r="223" spans="1:28" ht="15.75" customHeight="1" x14ac:dyDescent="0.25">
      <c r="A223" s="239"/>
      <c r="B223" s="234"/>
      <c r="C223" s="240"/>
      <c r="E223" s="241"/>
      <c r="F223" s="175"/>
      <c r="G223" s="176"/>
      <c r="H223" s="177"/>
      <c r="I223" s="242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</row>
    <row r="224" spans="1:28" ht="15.75" customHeight="1" x14ac:dyDescent="0.25">
      <c r="A224" s="239"/>
      <c r="B224" s="234"/>
      <c r="C224" s="240"/>
      <c r="E224" s="241"/>
      <c r="F224" s="175"/>
      <c r="G224" s="176"/>
      <c r="H224" s="177"/>
      <c r="I224" s="242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</row>
    <row r="225" spans="1:28" ht="15.75" customHeight="1" x14ac:dyDescent="0.25">
      <c r="A225" s="239"/>
      <c r="B225" s="234"/>
      <c r="C225" s="240"/>
      <c r="E225" s="241"/>
      <c r="F225" s="175"/>
      <c r="G225" s="176"/>
      <c r="H225" s="177"/>
      <c r="I225" s="242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</row>
    <row r="226" spans="1:28" ht="15.75" customHeight="1" x14ac:dyDescent="0.4">
      <c r="A226" s="14"/>
      <c r="B226" s="243"/>
      <c r="C226" s="244"/>
      <c r="E226" s="245"/>
      <c r="F226" s="246"/>
      <c r="G226" s="247"/>
      <c r="H226" s="248"/>
      <c r="I226" s="249"/>
    </row>
    <row r="227" spans="1:28" ht="15.75" customHeight="1" x14ac:dyDescent="0.2">
      <c r="A227" s="14"/>
      <c r="C227" s="250"/>
    </row>
    <row r="228" spans="1:28" ht="15.75" customHeight="1" x14ac:dyDescent="0.2">
      <c r="A228" s="14"/>
      <c r="C228" s="250"/>
    </row>
    <row r="229" spans="1:28" ht="15.75" customHeight="1" x14ac:dyDescent="0.2">
      <c r="A229" s="14"/>
      <c r="C229" s="250"/>
    </row>
    <row r="230" spans="1:28" ht="15.75" customHeight="1" x14ac:dyDescent="0.2">
      <c r="A230" s="14"/>
      <c r="C230" s="250"/>
    </row>
    <row r="231" spans="1:28" ht="15.75" customHeight="1" x14ac:dyDescent="0.2">
      <c r="A231" s="14"/>
      <c r="C231" s="250"/>
    </row>
    <row r="232" spans="1:28" ht="15.75" customHeight="1" x14ac:dyDescent="0.2">
      <c r="A232" s="14"/>
      <c r="C232" s="250"/>
    </row>
    <row r="233" spans="1:28" ht="15.75" customHeight="1" x14ac:dyDescent="0.2">
      <c r="A233" s="14"/>
      <c r="C233" s="250"/>
    </row>
    <row r="234" spans="1:28" ht="15.75" customHeight="1" x14ac:dyDescent="0.2">
      <c r="A234" s="251"/>
    </row>
    <row r="235" spans="1:28" ht="15.75" customHeight="1" x14ac:dyDescent="0.2">
      <c r="A235" s="251"/>
    </row>
    <row r="236" spans="1:28" ht="15.75" customHeight="1" x14ac:dyDescent="0.2">
      <c r="A236" s="251"/>
    </row>
    <row r="237" spans="1:28" ht="15.75" customHeight="1" x14ac:dyDescent="0.2">
      <c r="A237" s="251"/>
    </row>
    <row r="238" spans="1:28" ht="15.75" customHeight="1" x14ac:dyDescent="0.2">
      <c r="A238" s="251"/>
    </row>
    <row r="239" spans="1:28" ht="15.75" customHeight="1" x14ac:dyDescent="0.2">
      <c r="A239" s="251"/>
    </row>
    <row r="240" spans="1:28" ht="15.75" customHeight="1" x14ac:dyDescent="0.2">
      <c r="A240" s="251"/>
    </row>
    <row r="241" spans="1:1" ht="15.75" customHeight="1" x14ac:dyDescent="0.2">
      <c r="A241" s="251"/>
    </row>
    <row r="242" spans="1:1" ht="15.75" customHeight="1" x14ac:dyDescent="0.2">
      <c r="A242" s="251"/>
    </row>
    <row r="243" spans="1:1" ht="15.75" customHeight="1" x14ac:dyDescent="0.2">
      <c r="A243" s="251"/>
    </row>
    <row r="244" spans="1:1" ht="15.75" customHeight="1" x14ac:dyDescent="0.2">
      <c r="A244" s="251"/>
    </row>
    <row r="245" spans="1:1" ht="15.75" customHeight="1" x14ac:dyDescent="0.2">
      <c r="A245" s="251"/>
    </row>
    <row r="246" spans="1:1" ht="15.75" customHeight="1" x14ac:dyDescent="0.2">
      <c r="A246" s="251"/>
    </row>
    <row r="247" spans="1:1" ht="15.75" customHeight="1" x14ac:dyDescent="0.2">
      <c r="A247" s="251"/>
    </row>
    <row r="248" spans="1:1" ht="15.75" customHeight="1" x14ac:dyDescent="0.2">
      <c r="A248" s="251"/>
    </row>
    <row r="249" spans="1:1" ht="15.75" customHeight="1" x14ac:dyDescent="0.2">
      <c r="A249" s="251"/>
    </row>
    <row r="250" spans="1:1" ht="15.75" customHeight="1" x14ac:dyDescent="0.2">
      <c r="A250" s="251"/>
    </row>
    <row r="251" spans="1:1" ht="15.75" customHeight="1" x14ac:dyDescent="0.2">
      <c r="A251" s="251"/>
    </row>
    <row r="252" spans="1:1" ht="15.75" customHeight="1" x14ac:dyDescent="0.2">
      <c r="A252" s="251"/>
    </row>
    <row r="253" spans="1:1" ht="15.75" customHeight="1" x14ac:dyDescent="0.2">
      <c r="A253" s="251"/>
    </row>
    <row r="254" spans="1:1" ht="15.75" customHeight="1" x14ac:dyDescent="0.2">
      <c r="A254" s="251"/>
    </row>
    <row r="255" spans="1:1" ht="15.75" customHeight="1" x14ac:dyDescent="0.2">
      <c r="A255" s="251"/>
    </row>
    <row r="256" spans="1:1" ht="15.75" customHeight="1" x14ac:dyDescent="0.2">
      <c r="A256" s="251"/>
    </row>
    <row r="257" spans="1:1" ht="15.75" customHeight="1" x14ac:dyDescent="0.2">
      <c r="A257" s="251"/>
    </row>
    <row r="258" spans="1:1" ht="15.75" customHeight="1" x14ac:dyDescent="0.2">
      <c r="A258" s="251"/>
    </row>
    <row r="259" spans="1:1" ht="15.75" customHeight="1" x14ac:dyDescent="0.2">
      <c r="A259" s="251"/>
    </row>
    <row r="260" spans="1:1" ht="15.75" customHeight="1" x14ac:dyDescent="0.2">
      <c r="A260" s="251"/>
    </row>
    <row r="261" spans="1:1" ht="15.75" customHeight="1" x14ac:dyDescent="0.2">
      <c r="A261" s="251"/>
    </row>
    <row r="262" spans="1:1" ht="15.75" customHeight="1" x14ac:dyDescent="0.2">
      <c r="A262" s="251"/>
    </row>
    <row r="263" spans="1:1" ht="15.75" customHeight="1" x14ac:dyDescent="0.2">
      <c r="A263" s="251"/>
    </row>
    <row r="264" spans="1:1" ht="15.75" customHeight="1" x14ac:dyDescent="0.2">
      <c r="A264" s="251"/>
    </row>
    <row r="265" spans="1:1" ht="15.75" customHeight="1" x14ac:dyDescent="0.2">
      <c r="A265" s="251"/>
    </row>
    <row r="266" spans="1:1" ht="15.75" customHeight="1" x14ac:dyDescent="0.2">
      <c r="A266" s="251"/>
    </row>
    <row r="267" spans="1:1" ht="15.75" customHeight="1" x14ac:dyDescent="0.2">
      <c r="A267" s="251"/>
    </row>
    <row r="268" spans="1:1" ht="15.75" customHeight="1" x14ac:dyDescent="0.2">
      <c r="A268" s="251"/>
    </row>
    <row r="269" spans="1:1" ht="15.75" customHeight="1" x14ac:dyDescent="0.2">
      <c r="A269" s="251"/>
    </row>
    <row r="270" spans="1:1" ht="15.75" customHeight="1" x14ac:dyDescent="0.2">
      <c r="A270" s="251"/>
    </row>
    <row r="271" spans="1:1" ht="15.75" customHeight="1" x14ac:dyDescent="0.2">
      <c r="A271" s="251"/>
    </row>
    <row r="272" spans="1:1" ht="15.75" customHeight="1" x14ac:dyDescent="0.2">
      <c r="A272" s="251"/>
    </row>
    <row r="273" spans="1:1" ht="15.75" customHeight="1" x14ac:dyDescent="0.2">
      <c r="A273" s="251"/>
    </row>
    <row r="274" spans="1:1" ht="15.75" customHeight="1" x14ac:dyDescent="0.2">
      <c r="A274" s="251"/>
    </row>
    <row r="275" spans="1:1" ht="15.75" customHeight="1" x14ac:dyDescent="0.2">
      <c r="A275" s="251"/>
    </row>
    <row r="276" spans="1:1" ht="15.75" customHeight="1" x14ac:dyDescent="0.2">
      <c r="A276" s="251"/>
    </row>
    <row r="277" spans="1:1" ht="15.75" customHeight="1" x14ac:dyDescent="0.2">
      <c r="A277" s="251"/>
    </row>
    <row r="278" spans="1:1" ht="15.75" customHeight="1" x14ac:dyDescent="0.2">
      <c r="A278" s="251"/>
    </row>
    <row r="279" spans="1:1" ht="15.75" customHeight="1" x14ac:dyDescent="0.2">
      <c r="A279" s="251"/>
    </row>
    <row r="280" spans="1:1" ht="15.75" customHeight="1" x14ac:dyDescent="0.2">
      <c r="A280" s="251"/>
    </row>
    <row r="281" spans="1:1" ht="15.75" customHeight="1" x14ac:dyDescent="0.2">
      <c r="A281" s="251"/>
    </row>
    <row r="282" spans="1:1" ht="15.75" customHeight="1" x14ac:dyDescent="0.2">
      <c r="A282" s="251"/>
    </row>
    <row r="283" spans="1:1" ht="15.75" customHeight="1" x14ac:dyDescent="0.2">
      <c r="A283" s="251"/>
    </row>
    <row r="284" spans="1:1" ht="15.75" customHeight="1" x14ac:dyDescent="0.2">
      <c r="A284" s="251"/>
    </row>
    <row r="285" spans="1:1" ht="15.75" customHeight="1" x14ac:dyDescent="0.2">
      <c r="A285" s="251"/>
    </row>
    <row r="286" spans="1:1" ht="15.75" customHeight="1" x14ac:dyDescent="0.2">
      <c r="A286" s="251"/>
    </row>
    <row r="287" spans="1:1" ht="15.75" customHeight="1" x14ac:dyDescent="0.2">
      <c r="A287" s="251"/>
    </row>
    <row r="288" spans="1:1" ht="15.75" customHeight="1" x14ac:dyDescent="0.2">
      <c r="A288" s="251"/>
    </row>
    <row r="289" spans="1:1" ht="15.75" customHeight="1" x14ac:dyDescent="0.2">
      <c r="A289" s="251"/>
    </row>
    <row r="290" spans="1:1" ht="15.75" customHeight="1" x14ac:dyDescent="0.2">
      <c r="A290" s="251"/>
    </row>
    <row r="291" spans="1:1" ht="15.75" customHeight="1" x14ac:dyDescent="0.2">
      <c r="A291" s="251"/>
    </row>
    <row r="292" spans="1:1" ht="15.75" customHeight="1" x14ac:dyDescent="0.2">
      <c r="A292" s="251"/>
    </row>
    <row r="293" spans="1:1" ht="15.75" customHeight="1" x14ac:dyDescent="0.2">
      <c r="A293" s="251"/>
    </row>
    <row r="294" spans="1:1" ht="15.75" customHeight="1" x14ac:dyDescent="0.2">
      <c r="A294" s="251"/>
    </row>
    <row r="295" spans="1:1" ht="15.75" customHeight="1" x14ac:dyDescent="0.2">
      <c r="A295" s="251"/>
    </row>
    <row r="296" spans="1:1" ht="15.75" customHeight="1" x14ac:dyDescent="0.2">
      <c r="A296" s="251"/>
    </row>
    <row r="297" spans="1:1" ht="15.75" customHeight="1" x14ac:dyDescent="0.2">
      <c r="A297" s="251"/>
    </row>
    <row r="298" spans="1:1" ht="15.75" customHeight="1" x14ac:dyDescent="0.2">
      <c r="A298" s="251"/>
    </row>
    <row r="299" spans="1:1" ht="15.75" customHeight="1" x14ac:dyDescent="0.2">
      <c r="A299" s="251"/>
    </row>
    <row r="300" spans="1:1" ht="15.75" customHeight="1" x14ac:dyDescent="0.2">
      <c r="A300" s="251"/>
    </row>
    <row r="301" spans="1:1" ht="15.75" customHeight="1" x14ac:dyDescent="0.2">
      <c r="A301" s="251"/>
    </row>
    <row r="302" spans="1:1" ht="15.75" customHeight="1" x14ac:dyDescent="0.2">
      <c r="A302" s="251"/>
    </row>
    <row r="303" spans="1:1" ht="15.75" customHeight="1" x14ac:dyDescent="0.2">
      <c r="A303" s="251"/>
    </row>
    <row r="304" spans="1:1" ht="15.75" customHeight="1" x14ac:dyDescent="0.2">
      <c r="A304" s="251"/>
    </row>
    <row r="305" spans="1:1" ht="15.75" customHeight="1" x14ac:dyDescent="0.2">
      <c r="A305" s="251"/>
    </row>
    <row r="306" spans="1:1" ht="15.75" customHeight="1" x14ac:dyDescent="0.2">
      <c r="A306" s="251"/>
    </row>
    <row r="307" spans="1:1" ht="15.75" customHeight="1" x14ac:dyDescent="0.2">
      <c r="A307" s="251"/>
    </row>
    <row r="308" spans="1:1" ht="15.75" customHeight="1" x14ac:dyDescent="0.2">
      <c r="A308" s="251"/>
    </row>
    <row r="309" spans="1:1" ht="15.75" customHeight="1" x14ac:dyDescent="0.2">
      <c r="A309" s="251"/>
    </row>
    <row r="310" spans="1:1" ht="15.75" customHeight="1" x14ac:dyDescent="0.2">
      <c r="A310" s="251"/>
    </row>
    <row r="311" spans="1:1" ht="15.75" customHeight="1" x14ac:dyDescent="0.2">
      <c r="A311" s="251"/>
    </row>
    <row r="312" spans="1:1" ht="15.75" customHeight="1" x14ac:dyDescent="0.2">
      <c r="A312" s="251"/>
    </row>
    <row r="313" spans="1:1" ht="15.75" customHeight="1" x14ac:dyDescent="0.2">
      <c r="A313" s="251"/>
    </row>
    <row r="314" spans="1:1" ht="15.75" customHeight="1" x14ac:dyDescent="0.2">
      <c r="A314" s="251"/>
    </row>
    <row r="315" spans="1:1" ht="15.75" customHeight="1" x14ac:dyDescent="0.2">
      <c r="A315" s="251"/>
    </row>
    <row r="316" spans="1:1" ht="15.75" customHeight="1" x14ac:dyDescent="0.2">
      <c r="A316" s="251"/>
    </row>
    <row r="317" spans="1:1" ht="15.75" customHeight="1" x14ac:dyDescent="0.2">
      <c r="A317" s="251"/>
    </row>
    <row r="318" spans="1:1" ht="15.75" customHeight="1" x14ac:dyDescent="0.2">
      <c r="A318" s="251"/>
    </row>
    <row r="319" spans="1:1" ht="15.75" customHeight="1" x14ac:dyDescent="0.2">
      <c r="A319" s="251"/>
    </row>
    <row r="320" spans="1:1" ht="15.75" customHeight="1" x14ac:dyDescent="0.2">
      <c r="A320" s="251"/>
    </row>
    <row r="321" spans="1:1" ht="15.75" customHeight="1" x14ac:dyDescent="0.2">
      <c r="A321" s="251"/>
    </row>
    <row r="322" spans="1:1" ht="15.75" customHeight="1" x14ac:dyDescent="0.2">
      <c r="A322" s="251"/>
    </row>
    <row r="323" spans="1:1" ht="15.75" customHeight="1" x14ac:dyDescent="0.2">
      <c r="A323" s="251"/>
    </row>
    <row r="324" spans="1:1" ht="15.75" customHeight="1" x14ac:dyDescent="0.2">
      <c r="A324" s="251"/>
    </row>
    <row r="325" spans="1:1" ht="15.75" customHeight="1" x14ac:dyDescent="0.2">
      <c r="A325" s="251"/>
    </row>
    <row r="326" spans="1:1" ht="15.75" customHeight="1" x14ac:dyDescent="0.2">
      <c r="A326" s="251"/>
    </row>
    <row r="327" spans="1:1" ht="15.75" customHeight="1" x14ac:dyDescent="0.2">
      <c r="A327" s="251"/>
    </row>
    <row r="328" spans="1:1" ht="15.75" customHeight="1" x14ac:dyDescent="0.2">
      <c r="A328" s="251"/>
    </row>
    <row r="329" spans="1:1" ht="15.75" customHeight="1" x14ac:dyDescent="0.2">
      <c r="A329" s="251"/>
    </row>
    <row r="330" spans="1:1" ht="15.75" customHeight="1" x14ac:dyDescent="0.2">
      <c r="A330" s="251"/>
    </row>
    <row r="331" spans="1:1" ht="15.75" customHeight="1" x14ac:dyDescent="0.2">
      <c r="A331" s="251"/>
    </row>
    <row r="332" spans="1:1" ht="15.75" customHeight="1" x14ac:dyDescent="0.2">
      <c r="A332" s="251"/>
    </row>
    <row r="333" spans="1:1" ht="15.75" customHeight="1" x14ac:dyDescent="0.2">
      <c r="A333" s="251"/>
    </row>
    <row r="334" spans="1:1" ht="15.75" customHeight="1" x14ac:dyDescent="0.2">
      <c r="A334" s="251"/>
    </row>
    <row r="335" spans="1:1" ht="15.75" customHeight="1" x14ac:dyDescent="0.2">
      <c r="A335" s="251"/>
    </row>
    <row r="336" spans="1:1" ht="15.75" customHeight="1" x14ac:dyDescent="0.2">
      <c r="A336" s="251"/>
    </row>
    <row r="337" spans="1:1" ht="15.75" customHeight="1" x14ac:dyDescent="0.2">
      <c r="A337" s="251"/>
    </row>
    <row r="338" spans="1:1" ht="15.75" customHeight="1" x14ac:dyDescent="0.2">
      <c r="A338" s="251"/>
    </row>
    <row r="339" spans="1:1" ht="15.75" customHeight="1" x14ac:dyDescent="0.2">
      <c r="A339" s="251"/>
    </row>
    <row r="340" spans="1:1" ht="15.75" customHeight="1" x14ac:dyDescent="0.2">
      <c r="A340" s="251"/>
    </row>
    <row r="341" spans="1:1" ht="15.75" customHeight="1" x14ac:dyDescent="0.2">
      <c r="A341" s="251"/>
    </row>
    <row r="342" spans="1:1" ht="15.75" customHeight="1" x14ac:dyDescent="0.2">
      <c r="A342" s="251"/>
    </row>
    <row r="343" spans="1:1" ht="15.75" customHeight="1" x14ac:dyDescent="0.2">
      <c r="A343" s="251"/>
    </row>
    <row r="344" spans="1:1" ht="15.75" customHeight="1" x14ac:dyDescent="0.2">
      <c r="A344" s="251"/>
    </row>
    <row r="345" spans="1:1" ht="15.75" customHeight="1" x14ac:dyDescent="0.2">
      <c r="A345" s="251"/>
    </row>
    <row r="346" spans="1:1" ht="15.75" customHeight="1" x14ac:dyDescent="0.2">
      <c r="A346" s="251"/>
    </row>
    <row r="347" spans="1:1" ht="15.75" customHeight="1" x14ac:dyDescent="0.2">
      <c r="A347" s="251"/>
    </row>
    <row r="348" spans="1:1" ht="15.75" customHeight="1" x14ac:dyDescent="0.2">
      <c r="A348" s="251"/>
    </row>
    <row r="349" spans="1:1" ht="15.75" customHeight="1" x14ac:dyDescent="0.2">
      <c r="A349" s="251"/>
    </row>
    <row r="350" spans="1:1" ht="15.75" customHeight="1" x14ac:dyDescent="0.2">
      <c r="A350" s="251"/>
    </row>
    <row r="351" spans="1:1" ht="15.75" customHeight="1" x14ac:dyDescent="0.2">
      <c r="A351" s="251"/>
    </row>
    <row r="352" spans="1:1" ht="15.75" customHeight="1" x14ac:dyDescent="0.2">
      <c r="A352" s="251"/>
    </row>
    <row r="353" spans="1:1" ht="15.75" customHeight="1" x14ac:dyDescent="0.2">
      <c r="A353" s="251"/>
    </row>
    <row r="354" spans="1:1" ht="15.75" customHeight="1" x14ac:dyDescent="0.2">
      <c r="A354" s="251"/>
    </row>
    <row r="355" spans="1:1" ht="15.75" customHeight="1" x14ac:dyDescent="0.2">
      <c r="A355" s="251"/>
    </row>
    <row r="356" spans="1:1" ht="15.75" customHeight="1" x14ac:dyDescent="0.2">
      <c r="A356" s="251"/>
    </row>
    <row r="357" spans="1:1" ht="15.75" customHeight="1" x14ac:dyDescent="0.2">
      <c r="A357" s="251"/>
    </row>
    <row r="358" spans="1:1" ht="15.75" customHeight="1" x14ac:dyDescent="0.2">
      <c r="A358" s="251"/>
    </row>
    <row r="359" spans="1:1" ht="15.75" customHeight="1" x14ac:dyDescent="0.2">
      <c r="A359" s="251"/>
    </row>
    <row r="360" spans="1:1" ht="15.75" customHeight="1" x14ac:dyDescent="0.2">
      <c r="A360" s="251"/>
    </row>
    <row r="361" spans="1:1" ht="15.75" customHeight="1" x14ac:dyDescent="0.2">
      <c r="A361" s="251"/>
    </row>
    <row r="362" spans="1:1" ht="15.75" customHeight="1" x14ac:dyDescent="0.2">
      <c r="A362" s="251"/>
    </row>
    <row r="363" spans="1:1" ht="15.75" customHeight="1" x14ac:dyDescent="0.2">
      <c r="A363" s="251"/>
    </row>
    <row r="364" spans="1:1" ht="15.75" customHeight="1" x14ac:dyDescent="0.2">
      <c r="A364" s="251"/>
    </row>
    <row r="365" spans="1:1" ht="15.75" customHeight="1" x14ac:dyDescent="0.2">
      <c r="A365" s="251"/>
    </row>
    <row r="366" spans="1:1" ht="15.75" customHeight="1" x14ac:dyDescent="0.2">
      <c r="A366" s="251"/>
    </row>
    <row r="367" spans="1:1" ht="15.75" customHeight="1" x14ac:dyDescent="0.2">
      <c r="A367" s="251"/>
    </row>
    <row r="368" spans="1:1" ht="15.75" customHeight="1" x14ac:dyDescent="0.2">
      <c r="A368" s="251"/>
    </row>
    <row r="369" spans="1:1" ht="15.75" customHeight="1" x14ac:dyDescent="0.2">
      <c r="A369" s="251"/>
    </row>
    <row r="370" spans="1:1" ht="15.75" customHeight="1" x14ac:dyDescent="0.2">
      <c r="A370" s="251"/>
    </row>
    <row r="371" spans="1:1" ht="15.75" customHeight="1" x14ac:dyDescent="0.2">
      <c r="A371" s="251"/>
    </row>
    <row r="372" spans="1:1" ht="15.75" customHeight="1" x14ac:dyDescent="0.2">
      <c r="A372" s="251"/>
    </row>
    <row r="373" spans="1:1" ht="15.75" customHeight="1" x14ac:dyDescent="0.2">
      <c r="A373" s="251"/>
    </row>
    <row r="374" spans="1:1" ht="15.75" customHeight="1" x14ac:dyDescent="0.2">
      <c r="A374" s="251"/>
    </row>
    <row r="375" spans="1:1" ht="15.75" customHeight="1" x14ac:dyDescent="0.2">
      <c r="A375" s="251"/>
    </row>
    <row r="376" spans="1:1" ht="15.75" customHeight="1" x14ac:dyDescent="0.2">
      <c r="A376" s="251"/>
    </row>
    <row r="377" spans="1:1" ht="15.75" customHeight="1" x14ac:dyDescent="0.2">
      <c r="A377" s="251"/>
    </row>
    <row r="378" spans="1:1" ht="15.75" customHeight="1" x14ac:dyDescent="0.2">
      <c r="A378" s="251"/>
    </row>
    <row r="379" spans="1:1" ht="15.75" customHeight="1" x14ac:dyDescent="0.2">
      <c r="A379" s="251"/>
    </row>
    <row r="380" spans="1:1" ht="15.75" customHeight="1" x14ac:dyDescent="0.2">
      <c r="A380" s="251"/>
    </row>
    <row r="381" spans="1:1" ht="15.75" customHeight="1" x14ac:dyDescent="0.2">
      <c r="A381" s="251"/>
    </row>
    <row r="382" spans="1:1" ht="15.75" customHeight="1" x14ac:dyDescent="0.2">
      <c r="A382" s="251"/>
    </row>
    <row r="383" spans="1:1" ht="15.75" customHeight="1" x14ac:dyDescent="0.2">
      <c r="A383" s="251"/>
    </row>
    <row r="384" spans="1:1" ht="15.75" customHeight="1" x14ac:dyDescent="0.2">
      <c r="A384" s="251"/>
    </row>
    <row r="385" spans="1:1" ht="15.75" customHeight="1" x14ac:dyDescent="0.2">
      <c r="A385" s="251"/>
    </row>
    <row r="386" spans="1:1" ht="15.75" customHeight="1" x14ac:dyDescent="0.2">
      <c r="A386" s="251"/>
    </row>
    <row r="387" spans="1:1" ht="15.75" customHeight="1" x14ac:dyDescent="0.2">
      <c r="A387" s="251"/>
    </row>
    <row r="388" spans="1:1" ht="15.75" customHeight="1" x14ac:dyDescent="0.2">
      <c r="A388" s="251"/>
    </row>
    <row r="389" spans="1:1" ht="15.75" customHeight="1" x14ac:dyDescent="0.2">
      <c r="A389" s="251"/>
    </row>
    <row r="390" spans="1:1" ht="15.75" customHeight="1" x14ac:dyDescent="0.2">
      <c r="A390" s="251"/>
    </row>
    <row r="391" spans="1:1" ht="15.75" customHeight="1" x14ac:dyDescent="0.2">
      <c r="A391" s="251"/>
    </row>
    <row r="392" spans="1:1" ht="15.75" customHeight="1" x14ac:dyDescent="0.2">
      <c r="A392" s="251"/>
    </row>
    <row r="393" spans="1:1" ht="15.75" customHeight="1" x14ac:dyDescent="0.2">
      <c r="A393" s="251"/>
    </row>
    <row r="394" spans="1:1" ht="15.75" customHeight="1" x14ac:dyDescent="0.2">
      <c r="A394" s="251"/>
    </row>
    <row r="395" spans="1:1" ht="15.75" customHeight="1" x14ac:dyDescent="0.2">
      <c r="A395" s="251"/>
    </row>
    <row r="396" spans="1:1" ht="15.75" customHeight="1" x14ac:dyDescent="0.2">
      <c r="A396" s="251"/>
    </row>
    <row r="397" spans="1:1" ht="15.75" customHeight="1" x14ac:dyDescent="0.2">
      <c r="A397" s="251"/>
    </row>
    <row r="398" spans="1:1" ht="15.75" customHeight="1" x14ac:dyDescent="0.2">
      <c r="A398" s="251"/>
    </row>
    <row r="399" spans="1:1" ht="15.75" customHeight="1" x14ac:dyDescent="0.2">
      <c r="A399" s="251"/>
    </row>
    <row r="400" spans="1:1" ht="15.75" customHeight="1" x14ac:dyDescent="0.2">
      <c r="A400" s="251"/>
    </row>
    <row r="401" spans="1:1" ht="15.75" customHeight="1" x14ac:dyDescent="0.2">
      <c r="A401" s="251"/>
    </row>
    <row r="402" spans="1:1" ht="15.75" customHeight="1" x14ac:dyDescent="0.2">
      <c r="A402" s="251"/>
    </row>
    <row r="403" spans="1:1" ht="15.75" customHeight="1" x14ac:dyDescent="0.2">
      <c r="A403" s="251"/>
    </row>
    <row r="404" spans="1:1" ht="15.75" customHeight="1" x14ac:dyDescent="0.2">
      <c r="A404" s="251"/>
    </row>
    <row r="405" spans="1:1" ht="15.75" customHeight="1" x14ac:dyDescent="0.2">
      <c r="A405" s="251"/>
    </row>
    <row r="406" spans="1:1" ht="15.75" customHeight="1" x14ac:dyDescent="0.2">
      <c r="A406" s="251"/>
    </row>
    <row r="407" spans="1:1" ht="15.75" customHeight="1" x14ac:dyDescent="0.2">
      <c r="A407" s="251"/>
    </row>
    <row r="408" spans="1:1" ht="15.75" customHeight="1" x14ac:dyDescent="0.2">
      <c r="A408" s="251"/>
    </row>
    <row r="409" spans="1:1" ht="15.75" customHeight="1" x14ac:dyDescent="0.2">
      <c r="A409" s="251"/>
    </row>
    <row r="410" spans="1:1" ht="15.75" customHeight="1" x14ac:dyDescent="0.2">
      <c r="A410" s="251"/>
    </row>
    <row r="411" spans="1:1" ht="15.75" customHeight="1" x14ac:dyDescent="0.2">
      <c r="A411" s="251"/>
    </row>
    <row r="412" spans="1:1" ht="15.75" customHeight="1" x14ac:dyDescent="0.2">
      <c r="A412" s="251"/>
    </row>
    <row r="413" spans="1:1" ht="15.75" customHeight="1" x14ac:dyDescent="0.2">
      <c r="A413" s="251"/>
    </row>
    <row r="414" spans="1:1" ht="15.75" customHeight="1" x14ac:dyDescent="0.2">
      <c r="A414" s="251"/>
    </row>
    <row r="415" spans="1:1" ht="15.75" customHeight="1" x14ac:dyDescent="0.2">
      <c r="A415" s="251"/>
    </row>
    <row r="416" spans="1:1" ht="15.75" customHeight="1" x14ac:dyDescent="0.2">
      <c r="A416" s="251"/>
    </row>
    <row r="417" spans="1:1" ht="15.75" customHeight="1" x14ac:dyDescent="0.2">
      <c r="A417" s="251"/>
    </row>
    <row r="418" spans="1:1" ht="15.75" customHeight="1" x14ac:dyDescent="0.2">
      <c r="A418" s="251"/>
    </row>
    <row r="419" spans="1:1" ht="15.75" customHeight="1" x14ac:dyDescent="0.2">
      <c r="A419" s="251"/>
    </row>
    <row r="420" spans="1:1" ht="15.75" customHeight="1" x14ac:dyDescent="0.2">
      <c r="A420" s="251"/>
    </row>
    <row r="421" spans="1:1" ht="15.75" customHeight="1" x14ac:dyDescent="0.2">
      <c r="A421" s="251"/>
    </row>
    <row r="422" spans="1:1" ht="15.75" customHeight="1" x14ac:dyDescent="0.2">
      <c r="A422" s="251"/>
    </row>
    <row r="423" spans="1:1" ht="15.75" customHeight="1" x14ac:dyDescent="0.2">
      <c r="A423" s="251"/>
    </row>
    <row r="424" spans="1:1" ht="15.75" customHeight="1" x14ac:dyDescent="0.2">
      <c r="A424" s="251"/>
    </row>
    <row r="425" spans="1:1" ht="15.75" customHeight="1" x14ac:dyDescent="0.2">
      <c r="A425" s="251"/>
    </row>
    <row r="426" spans="1:1" ht="15.75" customHeight="1" x14ac:dyDescent="0.2">
      <c r="A426" s="251"/>
    </row>
    <row r="427" spans="1:1" ht="15.75" customHeight="1" x14ac:dyDescent="0.2">
      <c r="A427" s="251"/>
    </row>
    <row r="428" spans="1:1" ht="15.75" customHeight="1" x14ac:dyDescent="0.2">
      <c r="A428" s="251"/>
    </row>
    <row r="429" spans="1:1" ht="15.75" customHeight="1" x14ac:dyDescent="0.2">
      <c r="A429" s="251"/>
    </row>
    <row r="430" spans="1:1" ht="15.75" customHeight="1" x14ac:dyDescent="0.2">
      <c r="A430" s="251"/>
    </row>
    <row r="431" spans="1:1" ht="15.75" customHeight="1" x14ac:dyDescent="0.2">
      <c r="A431" s="251"/>
    </row>
    <row r="432" spans="1:1" ht="15.75" customHeight="1" x14ac:dyDescent="0.2">
      <c r="A432" s="251"/>
    </row>
    <row r="433" spans="1:1" ht="15.75" customHeight="1" x14ac:dyDescent="0.2">
      <c r="A433" s="251"/>
    </row>
    <row r="434" spans="1:1" ht="15.75" customHeight="1" x14ac:dyDescent="0.2">
      <c r="A434" s="251"/>
    </row>
    <row r="435" spans="1:1" ht="15.75" customHeight="1" x14ac:dyDescent="0.2">
      <c r="A435" s="251"/>
    </row>
    <row r="436" spans="1:1" ht="15.75" customHeight="1" x14ac:dyDescent="0.2">
      <c r="A436" s="251"/>
    </row>
    <row r="437" spans="1:1" ht="15.75" customHeight="1" x14ac:dyDescent="0.2">
      <c r="A437" s="251"/>
    </row>
    <row r="438" spans="1:1" ht="15.75" customHeight="1" x14ac:dyDescent="0.2">
      <c r="A438" s="251"/>
    </row>
    <row r="439" spans="1:1" ht="15.75" customHeight="1" x14ac:dyDescent="0.2">
      <c r="A439" s="251"/>
    </row>
    <row r="440" spans="1:1" ht="15.75" customHeight="1" x14ac:dyDescent="0.2">
      <c r="A440" s="251"/>
    </row>
    <row r="441" spans="1:1" ht="15.75" customHeight="1" x14ac:dyDescent="0.2">
      <c r="A441" s="251"/>
    </row>
    <row r="442" spans="1:1" ht="15.75" customHeight="1" x14ac:dyDescent="0.2">
      <c r="A442" s="251"/>
    </row>
    <row r="443" spans="1:1" ht="15.75" customHeight="1" x14ac:dyDescent="0.2">
      <c r="A443" s="251"/>
    </row>
    <row r="444" spans="1:1" ht="15.75" customHeight="1" x14ac:dyDescent="0.2">
      <c r="A444" s="251"/>
    </row>
    <row r="445" spans="1:1" ht="15.75" customHeight="1" x14ac:dyDescent="0.2">
      <c r="A445" s="251"/>
    </row>
    <row r="446" spans="1:1" ht="15.75" customHeight="1" x14ac:dyDescent="0.2">
      <c r="A446" s="251"/>
    </row>
    <row r="447" spans="1:1" ht="15.75" customHeight="1" x14ac:dyDescent="0.2">
      <c r="A447" s="251"/>
    </row>
    <row r="448" spans="1:1" ht="15.75" customHeight="1" x14ac:dyDescent="0.2">
      <c r="A448" s="251"/>
    </row>
    <row r="449" spans="1:1" ht="15.75" customHeight="1" x14ac:dyDescent="0.2">
      <c r="A449" s="251"/>
    </row>
    <row r="450" spans="1:1" ht="15.75" customHeight="1" x14ac:dyDescent="0.2">
      <c r="A450" s="251"/>
    </row>
    <row r="451" spans="1:1" ht="15.75" customHeight="1" x14ac:dyDescent="0.2">
      <c r="A451" s="251"/>
    </row>
    <row r="452" spans="1:1" ht="15.75" customHeight="1" x14ac:dyDescent="0.2">
      <c r="A452" s="251"/>
    </row>
    <row r="453" spans="1:1" ht="15.75" customHeight="1" x14ac:dyDescent="0.2">
      <c r="A453" s="251"/>
    </row>
    <row r="454" spans="1:1" ht="15.75" customHeight="1" x14ac:dyDescent="0.2">
      <c r="A454" s="251"/>
    </row>
    <row r="455" spans="1:1" ht="15.75" customHeight="1" x14ac:dyDescent="0.2">
      <c r="A455" s="251"/>
    </row>
    <row r="456" spans="1:1" ht="15.75" customHeight="1" x14ac:dyDescent="0.2">
      <c r="A456" s="251"/>
    </row>
    <row r="457" spans="1:1" ht="15.75" customHeight="1" x14ac:dyDescent="0.2">
      <c r="A457" s="251"/>
    </row>
    <row r="458" spans="1:1" ht="15.75" customHeight="1" x14ac:dyDescent="0.2">
      <c r="A458" s="251"/>
    </row>
    <row r="459" spans="1:1" ht="15.75" customHeight="1" x14ac:dyDescent="0.2">
      <c r="A459" s="251"/>
    </row>
    <row r="460" spans="1:1" ht="15.75" customHeight="1" x14ac:dyDescent="0.2">
      <c r="A460" s="251"/>
    </row>
    <row r="461" spans="1:1" ht="15.75" customHeight="1" x14ac:dyDescent="0.2">
      <c r="A461" s="251"/>
    </row>
    <row r="462" spans="1:1" ht="15.75" customHeight="1" x14ac:dyDescent="0.2">
      <c r="A462" s="251"/>
    </row>
    <row r="463" spans="1:1" ht="15.75" customHeight="1" x14ac:dyDescent="0.2">
      <c r="A463" s="251"/>
    </row>
    <row r="464" spans="1:1" ht="15.75" customHeight="1" x14ac:dyDescent="0.2">
      <c r="A464" s="251"/>
    </row>
    <row r="465" spans="1:1" ht="15.75" customHeight="1" x14ac:dyDescent="0.2">
      <c r="A465" s="251"/>
    </row>
    <row r="466" spans="1:1" ht="15.75" customHeight="1" x14ac:dyDescent="0.2">
      <c r="A466" s="251"/>
    </row>
    <row r="467" spans="1:1" ht="15.75" customHeight="1" x14ac:dyDescent="0.2">
      <c r="A467" s="251"/>
    </row>
    <row r="468" spans="1:1" ht="15.75" customHeight="1" x14ac:dyDescent="0.2">
      <c r="A468" s="251"/>
    </row>
    <row r="469" spans="1:1" ht="15.75" customHeight="1" x14ac:dyDescent="0.2">
      <c r="A469" s="251"/>
    </row>
    <row r="470" spans="1:1" ht="15.75" customHeight="1" x14ac:dyDescent="0.2">
      <c r="A470" s="251"/>
    </row>
    <row r="471" spans="1:1" ht="15.75" customHeight="1" x14ac:dyDescent="0.2">
      <c r="A471" s="251"/>
    </row>
    <row r="472" spans="1:1" ht="15.75" customHeight="1" x14ac:dyDescent="0.2">
      <c r="A472" s="251"/>
    </row>
    <row r="473" spans="1:1" ht="15.75" customHeight="1" x14ac:dyDescent="0.2">
      <c r="A473" s="251"/>
    </row>
    <row r="474" spans="1:1" ht="15.75" customHeight="1" x14ac:dyDescent="0.2">
      <c r="A474" s="251"/>
    </row>
    <row r="475" spans="1:1" ht="15.75" customHeight="1" x14ac:dyDescent="0.2">
      <c r="A475" s="251"/>
    </row>
    <row r="476" spans="1:1" ht="15.75" customHeight="1" x14ac:dyDescent="0.2">
      <c r="A476" s="251"/>
    </row>
    <row r="477" spans="1:1" ht="15.75" customHeight="1" x14ac:dyDescent="0.2">
      <c r="A477" s="251"/>
    </row>
    <row r="478" spans="1:1" ht="15.75" customHeight="1" x14ac:dyDescent="0.2">
      <c r="A478" s="251"/>
    </row>
    <row r="479" spans="1:1" ht="15.75" customHeight="1" x14ac:dyDescent="0.2">
      <c r="A479" s="251"/>
    </row>
    <row r="480" spans="1:1" ht="15.75" customHeight="1" x14ac:dyDescent="0.2">
      <c r="A480" s="251"/>
    </row>
    <row r="481" spans="1:1" ht="15.75" customHeight="1" x14ac:dyDescent="0.2">
      <c r="A481" s="251"/>
    </row>
    <row r="482" spans="1:1" ht="15.75" customHeight="1" x14ac:dyDescent="0.2">
      <c r="A482" s="251"/>
    </row>
    <row r="483" spans="1:1" ht="15.75" customHeight="1" x14ac:dyDescent="0.2">
      <c r="A483" s="251"/>
    </row>
    <row r="484" spans="1:1" ht="15.75" customHeight="1" x14ac:dyDescent="0.2">
      <c r="A484" s="251"/>
    </row>
    <row r="485" spans="1:1" ht="15.75" customHeight="1" x14ac:dyDescent="0.2">
      <c r="A485" s="251"/>
    </row>
    <row r="486" spans="1:1" ht="15.75" customHeight="1" x14ac:dyDescent="0.2">
      <c r="A486" s="251"/>
    </row>
    <row r="487" spans="1:1" ht="15.75" customHeight="1" x14ac:dyDescent="0.2">
      <c r="A487" s="251"/>
    </row>
    <row r="488" spans="1:1" ht="15.75" customHeight="1" x14ac:dyDescent="0.2">
      <c r="A488" s="251"/>
    </row>
    <row r="489" spans="1:1" ht="15.75" customHeight="1" x14ac:dyDescent="0.2">
      <c r="A489" s="251"/>
    </row>
    <row r="490" spans="1:1" ht="15.75" customHeight="1" x14ac:dyDescent="0.2">
      <c r="A490" s="251"/>
    </row>
    <row r="491" spans="1:1" ht="15.75" customHeight="1" x14ac:dyDescent="0.2">
      <c r="A491" s="251"/>
    </row>
    <row r="492" spans="1:1" ht="15.75" customHeight="1" x14ac:dyDescent="0.2">
      <c r="A492" s="251"/>
    </row>
    <row r="493" spans="1:1" ht="15.75" customHeight="1" x14ac:dyDescent="0.2">
      <c r="A493" s="251"/>
    </row>
    <row r="494" spans="1:1" ht="15.75" customHeight="1" x14ac:dyDescent="0.2">
      <c r="A494" s="251"/>
    </row>
    <row r="495" spans="1:1" ht="15.75" customHeight="1" x14ac:dyDescent="0.2">
      <c r="A495" s="251"/>
    </row>
    <row r="496" spans="1:1" ht="15.75" customHeight="1" x14ac:dyDescent="0.2">
      <c r="A496" s="251"/>
    </row>
    <row r="497" spans="1:1" ht="15.75" customHeight="1" x14ac:dyDescent="0.2">
      <c r="A497" s="251"/>
    </row>
    <row r="498" spans="1:1" ht="15.75" customHeight="1" x14ac:dyDescent="0.2">
      <c r="A498" s="251"/>
    </row>
    <row r="499" spans="1:1" ht="15.75" customHeight="1" x14ac:dyDescent="0.2">
      <c r="A499" s="251"/>
    </row>
    <row r="500" spans="1:1" ht="15.75" customHeight="1" x14ac:dyDescent="0.2">
      <c r="A500" s="251"/>
    </row>
    <row r="501" spans="1:1" ht="15.75" customHeight="1" x14ac:dyDescent="0.2">
      <c r="A501" s="251"/>
    </row>
    <row r="502" spans="1:1" ht="15.75" customHeight="1" x14ac:dyDescent="0.2">
      <c r="A502" s="251"/>
    </row>
    <row r="503" spans="1:1" ht="15.75" customHeight="1" x14ac:dyDescent="0.2">
      <c r="A503" s="251"/>
    </row>
    <row r="504" spans="1:1" ht="15.75" customHeight="1" x14ac:dyDescent="0.2">
      <c r="A504" s="251"/>
    </row>
    <row r="505" spans="1:1" ht="15.75" customHeight="1" x14ac:dyDescent="0.2">
      <c r="A505" s="251"/>
    </row>
    <row r="506" spans="1:1" ht="15.75" customHeight="1" x14ac:dyDescent="0.2">
      <c r="A506" s="251"/>
    </row>
    <row r="507" spans="1:1" ht="15.75" customHeight="1" x14ac:dyDescent="0.2">
      <c r="A507" s="251"/>
    </row>
    <row r="508" spans="1:1" ht="15.75" customHeight="1" x14ac:dyDescent="0.2">
      <c r="A508" s="251"/>
    </row>
    <row r="509" spans="1:1" ht="15.75" customHeight="1" x14ac:dyDescent="0.2">
      <c r="A509" s="251"/>
    </row>
    <row r="510" spans="1:1" ht="15.75" customHeight="1" x14ac:dyDescent="0.2">
      <c r="A510" s="251"/>
    </row>
    <row r="511" spans="1:1" ht="15.75" customHeight="1" x14ac:dyDescent="0.2">
      <c r="A511" s="251"/>
    </row>
    <row r="512" spans="1:1" ht="15.75" customHeight="1" x14ac:dyDescent="0.2">
      <c r="A512" s="251"/>
    </row>
    <row r="513" spans="1:1" ht="15.75" customHeight="1" x14ac:dyDescent="0.2">
      <c r="A513" s="251"/>
    </row>
    <row r="514" spans="1:1" ht="15.75" customHeight="1" x14ac:dyDescent="0.2">
      <c r="A514" s="251"/>
    </row>
    <row r="515" spans="1:1" ht="15.75" customHeight="1" x14ac:dyDescent="0.2">
      <c r="A515" s="251"/>
    </row>
    <row r="516" spans="1:1" ht="15.75" customHeight="1" x14ac:dyDescent="0.2">
      <c r="A516" s="251"/>
    </row>
    <row r="517" spans="1:1" ht="15.75" customHeight="1" x14ac:dyDescent="0.2">
      <c r="A517" s="251"/>
    </row>
    <row r="518" spans="1:1" ht="15.75" customHeight="1" x14ac:dyDescent="0.2">
      <c r="A518" s="251"/>
    </row>
    <row r="519" spans="1:1" ht="15.75" customHeight="1" x14ac:dyDescent="0.2">
      <c r="A519" s="251"/>
    </row>
    <row r="520" spans="1:1" ht="15.75" customHeight="1" x14ac:dyDescent="0.2">
      <c r="A520" s="251"/>
    </row>
    <row r="521" spans="1:1" ht="15.75" customHeight="1" x14ac:dyDescent="0.2">
      <c r="A521" s="251"/>
    </row>
    <row r="522" spans="1:1" ht="15.75" customHeight="1" x14ac:dyDescent="0.2">
      <c r="A522" s="251"/>
    </row>
    <row r="523" spans="1:1" ht="15.75" customHeight="1" x14ac:dyDescent="0.2">
      <c r="A523" s="251"/>
    </row>
    <row r="524" spans="1:1" ht="15.75" customHeight="1" x14ac:dyDescent="0.2">
      <c r="A524" s="251"/>
    </row>
    <row r="525" spans="1:1" ht="15.75" customHeight="1" x14ac:dyDescent="0.2">
      <c r="A525" s="251"/>
    </row>
    <row r="526" spans="1:1" ht="15.75" customHeight="1" x14ac:dyDescent="0.2">
      <c r="A526" s="251"/>
    </row>
    <row r="527" spans="1:1" ht="15.75" customHeight="1" x14ac:dyDescent="0.2">
      <c r="A527" s="251"/>
    </row>
    <row r="528" spans="1:1" ht="15.75" customHeight="1" x14ac:dyDescent="0.2">
      <c r="A528" s="251"/>
    </row>
    <row r="529" spans="1:1" ht="15.75" customHeight="1" x14ac:dyDescent="0.2">
      <c r="A529" s="251"/>
    </row>
    <row r="530" spans="1:1" ht="15.75" customHeight="1" x14ac:dyDescent="0.2">
      <c r="A530" s="251"/>
    </row>
    <row r="531" spans="1:1" ht="15.75" customHeight="1" x14ac:dyDescent="0.2">
      <c r="A531" s="251"/>
    </row>
    <row r="532" spans="1:1" ht="15.75" customHeight="1" x14ac:dyDescent="0.2">
      <c r="A532" s="251"/>
    </row>
    <row r="533" spans="1:1" ht="15.75" customHeight="1" x14ac:dyDescent="0.2">
      <c r="A533" s="251"/>
    </row>
    <row r="534" spans="1:1" ht="15.75" customHeight="1" x14ac:dyDescent="0.2">
      <c r="A534" s="251"/>
    </row>
    <row r="535" spans="1:1" ht="15.75" customHeight="1" x14ac:dyDescent="0.2">
      <c r="A535" s="251"/>
    </row>
    <row r="536" spans="1:1" ht="15.75" customHeight="1" x14ac:dyDescent="0.2">
      <c r="A536" s="251"/>
    </row>
    <row r="537" spans="1:1" ht="15.75" customHeight="1" x14ac:dyDescent="0.2">
      <c r="A537" s="251"/>
    </row>
    <row r="538" spans="1:1" ht="15.75" customHeight="1" x14ac:dyDescent="0.2">
      <c r="A538" s="251"/>
    </row>
    <row r="539" spans="1:1" ht="15.75" customHeight="1" x14ac:dyDescent="0.2">
      <c r="A539" s="251"/>
    </row>
    <row r="540" spans="1:1" ht="15.75" customHeight="1" x14ac:dyDescent="0.2">
      <c r="A540" s="251"/>
    </row>
    <row r="541" spans="1:1" ht="15.75" customHeight="1" x14ac:dyDescent="0.2">
      <c r="A541" s="251"/>
    </row>
    <row r="542" spans="1:1" ht="15.75" customHeight="1" x14ac:dyDescent="0.2">
      <c r="A542" s="251"/>
    </row>
    <row r="543" spans="1:1" ht="15.75" customHeight="1" x14ac:dyDescent="0.2">
      <c r="A543" s="251"/>
    </row>
    <row r="544" spans="1:1" ht="15.75" customHeight="1" x14ac:dyDescent="0.2">
      <c r="A544" s="251"/>
    </row>
    <row r="545" spans="1:1" ht="15.75" customHeight="1" x14ac:dyDescent="0.2">
      <c r="A545" s="251"/>
    </row>
    <row r="546" spans="1:1" ht="15.75" customHeight="1" x14ac:dyDescent="0.2">
      <c r="A546" s="251"/>
    </row>
    <row r="547" spans="1:1" ht="15.75" customHeight="1" x14ac:dyDescent="0.2">
      <c r="A547" s="251"/>
    </row>
    <row r="548" spans="1:1" ht="15.75" customHeight="1" x14ac:dyDescent="0.2">
      <c r="A548" s="251"/>
    </row>
    <row r="549" spans="1:1" ht="15.75" customHeight="1" x14ac:dyDescent="0.2">
      <c r="A549" s="251"/>
    </row>
    <row r="550" spans="1:1" ht="15.75" customHeight="1" x14ac:dyDescent="0.2">
      <c r="A550" s="251"/>
    </row>
    <row r="551" spans="1:1" ht="15.75" customHeight="1" x14ac:dyDescent="0.2">
      <c r="A551" s="251"/>
    </row>
    <row r="552" spans="1:1" ht="15.75" customHeight="1" x14ac:dyDescent="0.2">
      <c r="A552" s="251"/>
    </row>
    <row r="553" spans="1:1" ht="15.75" customHeight="1" x14ac:dyDescent="0.2">
      <c r="A553" s="251"/>
    </row>
    <row r="554" spans="1:1" ht="15.75" customHeight="1" x14ac:dyDescent="0.2">
      <c r="A554" s="251"/>
    </row>
    <row r="555" spans="1:1" ht="15.75" customHeight="1" x14ac:dyDescent="0.2">
      <c r="A555" s="251"/>
    </row>
    <row r="556" spans="1:1" ht="15.75" customHeight="1" x14ac:dyDescent="0.2">
      <c r="A556" s="251"/>
    </row>
    <row r="557" spans="1:1" ht="15.75" customHeight="1" x14ac:dyDescent="0.2">
      <c r="A557" s="251"/>
    </row>
    <row r="558" spans="1:1" ht="15.75" customHeight="1" x14ac:dyDescent="0.2">
      <c r="A558" s="251"/>
    </row>
    <row r="559" spans="1:1" ht="15.75" customHeight="1" x14ac:dyDescent="0.2">
      <c r="A559" s="251"/>
    </row>
    <row r="560" spans="1:1" ht="15.75" customHeight="1" x14ac:dyDescent="0.2">
      <c r="A560" s="251"/>
    </row>
    <row r="561" spans="1:1" ht="15.75" customHeight="1" x14ac:dyDescent="0.2">
      <c r="A561" s="251"/>
    </row>
    <row r="562" spans="1:1" ht="15.75" customHeight="1" x14ac:dyDescent="0.2">
      <c r="A562" s="251"/>
    </row>
    <row r="563" spans="1:1" ht="15.75" customHeight="1" x14ac:dyDescent="0.2">
      <c r="A563" s="251"/>
    </row>
    <row r="564" spans="1:1" ht="15.75" customHeight="1" x14ac:dyDescent="0.2">
      <c r="A564" s="251"/>
    </row>
    <row r="565" spans="1:1" ht="15.75" customHeight="1" x14ac:dyDescent="0.2">
      <c r="A565" s="251"/>
    </row>
    <row r="566" spans="1:1" ht="15.75" customHeight="1" x14ac:dyDescent="0.2">
      <c r="A566" s="251"/>
    </row>
    <row r="567" spans="1:1" ht="15.75" customHeight="1" x14ac:dyDescent="0.2">
      <c r="A567" s="251"/>
    </row>
    <row r="568" spans="1:1" ht="15.75" customHeight="1" x14ac:dyDescent="0.2">
      <c r="A568" s="251"/>
    </row>
    <row r="569" spans="1:1" ht="15.75" customHeight="1" x14ac:dyDescent="0.2">
      <c r="A569" s="251"/>
    </row>
    <row r="570" spans="1:1" ht="15.75" customHeight="1" x14ac:dyDescent="0.2">
      <c r="A570" s="251"/>
    </row>
    <row r="571" spans="1:1" ht="15.75" customHeight="1" x14ac:dyDescent="0.2">
      <c r="A571" s="251"/>
    </row>
    <row r="572" spans="1:1" ht="15.75" customHeight="1" x14ac:dyDescent="0.2">
      <c r="A572" s="251"/>
    </row>
    <row r="573" spans="1:1" ht="15.75" customHeight="1" x14ac:dyDescent="0.2">
      <c r="A573" s="251"/>
    </row>
    <row r="574" spans="1:1" ht="15.75" customHeight="1" x14ac:dyDescent="0.2">
      <c r="A574" s="251"/>
    </row>
    <row r="575" spans="1:1" ht="15.75" customHeight="1" x14ac:dyDescent="0.2">
      <c r="A575" s="251"/>
    </row>
    <row r="576" spans="1:1" ht="15.75" customHeight="1" x14ac:dyDescent="0.2">
      <c r="A576" s="251"/>
    </row>
    <row r="577" spans="1:1" ht="15.75" customHeight="1" x14ac:dyDescent="0.2">
      <c r="A577" s="251"/>
    </row>
    <row r="578" spans="1:1" ht="15.75" customHeight="1" x14ac:dyDescent="0.2">
      <c r="A578" s="251"/>
    </row>
    <row r="579" spans="1:1" ht="15.75" customHeight="1" x14ac:dyDescent="0.2">
      <c r="A579" s="251"/>
    </row>
    <row r="580" spans="1:1" ht="15.75" customHeight="1" x14ac:dyDescent="0.2">
      <c r="A580" s="251"/>
    </row>
    <row r="581" spans="1:1" ht="15.75" customHeight="1" x14ac:dyDescent="0.2">
      <c r="A581" s="251"/>
    </row>
    <row r="582" spans="1:1" ht="15.75" customHeight="1" x14ac:dyDescent="0.2">
      <c r="A582" s="251"/>
    </row>
    <row r="583" spans="1:1" ht="15.75" customHeight="1" x14ac:dyDescent="0.2">
      <c r="A583" s="251"/>
    </row>
    <row r="584" spans="1:1" ht="15.75" customHeight="1" x14ac:dyDescent="0.2">
      <c r="A584" s="251"/>
    </row>
    <row r="585" spans="1:1" ht="15.75" customHeight="1" x14ac:dyDescent="0.2">
      <c r="A585" s="251"/>
    </row>
    <row r="586" spans="1:1" ht="15.75" customHeight="1" x14ac:dyDescent="0.2">
      <c r="A586" s="251"/>
    </row>
    <row r="587" spans="1:1" ht="15.75" customHeight="1" x14ac:dyDescent="0.2">
      <c r="A587" s="251"/>
    </row>
    <row r="588" spans="1:1" ht="15.75" customHeight="1" x14ac:dyDescent="0.2">
      <c r="A588" s="251"/>
    </row>
    <row r="589" spans="1:1" ht="15.75" customHeight="1" x14ac:dyDescent="0.2">
      <c r="A589" s="251"/>
    </row>
    <row r="590" spans="1:1" ht="15.75" customHeight="1" x14ac:dyDescent="0.2">
      <c r="A590" s="251"/>
    </row>
    <row r="591" spans="1:1" ht="15.75" customHeight="1" x14ac:dyDescent="0.2">
      <c r="A591" s="251"/>
    </row>
    <row r="592" spans="1:1" ht="15.75" customHeight="1" x14ac:dyDescent="0.2">
      <c r="A592" s="251"/>
    </row>
    <row r="593" spans="1:1" ht="15.75" customHeight="1" x14ac:dyDescent="0.2">
      <c r="A593" s="251"/>
    </row>
    <row r="594" spans="1:1" ht="15.75" customHeight="1" x14ac:dyDescent="0.2">
      <c r="A594" s="251"/>
    </row>
    <row r="595" spans="1:1" ht="15.75" customHeight="1" x14ac:dyDescent="0.2">
      <c r="A595" s="251"/>
    </row>
    <row r="596" spans="1:1" ht="15.75" customHeight="1" x14ac:dyDescent="0.2">
      <c r="A596" s="251"/>
    </row>
    <row r="597" spans="1:1" ht="15.75" customHeight="1" x14ac:dyDescent="0.2">
      <c r="A597" s="251"/>
    </row>
    <row r="598" spans="1:1" ht="15.75" customHeight="1" x14ac:dyDescent="0.2">
      <c r="A598" s="251"/>
    </row>
    <row r="599" spans="1:1" ht="15.75" customHeight="1" x14ac:dyDescent="0.2">
      <c r="A599" s="251"/>
    </row>
    <row r="600" spans="1:1" ht="15.75" customHeight="1" x14ac:dyDescent="0.2">
      <c r="A600" s="251"/>
    </row>
    <row r="601" spans="1:1" ht="15.75" customHeight="1" x14ac:dyDescent="0.2">
      <c r="A601" s="251"/>
    </row>
    <row r="602" spans="1:1" ht="15.75" customHeight="1" x14ac:dyDescent="0.2">
      <c r="A602" s="251"/>
    </row>
    <row r="603" spans="1:1" ht="15.75" customHeight="1" x14ac:dyDescent="0.2">
      <c r="A603" s="251"/>
    </row>
    <row r="604" spans="1:1" ht="15.75" customHeight="1" x14ac:dyDescent="0.2">
      <c r="A604" s="251"/>
    </row>
    <row r="605" spans="1:1" ht="15.75" customHeight="1" x14ac:dyDescent="0.2">
      <c r="A605" s="251"/>
    </row>
    <row r="606" spans="1:1" ht="15.75" customHeight="1" x14ac:dyDescent="0.2">
      <c r="A606" s="251"/>
    </row>
    <row r="607" spans="1:1" ht="15.75" customHeight="1" x14ac:dyDescent="0.2">
      <c r="A607" s="251"/>
    </row>
    <row r="608" spans="1:1" ht="15.75" customHeight="1" x14ac:dyDescent="0.2">
      <c r="A608" s="251"/>
    </row>
    <row r="609" spans="1:1" ht="15.75" customHeight="1" x14ac:dyDescent="0.2">
      <c r="A609" s="251"/>
    </row>
    <row r="610" spans="1:1" ht="15.75" customHeight="1" x14ac:dyDescent="0.2">
      <c r="A610" s="251"/>
    </row>
    <row r="611" spans="1:1" ht="15.75" customHeight="1" x14ac:dyDescent="0.2">
      <c r="A611" s="251"/>
    </row>
    <row r="612" spans="1:1" ht="15.75" customHeight="1" x14ac:dyDescent="0.2">
      <c r="A612" s="251"/>
    </row>
    <row r="613" spans="1:1" ht="15.75" customHeight="1" x14ac:dyDescent="0.2">
      <c r="A613" s="251"/>
    </row>
    <row r="614" spans="1:1" ht="15.75" customHeight="1" x14ac:dyDescent="0.2">
      <c r="A614" s="251"/>
    </row>
    <row r="615" spans="1:1" ht="15.75" customHeight="1" x14ac:dyDescent="0.2">
      <c r="A615" s="251"/>
    </row>
    <row r="616" spans="1:1" ht="15.75" customHeight="1" x14ac:dyDescent="0.2">
      <c r="A616" s="251"/>
    </row>
    <row r="617" spans="1:1" ht="15.75" customHeight="1" x14ac:dyDescent="0.2">
      <c r="A617" s="251"/>
    </row>
    <row r="618" spans="1:1" ht="15.75" customHeight="1" x14ac:dyDescent="0.2">
      <c r="A618" s="251"/>
    </row>
    <row r="619" spans="1:1" ht="15.75" customHeight="1" x14ac:dyDescent="0.2">
      <c r="A619" s="251"/>
    </row>
    <row r="620" spans="1:1" ht="15.75" customHeight="1" x14ac:dyDescent="0.2">
      <c r="A620" s="251"/>
    </row>
    <row r="621" spans="1:1" ht="15.75" customHeight="1" x14ac:dyDescent="0.2">
      <c r="A621" s="251"/>
    </row>
    <row r="622" spans="1:1" ht="15.75" customHeight="1" x14ac:dyDescent="0.2">
      <c r="A622" s="251"/>
    </row>
    <row r="623" spans="1:1" ht="15.75" customHeight="1" x14ac:dyDescent="0.2">
      <c r="A623" s="251"/>
    </row>
    <row r="624" spans="1:1" ht="15.75" customHeight="1" x14ac:dyDescent="0.2">
      <c r="A624" s="251"/>
    </row>
    <row r="625" spans="1:1" ht="15.75" customHeight="1" x14ac:dyDescent="0.2">
      <c r="A625" s="251"/>
    </row>
    <row r="626" spans="1:1" ht="15.75" customHeight="1" x14ac:dyDescent="0.2">
      <c r="A626" s="251"/>
    </row>
    <row r="627" spans="1:1" ht="15.75" customHeight="1" x14ac:dyDescent="0.2">
      <c r="A627" s="251"/>
    </row>
    <row r="628" spans="1:1" ht="15.75" customHeight="1" x14ac:dyDescent="0.2">
      <c r="A628" s="251"/>
    </row>
    <row r="629" spans="1:1" ht="15.75" customHeight="1" x14ac:dyDescent="0.2">
      <c r="A629" s="251"/>
    </row>
    <row r="630" spans="1:1" ht="15.75" customHeight="1" x14ac:dyDescent="0.2">
      <c r="A630" s="251"/>
    </row>
    <row r="631" spans="1:1" ht="15.75" customHeight="1" x14ac:dyDescent="0.2">
      <c r="A631" s="251"/>
    </row>
    <row r="632" spans="1:1" ht="15.75" customHeight="1" x14ac:dyDescent="0.2">
      <c r="A632" s="251"/>
    </row>
    <row r="633" spans="1:1" ht="15.75" customHeight="1" x14ac:dyDescent="0.2">
      <c r="A633" s="251"/>
    </row>
    <row r="634" spans="1:1" ht="15.75" customHeight="1" x14ac:dyDescent="0.2">
      <c r="A634" s="251"/>
    </row>
    <row r="635" spans="1:1" ht="15.75" customHeight="1" x14ac:dyDescent="0.2">
      <c r="A635" s="251"/>
    </row>
    <row r="636" spans="1:1" ht="15.75" customHeight="1" x14ac:dyDescent="0.2">
      <c r="A636" s="251"/>
    </row>
    <row r="637" spans="1:1" ht="15.75" customHeight="1" x14ac:dyDescent="0.2"/>
    <row r="638" spans="1:1" ht="15.75" customHeight="1" x14ac:dyDescent="0.2"/>
    <row r="639" spans="1:1" ht="15.75" customHeight="1" x14ac:dyDescent="0.2"/>
    <row r="640" spans="1:1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date" allowBlank="1" showInputMessage="1" showErrorMessage="1" prompt="Tbs - Nhap ngay ton tai" sqref="A34:A636" xr:uid="{00000000-0002-0000-0300-000000000000}">
      <formula1>39448</formula1>
      <formula2>44196</formula2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"/>
  <cols>
    <col min="1" max="1" width="15.85546875" customWidth="1"/>
    <col min="2" max="2" width="10.42578125" customWidth="1"/>
    <col min="3" max="26" width="8.7109375" customWidth="1"/>
  </cols>
  <sheetData>
    <row r="1" spans="1:2" ht="15.75" customHeight="1" x14ac:dyDescent="0.25">
      <c r="A1" s="252" t="s">
        <v>6</v>
      </c>
      <c r="B1" s="253" t="s">
        <v>226</v>
      </c>
    </row>
    <row r="2" spans="1:2" ht="15.75" customHeight="1" x14ac:dyDescent="0.2">
      <c r="A2" s="254">
        <v>44713</v>
      </c>
      <c r="B2" s="255">
        <v>601900</v>
      </c>
    </row>
    <row r="3" spans="1:2" ht="15.75" customHeight="1" x14ac:dyDescent="0.2">
      <c r="A3" s="254">
        <v>44714</v>
      </c>
      <c r="B3" s="255">
        <v>467480</v>
      </c>
    </row>
    <row r="4" spans="1:2" ht="15.75" customHeight="1" x14ac:dyDescent="0.2">
      <c r="A4" s="254">
        <v>44715</v>
      </c>
      <c r="B4" s="255">
        <v>444600</v>
      </c>
    </row>
    <row r="5" spans="1:2" ht="15.75" customHeight="1" x14ac:dyDescent="0.2">
      <c r="A5" s="254">
        <v>44716</v>
      </c>
      <c r="B5" s="255">
        <v>542100</v>
      </c>
    </row>
    <row r="6" spans="1:2" ht="15.75" customHeight="1" x14ac:dyDescent="0.2">
      <c r="A6" s="254">
        <v>44717</v>
      </c>
      <c r="B6" s="255">
        <v>286780</v>
      </c>
    </row>
    <row r="7" spans="1:2" ht="15.75" customHeight="1" x14ac:dyDescent="0.2">
      <c r="A7" s="254">
        <v>44718</v>
      </c>
      <c r="B7" s="255">
        <v>1058460</v>
      </c>
    </row>
    <row r="8" spans="1:2" ht="15.75" customHeight="1" x14ac:dyDescent="0.2">
      <c r="A8" s="254">
        <v>44719</v>
      </c>
      <c r="B8" s="255">
        <v>676000</v>
      </c>
    </row>
    <row r="9" spans="1:2" ht="15.75" customHeight="1" x14ac:dyDescent="0.2">
      <c r="A9" s="254">
        <v>44720</v>
      </c>
      <c r="B9" s="255">
        <v>788840</v>
      </c>
    </row>
    <row r="10" spans="1:2" ht="15.75" customHeight="1" x14ac:dyDescent="0.2">
      <c r="A10" s="254">
        <v>44721</v>
      </c>
      <c r="B10" s="255">
        <v>444860</v>
      </c>
    </row>
    <row r="11" spans="1:2" ht="15.75" customHeight="1" x14ac:dyDescent="0.2">
      <c r="A11" s="254">
        <v>44722</v>
      </c>
      <c r="B11" s="255">
        <v>406640</v>
      </c>
    </row>
    <row r="12" spans="1:2" ht="15.75" customHeight="1" x14ac:dyDescent="0.2">
      <c r="A12" s="254">
        <v>44723</v>
      </c>
      <c r="B12" s="255">
        <v>206180</v>
      </c>
    </row>
    <row r="13" spans="1:2" ht="15.75" customHeight="1" x14ac:dyDescent="0.2">
      <c r="A13" s="254">
        <v>44724</v>
      </c>
      <c r="B13" s="255">
        <v>643500</v>
      </c>
    </row>
    <row r="14" spans="1:2" ht="15.75" customHeight="1" x14ac:dyDescent="0.2">
      <c r="A14" s="254">
        <v>44725</v>
      </c>
      <c r="B14" s="255">
        <v>1532180</v>
      </c>
    </row>
    <row r="15" spans="1:2" ht="15.75" customHeight="1" x14ac:dyDescent="0.2">
      <c r="A15" s="254">
        <v>44726</v>
      </c>
      <c r="B15" s="255">
        <v>620360</v>
      </c>
    </row>
    <row r="16" spans="1:2" ht="15.75" customHeight="1" x14ac:dyDescent="0.2">
      <c r="A16" s="254">
        <v>44727</v>
      </c>
      <c r="B16" s="255">
        <v>461760</v>
      </c>
    </row>
    <row r="17" spans="1:2" ht="15.75" customHeight="1" x14ac:dyDescent="0.2">
      <c r="A17" s="254">
        <v>44728</v>
      </c>
      <c r="B17" s="255">
        <v>591760</v>
      </c>
    </row>
    <row r="18" spans="1:2" ht="15.75" customHeight="1" x14ac:dyDescent="0.2">
      <c r="A18" s="254">
        <v>44729</v>
      </c>
      <c r="B18" s="255">
        <v>402220</v>
      </c>
    </row>
    <row r="19" spans="1:2" ht="15.75" customHeight="1" x14ac:dyDescent="0.2">
      <c r="A19" s="254">
        <v>44730</v>
      </c>
      <c r="B19" s="255">
        <v>441480</v>
      </c>
    </row>
    <row r="20" spans="1:2" ht="15.75" customHeight="1" x14ac:dyDescent="0.2">
      <c r="A20" s="254">
        <v>44731</v>
      </c>
      <c r="B20" s="255">
        <v>488800</v>
      </c>
    </row>
    <row r="21" spans="1:2" ht="15.75" customHeight="1" x14ac:dyDescent="0.2">
      <c r="A21" s="254">
        <v>44732</v>
      </c>
      <c r="B21" s="255">
        <v>429520</v>
      </c>
    </row>
    <row r="22" spans="1:2" ht="15.75" customHeight="1" x14ac:dyDescent="0.2">
      <c r="A22" s="254">
        <v>44733</v>
      </c>
      <c r="B22" s="255">
        <v>676260</v>
      </c>
    </row>
    <row r="23" spans="1:2" ht="15.75" customHeight="1" x14ac:dyDescent="0.2">
      <c r="A23" s="254">
        <v>44734</v>
      </c>
      <c r="B23" s="255">
        <v>403000</v>
      </c>
    </row>
    <row r="24" spans="1:2" ht="15.75" customHeight="1" x14ac:dyDescent="0.2">
      <c r="A24" s="254">
        <v>44735</v>
      </c>
      <c r="B24" s="255">
        <v>460720</v>
      </c>
    </row>
    <row r="25" spans="1:2" ht="15.75" customHeight="1" x14ac:dyDescent="0.2">
      <c r="A25" s="254">
        <v>44736</v>
      </c>
      <c r="B25" s="255">
        <v>280280</v>
      </c>
    </row>
    <row r="26" spans="1:2" ht="15.75" customHeight="1" x14ac:dyDescent="0.2">
      <c r="A26" s="254">
        <v>44737</v>
      </c>
      <c r="B26" s="255">
        <v>414960</v>
      </c>
    </row>
    <row r="27" spans="1:2" ht="15.75" customHeight="1" x14ac:dyDescent="0.2">
      <c r="A27" s="254">
        <v>44738</v>
      </c>
      <c r="B27" s="255">
        <v>347620</v>
      </c>
    </row>
    <row r="28" spans="1:2" ht="15.75" customHeight="1" x14ac:dyDescent="0.2">
      <c r="A28" s="254">
        <v>44739</v>
      </c>
      <c r="B28" s="255">
        <v>551980</v>
      </c>
    </row>
    <row r="29" spans="1:2" ht="15.75" customHeight="1" x14ac:dyDescent="0.2">
      <c r="A29" s="254">
        <v>44740</v>
      </c>
      <c r="B29" s="255">
        <v>627640</v>
      </c>
    </row>
    <row r="30" spans="1:2" ht="15.75" customHeight="1" x14ac:dyDescent="0.2">
      <c r="A30" s="254">
        <v>44741</v>
      </c>
      <c r="B30" s="255">
        <v>1140880</v>
      </c>
    </row>
    <row r="31" spans="1:2" ht="15.75" customHeight="1" x14ac:dyDescent="0.2">
      <c r="A31" s="254">
        <v>44742</v>
      </c>
      <c r="B31" s="255">
        <v>531960</v>
      </c>
    </row>
    <row r="32" spans="1:2" ht="15.75" customHeight="1" x14ac:dyDescent="0.25">
      <c r="A32" s="256"/>
      <c r="B32" s="253"/>
    </row>
    <row r="33" spans="1:2" ht="15.75" customHeight="1" x14ac:dyDescent="0.2">
      <c r="A33" s="257"/>
      <c r="B33" s="253"/>
    </row>
    <row r="34" spans="1:2" ht="15.75" customHeight="1" x14ac:dyDescent="0.2">
      <c r="A34" s="257"/>
      <c r="B34" s="253"/>
    </row>
    <row r="35" spans="1:2" ht="15.75" customHeight="1" x14ac:dyDescent="0.2">
      <c r="A35" s="257"/>
      <c r="B35" s="253"/>
    </row>
    <row r="36" spans="1:2" ht="15.75" customHeight="1" x14ac:dyDescent="0.2">
      <c r="A36" s="257"/>
      <c r="B36" s="253"/>
    </row>
    <row r="37" spans="1:2" ht="15.75" customHeight="1" x14ac:dyDescent="0.2">
      <c r="A37" s="257"/>
      <c r="B37" s="253"/>
    </row>
    <row r="38" spans="1:2" ht="15.75" customHeight="1" x14ac:dyDescent="0.2">
      <c r="A38" s="257"/>
      <c r="B38" s="253"/>
    </row>
    <row r="39" spans="1:2" ht="15.75" customHeight="1" x14ac:dyDescent="0.2">
      <c r="A39" s="257"/>
      <c r="B39" s="253"/>
    </row>
    <row r="40" spans="1:2" ht="15.75" customHeight="1" x14ac:dyDescent="0.2">
      <c r="A40" s="257"/>
      <c r="B40" s="253"/>
    </row>
    <row r="41" spans="1:2" ht="15.75" customHeight="1" x14ac:dyDescent="0.2">
      <c r="A41" s="257"/>
      <c r="B41" s="253"/>
    </row>
    <row r="42" spans="1:2" ht="15.75" customHeight="1" x14ac:dyDescent="0.2">
      <c r="A42" s="257"/>
      <c r="B42" s="253"/>
    </row>
    <row r="43" spans="1:2" ht="15.75" customHeight="1" x14ac:dyDescent="0.2">
      <c r="A43" s="257"/>
      <c r="B43" s="253"/>
    </row>
    <row r="44" spans="1:2" ht="15.75" customHeight="1" x14ac:dyDescent="0.2">
      <c r="A44" s="257"/>
      <c r="B44" s="253"/>
    </row>
    <row r="45" spans="1:2" ht="15.75" customHeight="1" x14ac:dyDescent="0.2">
      <c r="A45" s="257"/>
      <c r="B45" s="253"/>
    </row>
    <row r="46" spans="1:2" ht="15.75" customHeight="1" x14ac:dyDescent="0.2">
      <c r="A46" s="257"/>
      <c r="B46" s="253"/>
    </row>
    <row r="47" spans="1:2" ht="15.75" customHeight="1" x14ac:dyDescent="0.2">
      <c r="A47" s="257"/>
      <c r="B47" s="253"/>
    </row>
    <row r="48" spans="1:2" ht="15.75" customHeight="1" x14ac:dyDescent="0.2">
      <c r="A48" s="257"/>
      <c r="B48" s="253"/>
    </row>
    <row r="49" spans="1:2" ht="15.75" customHeight="1" x14ac:dyDescent="0.2">
      <c r="A49" s="257"/>
      <c r="B49" s="253"/>
    </row>
    <row r="50" spans="1:2" ht="15.75" customHeight="1" x14ac:dyDescent="0.2">
      <c r="A50" s="257"/>
      <c r="B50" s="253"/>
    </row>
    <row r="51" spans="1:2" ht="15.75" customHeight="1" x14ac:dyDescent="0.2">
      <c r="A51" s="257"/>
      <c r="B51" s="253"/>
    </row>
    <row r="52" spans="1:2" ht="15.75" customHeight="1" x14ac:dyDescent="0.2">
      <c r="A52" s="257"/>
      <c r="B52" s="253"/>
    </row>
    <row r="53" spans="1:2" ht="15.75" customHeight="1" x14ac:dyDescent="0.2">
      <c r="A53" s="257"/>
      <c r="B53" s="253"/>
    </row>
    <row r="54" spans="1:2" ht="15.75" customHeight="1" x14ac:dyDescent="0.2">
      <c r="A54" s="257"/>
      <c r="B54" s="253"/>
    </row>
    <row r="55" spans="1:2" ht="15.75" customHeight="1" x14ac:dyDescent="0.2">
      <c r="A55" s="257"/>
      <c r="B55" s="253"/>
    </row>
    <row r="56" spans="1:2" ht="15.75" customHeight="1" x14ac:dyDescent="0.2">
      <c r="A56" s="257"/>
      <c r="B56" s="253"/>
    </row>
    <row r="57" spans="1:2" ht="15.75" customHeight="1" x14ac:dyDescent="0.2">
      <c r="A57" s="257"/>
      <c r="B57" s="253"/>
    </row>
    <row r="58" spans="1:2" ht="15.75" customHeight="1" x14ac:dyDescent="0.2">
      <c r="A58" s="257"/>
      <c r="B58" s="253"/>
    </row>
    <row r="59" spans="1:2" ht="15.75" customHeight="1" x14ac:dyDescent="0.2">
      <c r="A59" s="257"/>
      <c r="B59" s="253"/>
    </row>
    <row r="60" spans="1:2" ht="15.75" customHeight="1" x14ac:dyDescent="0.2">
      <c r="A60" s="257"/>
      <c r="B60" s="253"/>
    </row>
    <row r="61" spans="1:2" ht="15.75" customHeight="1" x14ac:dyDescent="0.2">
      <c r="A61" s="257"/>
      <c r="B61" s="253"/>
    </row>
    <row r="62" spans="1:2" ht="15.75" customHeight="1" x14ac:dyDescent="0.2">
      <c r="A62" s="257"/>
      <c r="B62" s="253"/>
    </row>
    <row r="63" spans="1:2" ht="15.75" customHeight="1" x14ac:dyDescent="0.2">
      <c r="A63" s="257"/>
      <c r="B63" s="253"/>
    </row>
    <row r="64" spans="1:2" ht="15.75" customHeight="1" x14ac:dyDescent="0.2">
      <c r="A64" s="257"/>
      <c r="B64" s="253"/>
    </row>
    <row r="65" spans="1:2" ht="15.75" customHeight="1" x14ac:dyDescent="0.2">
      <c r="A65" s="257"/>
      <c r="B65" s="253"/>
    </row>
    <row r="66" spans="1:2" ht="15.75" customHeight="1" x14ac:dyDescent="0.2">
      <c r="A66" s="257"/>
      <c r="B66" s="253"/>
    </row>
    <row r="67" spans="1:2" ht="15.75" customHeight="1" x14ac:dyDescent="0.2">
      <c r="A67" s="257"/>
      <c r="B67" s="253"/>
    </row>
    <row r="68" spans="1:2" ht="15.75" customHeight="1" x14ac:dyDescent="0.2">
      <c r="A68" s="257"/>
      <c r="B68" s="253"/>
    </row>
    <row r="69" spans="1:2" ht="15.75" customHeight="1" x14ac:dyDescent="0.2">
      <c r="A69" s="257"/>
      <c r="B69" s="253"/>
    </row>
    <row r="70" spans="1:2" ht="15.75" customHeight="1" x14ac:dyDescent="0.2">
      <c r="A70" s="257"/>
      <c r="B70" s="253"/>
    </row>
    <row r="71" spans="1:2" ht="15.75" customHeight="1" x14ac:dyDescent="0.2">
      <c r="A71" s="257"/>
      <c r="B71" s="253"/>
    </row>
    <row r="72" spans="1:2" ht="15.75" customHeight="1" x14ac:dyDescent="0.2">
      <c r="A72" s="257"/>
      <c r="B72" s="253"/>
    </row>
    <row r="73" spans="1:2" ht="15.75" customHeight="1" x14ac:dyDescent="0.2">
      <c r="A73" s="257"/>
      <c r="B73" s="253"/>
    </row>
    <row r="74" spans="1:2" ht="15.75" customHeight="1" x14ac:dyDescent="0.2">
      <c r="A74" s="257"/>
      <c r="B74" s="253"/>
    </row>
    <row r="75" spans="1:2" ht="15.75" customHeight="1" x14ac:dyDescent="0.2">
      <c r="A75" s="257"/>
      <c r="B75" s="253"/>
    </row>
    <row r="76" spans="1:2" ht="15.75" customHeight="1" x14ac:dyDescent="0.2">
      <c r="A76" s="257"/>
      <c r="B76" s="253"/>
    </row>
    <row r="77" spans="1:2" ht="15.75" customHeight="1" x14ac:dyDescent="0.2">
      <c r="A77" s="257"/>
      <c r="B77" s="253"/>
    </row>
    <row r="78" spans="1:2" ht="15.75" customHeight="1" x14ac:dyDescent="0.2">
      <c r="A78" s="257"/>
      <c r="B78" s="253"/>
    </row>
    <row r="79" spans="1:2" ht="15.75" customHeight="1" x14ac:dyDescent="0.2">
      <c r="A79" s="257"/>
      <c r="B79" s="253"/>
    </row>
    <row r="80" spans="1:2" ht="15.75" customHeight="1" x14ac:dyDescent="0.2">
      <c r="A80" s="257"/>
      <c r="B80" s="253"/>
    </row>
    <row r="81" spans="1:2" ht="15.75" customHeight="1" x14ac:dyDescent="0.2">
      <c r="A81" s="257"/>
      <c r="B81" s="253"/>
    </row>
    <row r="82" spans="1:2" ht="15.75" customHeight="1" x14ac:dyDescent="0.2">
      <c r="A82" s="257"/>
      <c r="B82" s="253"/>
    </row>
    <row r="83" spans="1:2" ht="15.75" customHeight="1" x14ac:dyDescent="0.2">
      <c r="A83" s="257"/>
      <c r="B83" s="253"/>
    </row>
    <row r="84" spans="1:2" ht="15.75" customHeight="1" x14ac:dyDescent="0.2">
      <c r="A84" s="257"/>
      <c r="B84" s="253"/>
    </row>
    <row r="85" spans="1:2" ht="15.75" customHeight="1" x14ac:dyDescent="0.2">
      <c r="A85" s="257"/>
      <c r="B85" s="253"/>
    </row>
    <row r="86" spans="1:2" ht="15.75" customHeight="1" x14ac:dyDescent="0.2">
      <c r="A86" s="257"/>
      <c r="B86" s="253"/>
    </row>
    <row r="87" spans="1:2" ht="15.75" customHeight="1" x14ac:dyDescent="0.2">
      <c r="A87" s="257"/>
      <c r="B87" s="253"/>
    </row>
    <row r="88" spans="1:2" ht="15.75" customHeight="1" x14ac:dyDescent="0.2">
      <c r="A88" s="257"/>
      <c r="B88" s="253"/>
    </row>
    <row r="89" spans="1:2" ht="15.75" customHeight="1" x14ac:dyDescent="0.2">
      <c r="A89" s="257"/>
      <c r="B89" s="253"/>
    </row>
    <row r="90" spans="1:2" ht="15.75" customHeight="1" x14ac:dyDescent="0.2">
      <c r="A90" s="257"/>
      <c r="B90" s="253"/>
    </row>
    <row r="91" spans="1:2" ht="15.75" customHeight="1" x14ac:dyDescent="0.2">
      <c r="A91" s="257"/>
      <c r="B91" s="253"/>
    </row>
    <row r="92" spans="1:2" ht="15.75" customHeight="1" x14ac:dyDescent="0.2">
      <c r="A92" s="257"/>
      <c r="B92" s="253"/>
    </row>
    <row r="93" spans="1:2" ht="15.75" customHeight="1" x14ac:dyDescent="0.2">
      <c r="A93" s="257"/>
      <c r="B93" s="253"/>
    </row>
    <row r="94" spans="1:2" ht="15.75" customHeight="1" x14ac:dyDescent="0.2">
      <c r="A94" s="257"/>
      <c r="B94" s="253"/>
    </row>
    <row r="95" spans="1:2" ht="15.75" customHeight="1" x14ac:dyDescent="0.2">
      <c r="A95" s="257"/>
      <c r="B95" s="253"/>
    </row>
    <row r="96" spans="1:2" ht="15.75" customHeight="1" x14ac:dyDescent="0.2">
      <c r="A96" s="257"/>
      <c r="B96" s="253"/>
    </row>
    <row r="97" spans="1:2" ht="15.75" customHeight="1" x14ac:dyDescent="0.2">
      <c r="A97" s="257"/>
      <c r="B97" s="253"/>
    </row>
    <row r="98" spans="1:2" ht="15.75" customHeight="1" x14ac:dyDescent="0.2">
      <c r="A98" s="257"/>
      <c r="B98" s="253"/>
    </row>
    <row r="99" spans="1:2" ht="15.75" customHeight="1" x14ac:dyDescent="0.2">
      <c r="A99" s="257"/>
      <c r="B99" s="253"/>
    </row>
    <row r="100" spans="1:2" ht="15.75" customHeight="1" x14ac:dyDescent="0.2">
      <c r="A100" s="257"/>
      <c r="B100" s="253"/>
    </row>
    <row r="101" spans="1:2" ht="15.75" customHeight="1" x14ac:dyDescent="0.2">
      <c r="A101" s="257"/>
      <c r="B101" s="253"/>
    </row>
    <row r="102" spans="1:2" ht="15.75" customHeight="1" x14ac:dyDescent="0.2">
      <c r="A102" s="257"/>
      <c r="B102" s="253"/>
    </row>
    <row r="103" spans="1:2" ht="15.75" customHeight="1" x14ac:dyDescent="0.2">
      <c r="A103" s="257"/>
      <c r="B103" s="253"/>
    </row>
    <row r="104" spans="1:2" ht="15.75" customHeight="1" x14ac:dyDescent="0.2">
      <c r="A104" s="257"/>
      <c r="B104" s="253"/>
    </row>
    <row r="105" spans="1:2" ht="15.75" customHeight="1" x14ac:dyDescent="0.2">
      <c r="A105" s="257"/>
      <c r="B105" s="253"/>
    </row>
    <row r="106" spans="1:2" ht="15.75" customHeight="1" x14ac:dyDescent="0.2">
      <c r="A106" s="257"/>
      <c r="B106" s="253"/>
    </row>
    <row r="107" spans="1:2" ht="15.75" customHeight="1" x14ac:dyDescent="0.2">
      <c r="A107" s="257"/>
      <c r="B107" s="253"/>
    </row>
    <row r="108" spans="1:2" ht="15.75" customHeight="1" x14ac:dyDescent="0.2">
      <c r="A108" s="257"/>
      <c r="B108" s="253"/>
    </row>
    <row r="109" spans="1:2" ht="15.75" customHeight="1" x14ac:dyDescent="0.2">
      <c r="A109" s="257"/>
      <c r="B109" s="253"/>
    </row>
    <row r="110" spans="1:2" ht="15.75" customHeight="1" x14ac:dyDescent="0.2">
      <c r="A110" s="257"/>
      <c r="B110" s="253"/>
    </row>
    <row r="111" spans="1:2" ht="15.75" customHeight="1" x14ac:dyDescent="0.2">
      <c r="A111" s="257"/>
      <c r="B111" s="253"/>
    </row>
    <row r="112" spans="1:2" ht="15.75" customHeight="1" x14ac:dyDescent="0.2">
      <c r="A112" s="257"/>
      <c r="B112" s="253"/>
    </row>
    <row r="113" spans="1:2" ht="15.75" customHeight="1" x14ac:dyDescent="0.2">
      <c r="A113" s="257"/>
      <c r="B113" s="253"/>
    </row>
    <row r="114" spans="1:2" ht="15.75" customHeight="1" x14ac:dyDescent="0.2">
      <c r="A114" s="257"/>
      <c r="B114" s="253"/>
    </row>
    <row r="115" spans="1:2" ht="15.75" customHeight="1" x14ac:dyDescent="0.2">
      <c r="A115" s="257"/>
      <c r="B115" s="253"/>
    </row>
    <row r="116" spans="1:2" ht="15.75" customHeight="1" x14ac:dyDescent="0.2">
      <c r="A116" s="257"/>
      <c r="B116" s="253"/>
    </row>
    <row r="117" spans="1:2" ht="15.75" customHeight="1" x14ac:dyDescent="0.2">
      <c r="A117" s="257"/>
      <c r="B117" s="253"/>
    </row>
    <row r="118" spans="1:2" ht="15.75" customHeight="1" x14ac:dyDescent="0.2">
      <c r="A118" s="257"/>
      <c r="B118" s="253"/>
    </row>
    <row r="119" spans="1:2" ht="15.75" customHeight="1" x14ac:dyDescent="0.2">
      <c r="A119" s="257"/>
      <c r="B119" s="253"/>
    </row>
    <row r="120" spans="1:2" ht="15.75" customHeight="1" x14ac:dyDescent="0.2">
      <c r="A120" s="257"/>
      <c r="B120" s="253"/>
    </row>
    <row r="121" spans="1:2" ht="15.75" customHeight="1" x14ac:dyDescent="0.2">
      <c r="A121" s="257"/>
      <c r="B121" s="253"/>
    </row>
    <row r="122" spans="1:2" ht="15.75" customHeight="1" x14ac:dyDescent="0.2">
      <c r="A122" s="257"/>
      <c r="B122" s="253"/>
    </row>
    <row r="123" spans="1:2" ht="15.75" customHeight="1" x14ac:dyDescent="0.2">
      <c r="A123" s="257"/>
      <c r="B123" s="253"/>
    </row>
    <row r="124" spans="1:2" ht="15.75" customHeight="1" x14ac:dyDescent="0.2">
      <c r="A124" s="257"/>
      <c r="B124" s="253"/>
    </row>
    <row r="125" spans="1:2" ht="15.75" customHeight="1" x14ac:dyDescent="0.2">
      <c r="A125" s="257"/>
      <c r="B125" s="253"/>
    </row>
    <row r="126" spans="1:2" ht="15.75" customHeight="1" x14ac:dyDescent="0.2">
      <c r="A126" s="257"/>
      <c r="B126" s="253"/>
    </row>
    <row r="127" spans="1:2" ht="15.75" customHeight="1" x14ac:dyDescent="0.2">
      <c r="A127" s="257"/>
      <c r="B127" s="253"/>
    </row>
    <row r="128" spans="1:2" ht="15.75" customHeight="1" x14ac:dyDescent="0.2">
      <c r="A128" s="257"/>
      <c r="B128" s="253"/>
    </row>
    <row r="129" spans="1:2" ht="15.75" customHeight="1" x14ac:dyDescent="0.2">
      <c r="A129" s="257"/>
      <c r="B129" s="253"/>
    </row>
    <row r="130" spans="1:2" ht="15.75" customHeight="1" x14ac:dyDescent="0.2">
      <c r="A130" s="257"/>
      <c r="B130" s="253"/>
    </row>
    <row r="131" spans="1:2" ht="15.75" customHeight="1" x14ac:dyDescent="0.2">
      <c r="A131" s="257"/>
      <c r="B131" s="253"/>
    </row>
    <row r="132" spans="1:2" ht="15.75" customHeight="1" x14ac:dyDescent="0.2">
      <c r="A132" s="257"/>
      <c r="B132" s="253"/>
    </row>
    <row r="133" spans="1:2" ht="15.75" customHeight="1" x14ac:dyDescent="0.2">
      <c r="A133" s="257"/>
      <c r="B133" s="253"/>
    </row>
    <row r="134" spans="1:2" ht="15.75" customHeight="1" x14ac:dyDescent="0.2">
      <c r="A134" s="257"/>
      <c r="B134" s="253"/>
    </row>
    <row r="135" spans="1:2" ht="15.75" customHeight="1" x14ac:dyDescent="0.2">
      <c r="A135" s="257"/>
      <c r="B135" s="253"/>
    </row>
    <row r="136" spans="1:2" ht="15.75" customHeight="1" x14ac:dyDescent="0.2">
      <c r="A136" s="257"/>
      <c r="B136" s="253"/>
    </row>
    <row r="137" spans="1:2" ht="15.75" customHeight="1" x14ac:dyDescent="0.2">
      <c r="A137" s="257"/>
      <c r="B137" s="253"/>
    </row>
    <row r="138" spans="1:2" ht="15.75" customHeight="1" x14ac:dyDescent="0.2">
      <c r="A138" s="257"/>
      <c r="B138" s="253"/>
    </row>
    <row r="139" spans="1:2" ht="15.75" customHeight="1" x14ac:dyDescent="0.2">
      <c r="A139" s="257"/>
      <c r="B139" s="253"/>
    </row>
    <row r="140" spans="1:2" ht="15.75" customHeight="1" x14ac:dyDescent="0.2">
      <c r="A140" s="257"/>
      <c r="B140" s="253"/>
    </row>
    <row r="141" spans="1:2" ht="15.75" customHeight="1" x14ac:dyDescent="0.2">
      <c r="A141" s="257"/>
      <c r="B141" s="253"/>
    </row>
    <row r="142" spans="1:2" ht="15.75" customHeight="1" x14ac:dyDescent="0.2">
      <c r="A142" s="257"/>
      <c r="B142" s="253"/>
    </row>
    <row r="143" spans="1:2" ht="15.75" customHeight="1" x14ac:dyDescent="0.2">
      <c r="A143" s="257"/>
      <c r="B143" s="253"/>
    </row>
    <row r="144" spans="1:2" ht="15.75" customHeight="1" x14ac:dyDescent="0.2">
      <c r="A144" s="257"/>
      <c r="B144" s="253"/>
    </row>
    <row r="145" spans="1:2" ht="15.75" customHeight="1" x14ac:dyDescent="0.2">
      <c r="A145" s="257"/>
      <c r="B145" s="253"/>
    </row>
    <row r="146" spans="1:2" ht="15.75" customHeight="1" x14ac:dyDescent="0.2">
      <c r="A146" s="257"/>
      <c r="B146" s="253"/>
    </row>
    <row r="147" spans="1:2" ht="15.75" customHeight="1" x14ac:dyDescent="0.2">
      <c r="A147" s="257"/>
      <c r="B147" s="253"/>
    </row>
    <row r="148" spans="1:2" ht="15.75" customHeight="1" x14ac:dyDescent="0.2">
      <c r="A148" s="257"/>
      <c r="B148" s="253"/>
    </row>
    <row r="149" spans="1:2" ht="15.75" customHeight="1" x14ac:dyDescent="0.2">
      <c r="A149" s="257"/>
      <c r="B149" s="253"/>
    </row>
    <row r="150" spans="1:2" ht="15.75" customHeight="1" x14ac:dyDescent="0.2">
      <c r="A150" s="257"/>
      <c r="B150" s="253"/>
    </row>
    <row r="151" spans="1:2" ht="15.75" customHeight="1" x14ac:dyDescent="0.2">
      <c r="A151" s="257"/>
      <c r="B151" s="253"/>
    </row>
    <row r="152" spans="1:2" ht="15.75" customHeight="1" x14ac:dyDescent="0.2">
      <c r="A152" s="257"/>
      <c r="B152" s="253"/>
    </row>
    <row r="153" spans="1:2" ht="15.75" customHeight="1" x14ac:dyDescent="0.2">
      <c r="A153" s="257"/>
      <c r="B153" s="253"/>
    </row>
    <row r="154" spans="1:2" ht="15.75" customHeight="1" x14ac:dyDescent="0.2">
      <c r="A154" s="257"/>
      <c r="B154" s="253"/>
    </row>
    <row r="155" spans="1:2" ht="15.75" customHeight="1" x14ac:dyDescent="0.2">
      <c r="A155" s="257"/>
      <c r="B155" s="253"/>
    </row>
    <row r="156" spans="1:2" ht="15.75" customHeight="1" x14ac:dyDescent="0.2">
      <c r="A156" s="257"/>
      <c r="B156" s="253"/>
    </row>
    <row r="157" spans="1:2" ht="15.75" customHeight="1" x14ac:dyDescent="0.2">
      <c r="A157" s="257"/>
      <c r="B157" s="253"/>
    </row>
    <row r="158" spans="1:2" ht="15.75" customHeight="1" x14ac:dyDescent="0.2">
      <c r="A158" s="257"/>
      <c r="B158" s="253"/>
    </row>
    <row r="159" spans="1:2" ht="15.75" customHeight="1" x14ac:dyDescent="0.2">
      <c r="A159" s="257"/>
      <c r="B159" s="253"/>
    </row>
    <row r="160" spans="1:2" ht="15.75" customHeight="1" x14ac:dyDescent="0.2">
      <c r="A160" s="257"/>
      <c r="B160" s="253"/>
    </row>
    <row r="161" spans="1:2" ht="15.75" customHeight="1" x14ac:dyDescent="0.2">
      <c r="A161" s="257"/>
      <c r="B161" s="253"/>
    </row>
    <row r="162" spans="1:2" ht="15.75" customHeight="1" x14ac:dyDescent="0.2">
      <c r="A162" s="257"/>
      <c r="B162" s="253"/>
    </row>
    <row r="163" spans="1:2" ht="15.75" customHeight="1" x14ac:dyDescent="0.2">
      <c r="A163" s="257"/>
      <c r="B163" s="253"/>
    </row>
    <row r="164" spans="1:2" ht="15.75" customHeight="1" x14ac:dyDescent="0.2">
      <c r="A164" s="257"/>
      <c r="B164" s="253"/>
    </row>
    <row r="165" spans="1:2" ht="15.75" customHeight="1" x14ac:dyDescent="0.2">
      <c r="A165" s="257"/>
      <c r="B165" s="253"/>
    </row>
    <row r="166" spans="1:2" ht="15.75" customHeight="1" x14ac:dyDescent="0.2">
      <c r="A166" s="257"/>
      <c r="B166" s="253"/>
    </row>
    <row r="167" spans="1:2" ht="15.75" customHeight="1" x14ac:dyDescent="0.2">
      <c r="A167" s="257"/>
      <c r="B167" s="253"/>
    </row>
    <row r="168" spans="1:2" ht="15.75" customHeight="1" x14ac:dyDescent="0.2">
      <c r="A168" s="257"/>
      <c r="B168" s="253"/>
    </row>
    <row r="169" spans="1:2" ht="15.75" customHeight="1" x14ac:dyDescent="0.2">
      <c r="A169" s="257"/>
      <c r="B169" s="253"/>
    </row>
    <row r="170" spans="1:2" ht="15.75" customHeight="1" x14ac:dyDescent="0.2">
      <c r="A170" s="257"/>
      <c r="B170" s="253"/>
    </row>
    <row r="171" spans="1:2" ht="15.75" customHeight="1" x14ac:dyDescent="0.2">
      <c r="A171" s="257"/>
      <c r="B171" s="253"/>
    </row>
    <row r="172" spans="1:2" ht="15.75" customHeight="1" x14ac:dyDescent="0.2">
      <c r="A172" s="257"/>
      <c r="B172" s="253"/>
    </row>
    <row r="173" spans="1:2" ht="15.75" customHeight="1" x14ac:dyDescent="0.2">
      <c r="A173" s="257"/>
      <c r="B173" s="253"/>
    </row>
    <row r="174" spans="1:2" ht="15.75" customHeight="1" x14ac:dyDescent="0.2">
      <c r="A174" s="257"/>
      <c r="B174" s="253"/>
    </row>
    <row r="175" spans="1:2" ht="15.75" customHeight="1" x14ac:dyDescent="0.2">
      <c r="A175" s="257"/>
      <c r="B175" s="253"/>
    </row>
    <row r="176" spans="1:2" ht="15.75" customHeight="1" x14ac:dyDescent="0.2">
      <c r="A176" s="257"/>
      <c r="B176" s="253"/>
    </row>
    <row r="177" spans="1:2" ht="15.75" customHeight="1" x14ac:dyDescent="0.2">
      <c r="A177" s="257"/>
      <c r="B177" s="253"/>
    </row>
    <row r="178" spans="1:2" ht="15.75" customHeight="1" x14ac:dyDescent="0.2">
      <c r="A178" s="257"/>
      <c r="B178" s="253"/>
    </row>
    <row r="179" spans="1:2" ht="15.75" customHeight="1" x14ac:dyDescent="0.2">
      <c r="A179" s="257"/>
      <c r="B179" s="253"/>
    </row>
    <row r="180" spans="1:2" ht="15.75" customHeight="1" x14ac:dyDescent="0.2">
      <c r="A180" s="257"/>
      <c r="B180" s="253"/>
    </row>
    <row r="181" spans="1:2" ht="15.75" customHeight="1" x14ac:dyDescent="0.2">
      <c r="A181" s="257"/>
      <c r="B181" s="253"/>
    </row>
    <row r="182" spans="1:2" ht="15.75" customHeight="1" x14ac:dyDescent="0.2">
      <c r="A182" s="257"/>
      <c r="B182" s="253"/>
    </row>
    <row r="183" spans="1:2" ht="15.75" customHeight="1" x14ac:dyDescent="0.2">
      <c r="A183" s="257"/>
      <c r="B183" s="253"/>
    </row>
    <row r="184" spans="1:2" ht="15.75" customHeight="1" x14ac:dyDescent="0.2">
      <c r="A184" s="257"/>
      <c r="B184" s="253"/>
    </row>
    <row r="185" spans="1:2" ht="15.75" customHeight="1" x14ac:dyDescent="0.2">
      <c r="A185" s="257"/>
      <c r="B185" s="253"/>
    </row>
    <row r="186" spans="1:2" ht="15.75" customHeight="1" x14ac:dyDescent="0.2">
      <c r="A186" s="257"/>
      <c r="B186" s="253"/>
    </row>
    <row r="187" spans="1:2" ht="15.75" customHeight="1" x14ac:dyDescent="0.2">
      <c r="A187" s="257"/>
      <c r="B187" s="253"/>
    </row>
    <row r="188" spans="1:2" ht="15.75" customHeight="1" x14ac:dyDescent="0.2">
      <c r="A188" s="257"/>
      <c r="B188" s="253"/>
    </row>
    <row r="189" spans="1:2" ht="15.75" customHeight="1" x14ac:dyDescent="0.2">
      <c r="A189" s="257"/>
      <c r="B189" s="253"/>
    </row>
    <row r="190" spans="1:2" ht="15.75" customHeight="1" x14ac:dyDescent="0.2">
      <c r="A190" s="257"/>
      <c r="B190" s="253"/>
    </row>
    <row r="191" spans="1:2" ht="15.75" customHeight="1" x14ac:dyDescent="0.2">
      <c r="A191" s="257"/>
      <c r="B191" s="253"/>
    </row>
    <row r="192" spans="1:2" ht="15.75" customHeight="1" x14ac:dyDescent="0.2">
      <c r="A192" s="257"/>
      <c r="B192" s="253"/>
    </row>
    <row r="193" spans="1:2" ht="15.75" customHeight="1" x14ac:dyDescent="0.2">
      <c r="A193" s="257"/>
      <c r="B193" s="253"/>
    </row>
    <row r="194" spans="1:2" ht="15.75" customHeight="1" x14ac:dyDescent="0.2">
      <c r="A194" s="257"/>
      <c r="B194" s="253"/>
    </row>
    <row r="195" spans="1:2" ht="15.75" customHeight="1" x14ac:dyDescent="0.2">
      <c r="A195" s="257"/>
      <c r="B195" s="253"/>
    </row>
    <row r="196" spans="1:2" ht="15.75" customHeight="1" x14ac:dyDescent="0.2">
      <c r="A196" s="257"/>
      <c r="B196" s="253"/>
    </row>
    <row r="197" spans="1:2" ht="15.75" customHeight="1" x14ac:dyDescent="0.2">
      <c r="A197" s="257"/>
      <c r="B197" s="253"/>
    </row>
    <row r="198" spans="1:2" ht="15.75" customHeight="1" x14ac:dyDescent="0.2">
      <c r="A198" s="257"/>
      <c r="B198" s="253"/>
    </row>
    <row r="199" spans="1:2" ht="15.75" customHeight="1" x14ac:dyDescent="0.2">
      <c r="A199" s="257"/>
      <c r="B199" s="253"/>
    </row>
    <row r="200" spans="1:2" ht="15.75" customHeight="1" x14ac:dyDescent="0.2">
      <c r="A200" s="257"/>
      <c r="B200" s="253"/>
    </row>
    <row r="201" spans="1:2" ht="15.75" customHeight="1" x14ac:dyDescent="0.2">
      <c r="A201" s="257"/>
      <c r="B201" s="253"/>
    </row>
    <row r="202" spans="1:2" ht="15.75" customHeight="1" x14ac:dyDescent="0.2">
      <c r="A202" s="257"/>
      <c r="B202" s="253"/>
    </row>
    <row r="203" spans="1:2" ht="15.75" customHeight="1" x14ac:dyDescent="0.2">
      <c r="A203" s="257"/>
      <c r="B203" s="253"/>
    </row>
    <row r="204" spans="1:2" ht="15.75" customHeight="1" x14ac:dyDescent="0.2">
      <c r="A204" s="257"/>
      <c r="B204" s="253"/>
    </row>
    <row r="205" spans="1:2" ht="15.75" customHeight="1" x14ac:dyDescent="0.2">
      <c r="A205" s="257"/>
      <c r="B205" s="253"/>
    </row>
    <row r="206" spans="1:2" ht="15.75" customHeight="1" x14ac:dyDescent="0.2">
      <c r="A206" s="257"/>
      <c r="B206" s="253"/>
    </row>
    <row r="207" spans="1:2" ht="15.75" customHeight="1" x14ac:dyDescent="0.2">
      <c r="A207" s="257"/>
      <c r="B207" s="253"/>
    </row>
    <row r="208" spans="1:2" ht="15.75" customHeight="1" x14ac:dyDescent="0.2">
      <c r="A208" s="257"/>
      <c r="B208" s="253"/>
    </row>
    <row r="209" spans="1:2" ht="15.75" customHeight="1" x14ac:dyDescent="0.2">
      <c r="A209" s="257"/>
      <c r="B209" s="253"/>
    </row>
    <row r="210" spans="1:2" ht="15.75" customHeight="1" x14ac:dyDescent="0.2">
      <c r="A210" s="257"/>
      <c r="B210" s="253"/>
    </row>
    <row r="211" spans="1:2" ht="15.75" customHeight="1" x14ac:dyDescent="0.2">
      <c r="A211" s="257"/>
      <c r="B211" s="253"/>
    </row>
    <row r="212" spans="1:2" ht="15.75" customHeight="1" x14ac:dyDescent="0.2">
      <c r="A212" s="257"/>
      <c r="B212" s="253"/>
    </row>
    <row r="213" spans="1:2" ht="15.75" customHeight="1" x14ac:dyDescent="0.2">
      <c r="A213" s="257"/>
      <c r="B213" s="253"/>
    </row>
    <row r="214" spans="1:2" ht="15.75" customHeight="1" x14ac:dyDescent="0.2">
      <c r="A214" s="257"/>
      <c r="B214" s="253"/>
    </row>
    <row r="215" spans="1:2" ht="15.75" customHeight="1" x14ac:dyDescent="0.2">
      <c r="A215" s="257"/>
      <c r="B215" s="253"/>
    </row>
    <row r="216" spans="1:2" ht="15.75" customHeight="1" x14ac:dyDescent="0.2">
      <c r="A216" s="257"/>
      <c r="B216" s="253"/>
    </row>
    <row r="217" spans="1:2" ht="15.75" customHeight="1" x14ac:dyDescent="0.2">
      <c r="A217" s="257"/>
      <c r="B217" s="253"/>
    </row>
    <row r="218" spans="1:2" ht="15.75" customHeight="1" x14ac:dyDescent="0.2">
      <c r="A218" s="257"/>
      <c r="B218" s="253"/>
    </row>
    <row r="219" spans="1:2" ht="15.75" customHeight="1" x14ac:dyDescent="0.2">
      <c r="A219" s="257"/>
      <c r="B219" s="253"/>
    </row>
    <row r="220" spans="1:2" ht="15.75" customHeight="1" x14ac:dyDescent="0.2">
      <c r="A220" s="257"/>
      <c r="B220" s="253"/>
    </row>
    <row r="221" spans="1:2" ht="15.75" customHeight="1" x14ac:dyDescent="0.2">
      <c r="A221" s="257"/>
      <c r="B221" s="253"/>
    </row>
    <row r="222" spans="1:2" ht="15.75" customHeight="1" x14ac:dyDescent="0.2">
      <c r="A222" s="257"/>
      <c r="B222" s="253"/>
    </row>
    <row r="223" spans="1:2" ht="15.75" customHeight="1" x14ac:dyDescent="0.2">
      <c r="A223" s="257"/>
      <c r="B223" s="253"/>
    </row>
    <row r="224" spans="1:2" ht="15.75" customHeight="1" x14ac:dyDescent="0.2">
      <c r="A224" s="257"/>
      <c r="B224" s="253"/>
    </row>
    <row r="225" spans="1:2" ht="15.75" customHeight="1" x14ac:dyDescent="0.2">
      <c r="A225" s="257"/>
      <c r="B225" s="253"/>
    </row>
    <row r="226" spans="1:2" ht="15.75" customHeight="1" x14ac:dyDescent="0.2">
      <c r="A226" s="257"/>
      <c r="B226" s="253"/>
    </row>
    <row r="227" spans="1:2" ht="15.75" customHeight="1" x14ac:dyDescent="0.2">
      <c r="A227" s="257"/>
      <c r="B227" s="253"/>
    </row>
    <row r="228" spans="1:2" ht="15.75" customHeight="1" x14ac:dyDescent="0.2">
      <c r="A228" s="257"/>
      <c r="B228" s="253"/>
    </row>
    <row r="229" spans="1:2" ht="15.75" customHeight="1" x14ac:dyDescent="0.2">
      <c r="A229" s="257"/>
      <c r="B229" s="253"/>
    </row>
    <row r="230" spans="1:2" ht="15.75" customHeight="1" x14ac:dyDescent="0.2">
      <c r="A230" s="257"/>
      <c r="B230" s="253"/>
    </row>
    <row r="231" spans="1:2" ht="15.75" customHeight="1" x14ac:dyDescent="0.2">
      <c r="A231" s="257"/>
      <c r="B231" s="253"/>
    </row>
    <row r="232" spans="1:2" ht="15.75" customHeight="1" x14ac:dyDescent="0.2">
      <c r="A232" s="257"/>
      <c r="B232" s="253"/>
    </row>
    <row r="233" spans="1:2" ht="15.75" customHeight="1" x14ac:dyDescent="0.2">
      <c r="A233" s="257"/>
      <c r="B233" s="253"/>
    </row>
    <row r="234" spans="1:2" ht="15.75" customHeight="1" x14ac:dyDescent="0.2">
      <c r="A234" s="257"/>
      <c r="B234" s="253"/>
    </row>
    <row r="235" spans="1:2" ht="15.75" customHeight="1" x14ac:dyDescent="0.2">
      <c r="A235" s="257"/>
      <c r="B235" s="253"/>
    </row>
    <row r="236" spans="1:2" ht="15.75" customHeight="1" x14ac:dyDescent="0.2">
      <c r="A236" s="257"/>
      <c r="B236" s="253"/>
    </row>
    <row r="237" spans="1:2" ht="15.75" customHeight="1" x14ac:dyDescent="0.2">
      <c r="A237" s="257"/>
      <c r="B237" s="253"/>
    </row>
    <row r="238" spans="1:2" ht="15.75" customHeight="1" x14ac:dyDescent="0.2">
      <c r="A238" s="257"/>
      <c r="B238" s="253"/>
    </row>
    <row r="239" spans="1:2" ht="15.75" customHeight="1" x14ac:dyDescent="0.2">
      <c r="A239" s="257"/>
      <c r="B239" s="253"/>
    </row>
    <row r="240" spans="1:2" ht="15.75" customHeight="1" x14ac:dyDescent="0.2">
      <c r="A240" s="257"/>
      <c r="B240" s="253"/>
    </row>
    <row r="241" spans="1:2" ht="15.75" customHeight="1" x14ac:dyDescent="0.2">
      <c r="A241" s="257"/>
      <c r="B241" s="253"/>
    </row>
    <row r="242" spans="1:2" ht="15.75" customHeight="1" x14ac:dyDescent="0.2">
      <c r="A242" s="257"/>
      <c r="B242" s="253"/>
    </row>
    <row r="243" spans="1:2" ht="15.75" customHeight="1" x14ac:dyDescent="0.2">
      <c r="A243" s="257"/>
      <c r="B243" s="253"/>
    </row>
    <row r="244" spans="1:2" ht="15.75" customHeight="1" x14ac:dyDescent="0.2">
      <c r="A244" s="257"/>
      <c r="B244" s="253"/>
    </row>
    <row r="245" spans="1:2" ht="15.75" customHeight="1" x14ac:dyDescent="0.2">
      <c r="A245" s="257"/>
      <c r="B245" s="253"/>
    </row>
    <row r="246" spans="1:2" ht="15.75" customHeight="1" x14ac:dyDescent="0.2">
      <c r="A246" s="257"/>
      <c r="B246" s="253"/>
    </row>
    <row r="247" spans="1:2" ht="15.75" customHeight="1" x14ac:dyDescent="0.2">
      <c r="A247" s="257"/>
      <c r="B247" s="253"/>
    </row>
    <row r="248" spans="1:2" ht="15.75" customHeight="1" x14ac:dyDescent="0.2">
      <c r="A248" s="257"/>
      <c r="B248" s="253"/>
    </row>
    <row r="249" spans="1:2" ht="15.75" customHeight="1" x14ac:dyDescent="0.2">
      <c r="A249" s="257"/>
      <c r="B249" s="253"/>
    </row>
    <row r="250" spans="1:2" ht="15.75" customHeight="1" x14ac:dyDescent="0.2">
      <c r="A250" s="257"/>
      <c r="B250" s="253"/>
    </row>
    <row r="251" spans="1:2" ht="15.75" customHeight="1" x14ac:dyDescent="0.2">
      <c r="A251" s="257"/>
      <c r="B251" s="253"/>
    </row>
    <row r="252" spans="1:2" ht="15.75" customHeight="1" x14ac:dyDescent="0.2">
      <c r="A252" s="257"/>
      <c r="B252" s="253"/>
    </row>
    <row r="253" spans="1:2" ht="15.75" customHeight="1" x14ac:dyDescent="0.2">
      <c r="A253" s="257"/>
      <c r="B253" s="253"/>
    </row>
    <row r="254" spans="1:2" ht="15.75" customHeight="1" x14ac:dyDescent="0.2">
      <c r="A254" s="257"/>
      <c r="B254" s="253"/>
    </row>
    <row r="255" spans="1:2" ht="15.75" customHeight="1" x14ac:dyDescent="0.2">
      <c r="A255" s="257"/>
      <c r="B255" s="253"/>
    </row>
    <row r="256" spans="1:2" ht="15.75" customHeight="1" x14ac:dyDescent="0.2">
      <c r="A256" s="257"/>
      <c r="B256" s="253"/>
    </row>
    <row r="257" spans="1:2" ht="15.75" customHeight="1" x14ac:dyDescent="0.2">
      <c r="A257" s="257"/>
      <c r="B257" s="253"/>
    </row>
    <row r="258" spans="1:2" ht="15.75" customHeight="1" x14ac:dyDescent="0.2">
      <c r="A258" s="257"/>
      <c r="B258" s="253"/>
    </row>
    <row r="259" spans="1:2" ht="15.75" customHeight="1" x14ac:dyDescent="0.2">
      <c r="A259" s="257"/>
      <c r="B259" s="253"/>
    </row>
    <row r="260" spans="1:2" ht="15.75" customHeight="1" x14ac:dyDescent="0.2">
      <c r="A260" s="257"/>
      <c r="B260" s="253"/>
    </row>
    <row r="261" spans="1:2" ht="15.75" customHeight="1" x14ac:dyDescent="0.2">
      <c r="A261" s="257"/>
      <c r="B261" s="253"/>
    </row>
    <row r="262" spans="1:2" ht="15.75" customHeight="1" x14ac:dyDescent="0.2">
      <c r="A262" s="257"/>
      <c r="B262" s="253"/>
    </row>
    <row r="263" spans="1:2" ht="15.75" customHeight="1" x14ac:dyDescent="0.2">
      <c r="A263" s="257"/>
      <c r="B263" s="253"/>
    </row>
    <row r="264" spans="1:2" ht="15.75" customHeight="1" x14ac:dyDescent="0.2">
      <c r="A264" s="257"/>
      <c r="B264" s="253"/>
    </row>
    <row r="265" spans="1:2" ht="15.75" customHeight="1" x14ac:dyDescent="0.2">
      <c r="A265" s="257"/>
      <c r="B265" s="253"/>
    </row>
    <row r="266" spans="1:2" ht="15.75" customHeight="1" x14ac:dyDescent="0.2">
      <c r="A266" s="257"/>
      <c r="B266" s="253"/>
    </row>
    <row r="267" spans="1:2" ht="15.75" customHeight="1" x14ac:dyDescent="0.2">
      <c r="A267" s="257"/>
      <c r="B267" s="253"/>
    </row>
    <row r="268" spans="1:2" ht="15.75" customHeight="1" x14ac:dyDescent="0.2">
      <c r="A268" s="257"/>
      <c r="B268" s="253"/>
    </row>
    <row r="269" spans="1:2" ht="15.75" customHeight="1" x14ac:dyDescent="0.2">
      <c r="A269" s="257"/>
      <c r="B269" s="253"/>
    </row>
    <row r="270" spans="1:2" ht="15.75" customHeight="1" x14ac:dyDescent="0.2">
      <c r="A270" s="257"/>
      <c r="B270" s="253"/>
    </row>
    <row r="271" spans="1:2" ht="15.75" customHeight="1" x14ac:dyDescent="0.2">
      <c r="A271" s="257"/>
      <c r="B271" s="253"/>
    </row>
    <row r="272" spans="1:2" ht="15.75" customHeight="1" x14ac:dyDescent="0.2">
      <c r="A272" s="257"/>
      <c r="B272" s="253"/>
    </row>
    <row r="273" spans="1:2" ht="15.75" customHeight="1" x14ac:dyDescent="0.2">
      <c r="A273" s="257"/>
      <c r="B273" s="253"/>
    </row>
    <row r="274" spans="1:2" ht="15.75" customHeight="1" x14ac:dyDescent="0.2">
      <c r="A274" s="257"/>
      <c r="B274" s="253"/>
    </row>
    <row r="275" spans="1:2" ht="15.75" customHeight="1" x14ac:dyDescent="0.2">
      <c r="A275" s="257"/>
      <c r="B275" s="253"/>
    </row>
    <row r="276" spans="1:2" ht="15.75" customHeight="1" x14ac:dyDescent="0.2">
      <c r="A276" s="257"/>
      <c r="B276" s="253"/>
    </row>
    <row r="277" spans="1:2" ht="15.75" customHeight="1" x14ac:dyDescent="0.2">
      <c r="A277" s="257"/>
      <c r="B277" s="253"/>
    </row>
    <row r="278" spans="1:2" ht="15.75" customHeight="1" x14ac:dyDescent="0.2">
      <c r="A278" s="257"/>
      <c r="B278" s="253"/>
    </row>
    <row r="279" spans="1:2" ht="15.75" customHeight="1" x14ac:dyDescent="0.2">
      <c r="A279" s="257"/>
      <c r="B279" s="253"/>
    </row>
    <row r="280" spans="1:2" ht="15.75" customHeight="1" x14ac:dyDescent="0.2">
      <c r="A280" s="257"/>
      <c r="B280" s="253"/>
    </row>
    <row r="281" spans="1:2" ht="15.75" customHeight="1" x14ac:dyDescent="0.2">
      <c r="A281" s="257"/>
      <c r="B281" s="253"/>
    </row>
    <row r="282" spans="1:2" ht="15.75" customHeight="1" x14ac:dyDescent="0.2">
      <c r="A282" s="257"/>
      <c r="B282" s="253"/>
    </row>
    <row r="283" spans="1:2" ht="15.75" customHeight="1" x14ac:dyDescent="0.2">
      <c r="A283" s="257"/>
      <c r="B283" s="253"/>
    </row>
    <row r="284" spans="1:2" ht="15.75" customHeight="1" x14ac:dyDescent="0.2">
      <c r="A284" s="257"/>
      <c r="B284" s="253"/>
    </row>
    <row r="285" spans="1:2" ht="15.75" customHeight="1" x14ac:dyDescent="0.2">
      <c r="A285" s="257"/>
      <c r="B285" s="253"/>
    </row>
    <row r="286" spans="1:2" ht="15.75" customHeight="1" x14ac:dyDescent="0.2">
      <c r="A286" s="257"/>
      <c r="B286" s="253"/>
    </row>
    <row r="287" spans="1:2" ht="15.75" customHeight="1" x14ac:dyDescent="0.2">
      <c r="A287" s="257"/>
      <c r="B287" s="253"/>
    </row>
    <row r="288" spans="1:2" ht="15.75" customHeight="1" x14ac:dyDescent="0.2">
      <c r="A288" s="257"/>
      <c r="B288" s="253"/>
    </row>
    <row r="289" spans="1:2" ht="15.75" customHeight="1" x14ac:dyDescent="0.2">
      <c r="A289" s="257"/>
      <c r="B289" s="253"/>
    </row>
    <row r="290" spans="1:2" ht="15.75" customHeight="1" x14ac:dyDescent="0.2">
      <c r="A290" s="257"/>
      <c r="B290" s="253"/>
    </row>
    <row r="291" spans="1:2" ht="15.75" customHeight="1" x14ac:dyDescent="0.2">
      <c r="A291" s="257"/>
      <c r="B291" s="253"/>
    </row>
    <row r="292" spans="1:2" ht="15.75" customHeight="1" x14ac:dyDescent="0.2">
      <c r="A292" s="257"/>
      <c r="B292" s="253"/>
    </row>
    <row r="293" spans="1:2" ht="15.75" customHeight="1" x14ac:dyDescent="0.2">
      <c r="A293" s="257"/>
      <c r="B293" s="253"/>
    </row>
    <row r="294" spans="1:2" ht="15.75" customHeight="1" x14ac:dyDescent="0.2">
      <c r="A294" s="257"/>
      <c r="B294" s="253"/>
    </row>
    <row r="295" spans="1:2" ht="15.75" customHeight="1" x14ac:dyDescent="0.2">
      <c r="A295" s="257"/>
      <c r="B295" s="253"/>
    </row>
    <row r="296" spans="1:2" ht="15.75" customHeight="1" x14ac:dyDescent="0.2">
      <c r="A296" s="257"/>
      <c r="B296" s="253"/>
    </row>
    <row r="297" spans="1:2" ht="15.75" customHeight="1" x14ac:dyDescent="0.2">
      <c r="A297" s="257"/>
      <c r="B297" s="253"/>
    </row>
    <row r="298" spans="1:2" ht="15.75" customHeight="1" x14ac:dyDescent="0.2">
      <c r="A298" s="257"/>
      <c r="B298" s="253"/>
    </row>
    <row r="299" spans="1:2" ht="15.75" customHeight="1" x14ac:dyDescent="0.2">
      <c r="A299" s="257"/>
      <c r="B299" s="253"/>
    </row>
    <row r="300" spans="1:2" ht="15.75" customHeight="1" x14ac:dyDescent="0.2">
      <c r="A300" s="257"/>
      <c r="B300" s="253"/>
    </row>
    <row r="301" spans="1:2" ht="15.75" customHeight="1" x14ac:dyDescent="0.2">
      <c r="A301" s="257"/>
      <c r="B301" s="253"/>
    </row>
    <row r="302" spans="1:2" ht="15.75" customHeight="1" x14ac:dyDescent="0.2">
      <c r="A302" s="257"/>
      <c r="B302" s="253"/>
    </row>
    <row r="303" spans="1:2" ht="15.75" customHeight="1" x14ac:dyDescent="0.2">
      <c r="A303" s="257"/>
      <c r="B303" s="253"/>
    </row>
    <row r="304" spans="1:2" ht="15.75" customHeight="1" x14ac:dyDescent="0.2">
      <c r="A304" s="257"/>
      <c r="B304" s="253"/>
    </row>
    <row r="305" spans="1:2" ht="15.75" customHeight="1" x14ac:dyDescent="0.2">
      <c r="A305" s="257"/>
      <c r="B305" s="253"/>
    </row>
    <row r="306" spans="1:2" ht="15.75" customHeight="1" x14ac:dyDescent="0.2">
      <c r="A306" s="257"/>
      <c r="B306" s="253"/>
    </row>
    <row r="307" spans="1:2" ht="15.75" customHeight="1" x14ac:dyDescent="0.2">
      <c r="A307" s="257"/>
      <c r="B307" s="253"/>
    </row>
    <row r="308" spans="1:2" ht="15.75" customHeight="1" x14ac:dyDescent="0.2">
      <c r="A308" s="257"/>
      <c r="B308" s="253"/>
    </row>
    <row r="309" spans="1:2" ht="15.75" customHeight="1" x14ac:dyDescent="0.2">
      <c r="A309" s="257"/>
      <c r="B309" s="253"/>
    </row>
    <row r="310" spans="1:2" ht="15.75" customHeight="1" x14ac:dyDescent="0.2">
      <c r="A310" s="257"/>
      <c r="B310" s="253"/>
    </row>
    <row r="311" spans="1:2" ht="15.75" customHeight="1" x14ac:dyDescent="0.2">
      <c r="A311" s="257"/>
      <c r="B311" s="253"/>
    </row>
    <row r="312" spans="1:2" ht="15.75" customHeight="1" x14ac:dyDescent="0.2">
      <c r="A312" s="257"/>
      <c r="B312" s="253"/>
    </row>
    <row r="313" spans="1:2" ht="15.75" customHeight="1" x14ac:dyDescent="0.2">
      <c r="A313" s="257"/>
      <c r="B313" s="253"/>
    </row>
    <row r="314" spans="1:2" ht="15.75" customHeight="1" x14ac:dyDescent="0.2">
      <c r="A314" s="257"/>
      <c r="B314" s="253"/>
    </row>
    <row r="315" spans="1:2" ht="15.75" customHeight="1" x14ac:dyDescent="0.2">
      <c r="A315" s="257"/>
      <c r="B315" s="253"/>
    </row>
    <row r="316" spans="1:2" ht="15.75" customHeight="1" x14ac:dyDescent="0.2">
      <c r="A316" s="257"/>
      <c r="B316" s="253"/>
    </row>
    <row r="317" spans="1:2" ht="15.75" customHeight="1" x14ac:dyDescent="0.2">
      <c r="A317" s="257"/>
      <c r="B317" s="253"/>
    </row>
    <row r="318" spans="1:2" ht="15.75" customHeight="1" x14ac:dyDescent="0.2">
      <c r="A318" s="257"/>
      <c r="B318" s="253"/>
    </row>
    <row r="319" spans="1:2" ht="15.75" customHeight="1" x14ac:dyDescent="0.2">
      <c r="A319" s="257"/>
      <c r="B319" s="253"/>
    </row>
    <row r="320" spans="1:2" ht="15.75" customHeight="1" x14ac:dyDescent="0.2">
      <c r="A320" s="257"/>
      <c r="B320" s="253"/>
    </row>
    <row r="321" spans="1:2" ht="15.75" customHeight="1" x14ac:dyDescent="0.2">
      <c r="A321" s="257"/>
      <c r="B321" s="253"/>
    </row>
    <row r="322" spans="1:2" ht="15.75" customHeight="1" x14ac:dyDescent="0.2">
      <c r="A322" s="257"/>
      <c r="B322" s="253"/>
    </row>
    <row r="323" spans="1:2" ht="15.75" customHeight="1" x14ac:dyDescent="0.2">
      <c r="A323" s="257"/>
      <c r="B323" s="253"/>
    </row>
    <row r="324" spans="1:2" ht="15.75" customHeight="1" x14ac:dyDescent="0.2">
      <c r="A324" s="257"/>
      <c r="B324" s="253"/>
    </row>
    <row r="325" spans="1:2" ht="15.75" customHeight="1" x14ac:dyDescent="0.2">
      <c r="A325" s="257"/>
      <c r="B325" s="253"/>
    </row>
    <row r="326" spans="1:2" ht="15.75" customHeight="1" x14ac:dyDescent="0.2">
      <c r="A326" s="257"/>
      <c r="B326" s="253"/>
    </row>
    <row r="327" spans="1:2" ht="15.75" customHeight="1" x14ac:dyDescent="0.2">
      <c r="A327" s="257"/>
      <c r="B327" s="253"/>
    </row>
    <row r="328" spans="1:2" ht="15.75" customHeight="1" x14ac:dyDescent="0.2">
      <c r="A328" s="257"/>
      <c r="B328" s="253"/>
    </row>
    <row r="329" spans="1:2" ht="15.75" customHeight="1" x14ac:dyDescent="0.2">
      <c r="A329" s="257"/>
      <c r="B329" s="253"/>
    </row>
    <row r="330" spans="1:2" ht="15.75" customHeight="1" x14ac:dyDescent="0.2">
      <c r="A330" s="257"/>
      <c r="B330" s="253"/>
    </row>
    <row r="331" spans="1:2" ht="15.75" customHeight="1" x14ac:dyDescent="0.2">
      <c r="A331" s="257"/>
      <c r="B331" s="253"/>
    </row>
    <row r="332" spans="1:2" ht="15.75" customHeight="1" x14ac:dyDescent="0.2">
      <c r="A332" s="257"/>
      <c r="B332" s="253"/>
    </row>
    <row r="333" spans="1:2" ht="15.75" customHeight="1" x14ac:dyDescent="0.2">
      <c r="A333" s="257"/>
      <c r="B333" s="253"/>
    </row>
    <row r="334" spans="1:2" ht="15.75" customHeight="1" x14ac:dyDescent="0.2">
      <c r="A334" s="257"/>
      <c r="B334" s="253"/>
    </row>
    <row r="335" spans="1:2" ht="15.75" customHeight="1" x14ac:dyDescent="0.2">
      <c r="A335" s="257"/>
      <c r="B335" s="253"/>
    </row>
    <row r="336" spans="1:2" ht="15.75" customHeight="1" x14ac:dyDescent="0.2">
      <c r="A336" s="257"/>
      <c r="B336" s="253"/>
    </row>
    <row r="337" spans="1:2" ht="15.75" customHeight="1" x14ac:dyDescent="0.2">
      <c r="A337" s="257"/>
      <c r="B337" s="253"/>
    </row>
    <row r="338" spans="1:2" ht="15.75" customHeight="1" x14ac:dyDescent="0.2">
      <c r="A338" s="257"/>
      <c r="B338" s="253"/>
    </row>
    <row r="339" spans="1:2" ht="15.75" customHeight="1" x14ac:dyDescent="0.2">
      <c r="A339" s="257"/>
      <c r="B339" s="253"/>
    </row>
    <row r="340" spans="1:2" ht="15.75" customHeight="1" x14ac:dyDescent="0.2">
      <c r="A340" s="257"/>
      <c r="B340" s="253"/>
    </row>
    <row r="341" spans="1:2" ht="15.75" customHeight="1" x14ac:dyDescent="0.2">
      <c r="A341" s="257"/>
      <c r="B341" s="253"/>
    </row>
    <row r="342" spans="1:2" ht="15.75" customHeight="1" x14ac:dyDescent="0.2">
      <c r="A342" s="257"/>
      <c r="B342" s="253"/>
    </row>
    <row r="343" spans="1:2" ht="15.75" customHeight="1" x14ac:dyDescent="0.2">
      <c r="A343" s="257"/>
      <c r="B343" s="253"/>
    </row>
    <row r="344" spans="1:2" ht="15.75" customHeight="1" x14ac:dyDescent="0.2">
      <c r="A344" s="257"/>
      <c r="B344" s="253"/>
    </row>
    <row r="345" spans="1:2" ht="15.75" customHeight="1" x14ac:dyDescent="0.2">
      <c r="A345" s="257"/>
      <c r="B345" s="253"/>
    </row>
    <row r="346" spans="1:2" ht="15.75" customHeight="1" x14ac:dyDescent="0.2">
      <c r="A346" s="257"/>
      <c r="B346" s="253"/>
    </row>
    <row r="347" spans="1:2" ht="15.75" customHeight="1" x14ac:dyDescent="0.2">
      <c r="A347" s="257"/>
      <c r="B347" s="253"/>
    </row>
    <row r="348" spans="1:2" ht="15.75" customHeight="1" x14ac:dyDescent="0.2">
      <c r="A348" s="257"/>
      <c r="B348" s="253"/>
    </row>
    <row r="349" spans="1:2" ht="15.75" customHeight="1" x14ac:dyDescent="0.2">
      <c r="A349" s="257"/>
      <c r="B349" s="253"/>
    </row>
    <row r="350" spans="1:2" ht="15.75" customHeight="1" x14ac:dyDescent="0.2">
      <c r="A350" s="257"/>
      <c r="B350" s="253"/>
    </row>
    <row r="351" spans="1:2" ht="15.75" customHeight="1" x14ac:dyDescent="0.2">
      <c r="A351" s="257"/>
      <c r="B351" s="253"/>
    </row>
    <row r="352" spans="1:2" ht="15.75" customHeight="1" x14ac:dyDescent="0.2">
      <c r="A352" s="257"/>
      <c r="B352" s="253"/>
    </row>
    <row r="353" spans="1:2" ht="15.75" customHeight="1" x14ac:dyDescent="0.2">
      <c r="A353" s="257"/>
      <c r="B353" s="253"/>
    </row>
    <row r="354" spans="1:2" ht="15.75" customHeight="1" x14ac:dyDescent="0.2">
      <c r="A354" s="257"/>
      <c r="B354" s="253"/>
    </row>
    <row r="355" spans="1:2" ht="15.75" customHeight="1" x14ac:dyDescent="0.2">
      <c r="A355" s="257"/>
      <c r="B355" s="253"/>
    </row>
    <row r="356" spans="1:2" ht="15.75" customHeight="1" x14ac:dyDescent="0.2">
      <c r="A356" s="257"/>
      <c r="B356" s="253"/>
    </row>
    <row r="357" spans="1:2" ht="15.75" customHeight="1" x14ac:dyDescent="0.2">
      <c r="A357" s="257"/>
      <c r="B357" s="253"/>
    </row>
    <row r="358" spans="1:2" ht="15.75" customHeight="1" x14ac:dyDescent="0.2">
      <c r="A358" s="257"/>
      <c r="B358" s="253"/>
    </row>
    <row r="359" spans="1:2" ht="15.75" customHeight="1" x14ac:dyDescent="0.2">
      <c r="A359" s="257"/>
      <c r="B359" s="253"/>
    </row>
    <row r="360" spans="1:2" ht="15.75" customHeight="1" x14ac:dyDescent="0.2">
      <c r="A360" s="257"/>
      <c r="B360" s="253"/>
    </row>
    <row r="361" spans="1:2" ht="15.75" customHeight="1" x14ac:dyDescent="0.2">
      <c r="A361" s="257"/>
      <c r="B361" s="253"/>
    </row>
    <row r="362" spans="1:2" ht="15.75" customHeight="1" x14ac:dyDescent="0.2">
      <c r="A362" s="257"/>
      <c r="B362" s="253"/>
    </row>
    <row r="363" spans="1:2" ht="15.75" customHeight="1" x14ac:dyDescent="0.2">
      <c r="A363" s="257"/>
      <c r="B363" s="253"/>
    </row>
    <row r="364" spans="1:2" ht="15.75" customHeight="1" x14ac:dyDescent="0.2">
      <c r="A364" s="257"/>
      <c r="B364" s="253"/>
    </row>
    <row r="365" spans="1:2" ht="15.75" customHeight="1" x14ac:dyDescent="0.2">
      <c r="A365" s="257"/>
      <c r="B365" s="253"/>
    </row>
    <row r="366" spans="1:2" ht="15.75" customHeight="1" x14ac:dyDescent="0.2">
      <c r="A366" s="257"/>
      <c r="B366" s="253"/>
    </row>
    <row r="367" spans="1:2" ht="15.75" customHeight="1" x14ac:dyDescent="0.2">
      <c r="A367" s="257"/>
      <c r="B367" s="253"/>
    </row>
    <row r="368" spans="1:2" ht="15.75" customHeight="1" x14ac:dyDescent="0.2">
      <c r="A368" s="257"/>
      <c r="B368" s="253"/>
    </row>
    <row r="369" spans="1:2" ht="15.75" customHeight="1" x14ac:dyDescent="0.2">
      <c r="A369" s="257"/>
      <c r="B369" s="253"/>
    </row>
    <row r="370" spans="1:2" ht="15.75" customHeight="1" x14ac:dyDescent="0.2">
      <c r="A370" s="257"/>
      <c r="B370" s="253"/>
    </row>
    <row r="371" spans="1:2" ht="15.75" customHeight="1" x14ac:dyDescent="0.2">
      <c r="A371" s="257"/>
      <c r="B371" s="253"/>
    </row>
    <row r="372" spans="1:2" ht="15.75" customHeight="1" x14ac:dyDescent="0.2">
      <c r="A372" s="257"/>
      <c r="B372" s="253"/>
    </row>
    <row r="373" spans="1:2" ht="15.75" customHeight="1" x14ac:dyDescent="0.2">
      <c r="A373" s="257"/>
      <c r="B373" s="253"/>
    </row>
    <row r="374" spans="1:2" ht="15.75" customHeight="1" x14ac:dyDescent="0.2">
      <c r="A374" s="257"/>
      <c r="B374" s="253"/>
    </row>
    <row r="375" spans="1:2" ht="15.75" customHeight="1" x14ac:dyDescent="0.2">
      <c r="A375" s="257"/>
      <c r="B375" s="253"/>
    </row>
    <row r="376" spans="1:2" ht="15.75" customHeight="1" x14ac:dyDescent="0.2">
      <c r="A376" s="257"/>
      <c r="B376" s="253"/>
    </row>
    <row r="377" spans="1:2" ht="15.75" customHeight="1" x14ac:dyDescent="0.2">
      <c r="A377" s="257"/>
      <c r="B377" s="253"/>
    </row>
    <row r="378" spans="1:2" ht="15.75" customHeight="1" x14ac:dyDescent="0.2">
      <c r="A378" s="257"/>
      <c r="B378" s="253"/>
    </row>
    <row r="379" spans="1:2" ht="15.75" customHeight="1" x14ac:dyDescent="0.2">
      <c r="A379" s="257"/>
      <c r="B379" s="253"/>
    </row>
    <row r="380" spans="1:2" ht="15.75" customHeight="1" x14ac:dyDescent="0.2">
      <c r="A380" s="257"/>
      <c r="B380" s="253"/>
    </row>
    <row r="381" spans="1:2" ht="15.75" customHeight="1" x14ac:dyDescent="0.2">
      <c r="A381" s="257"/>
      <c r="B381" s="253"/>
    </row>
    <row r="382" spans="1:2" ht="15.75" customHeight="1" x14ac:dyDescent="0.2">
      <c r="A382" s="257"/>
      <c r="B382" s="253"/>
    </row>
    <row r="383" spans="1:2" ht="15.75" customHeight="1" x14ac:dyDescent="0.2">
      <c r="A383" s="257"/>
      <c r="B383" s="253"/>
    </row>
    <row r="384" spans="1:2" ht="15.75" customHeight="1" x14ac:dyDescent="0.2">
      <c r="A384" s="257"/>
      <c r="B384" s="253"/>
    </row>
    <row r="385" spans="1:2" ht="15.75" customHeight="1" x14ac:dyDescent="0.2">
      <c r="A385" s="257"/>
      <c r="B385" s="253"/>
    </row>
    <row r="386" spans="1:2" ht="15.75" customHeight="1" x14ac:dyDescent="0.2">
      <c r="A386" s="257"/>
      <c r="B386" s="253"/>
    </row>
    <row r="387" spans="1:2" ht="15.75" customHeight="1" x14ac:dyDescent="0.2">
      <c r="A387" s="257"/>
      <c r="B387" s="253"/>
    </row>
    <row r="388" spans="1:2" ht="15.75" customHeight="1" x14ac:dyDescent="0.2">
      <c r="A388" s="257"/>
      <c r="B388" s="253"/>
    </row>
    <row r="389" spans="1:2" ht="15.75" customHeight="1" x14ac:dyDescent="0.2">
      <c r="A389" s="257"/>
      <c r="B389" s="253"/>
    </row>
    <row r="390" spans="1:2" ht="15.75" customHeight="1" x14ac:dyDescent="0.2">
      <c r="A390" s="257"/>
      <c r="B390" s="253"/>
    </row>
    <row r="391" spans="1:2" ht="15.75" customHeight="1" x14ac:dyDescent="0.2">
      <c r="A391" s="257"/>
      <c r="B391" s="253"/>
    </row>
    <row r="392" spans="1:2" ht="15.75" customHeight="1" x14ac:dyDescent="0.2">
      <c r="A392" s="257"/>
      <c r="B392" s="253"/>
    </row>
    <row r="393" spans="1:2" ht="15.75" customHeight="1" x14ac:dyDescent="0.2">
      <c r="A393" s="257"/>
      <c r="B393" s="253"/>
    </row>
    <row r="394" spans="1:2" ht="15.75" customHeight="1" x14ac:dyDescent="0.2">
      <c r="A394" s="257"/>
      <c r="B394" s="253"/>
    </row>
    <row r="395" spans="1:2" ht="15.75" customHeight="1" x14ac:dyDescent="0.2">
      <c r="A395" s="257"/>
      <c r="B395" s="253"/>
    </row>
    <row r="396" spans="1:2" ht="15.75" customHeight="1" x14ac:dyDescent="0.2">
      <c r="A396" s="257"/>
      <c r="B396" s="253"/>
    </row>
    <row r="397" spans="1:2" ht="15.75" customHeight="1" x14ac:dyDescent="0.2">
      <c r="A397" s="257"/>
      <c r="B397" s="253"/>
    </row>
    <row r="398" spans="1:2" ht="15.75" customHeight="1" x14ac:dyDescent="0.2">
      <c r="A398" s="257"/>
      <c r="B398" s="253"/>
    </row>
    <row r="399" spans="1:2" ht="15.75" customHeight="1" x14ac:dyDescent="0.2">
      <c r="A399" s="257"/>
      <c r="B399" s="253"/>
    </row>
    <row r="400" spans="1:2" ht="15.75" customHeight="1" x14ac:dyDescent="0.2">
      <c r="A400" s="257"/>
      <c r="B400" s="253"/>
    </row>
    <row r="401" spans="1:2" ht="15.75" customHeight="1" x14ac:dyDescent="0.2">
      <c r="A401" s="257"/>
      <c r="B401" s="253"/>
    </row>
    <row r="402" spans="1:2" ht="15.75" customHeight="1" x14ac:dyDescent="0.2">
      <c r="A402" s="257"/>
      <c r="B402" s="253"/>
    </row>
    <row r="403" spans="1:2" ht="15.75" customHeight="1" x14ac:dyDescent="0.2">
      <c r="A403" s="257"/>
      <c r="B403" s="253"/>
    </row>
    <row r="404" spans="1:2" ht="15.75" customHeight="1" x14ac:dyDescent="0.2">
      <c r="A404" s="257"/>
      <c r="B404" s="253"/>
    </row>
    <row r="405" spans="1:2" ht="15.75" customHeight="1" x14ac:dyDescent="0.2">
      <c r="A405" s="257"/>
      <c r="B405" s="253"/>
    </row>
    <row r="406" spans="1:2" ht="15.75" customHeight="1" x14ac:dyDescent="0.2">
      <c r="A406" s="257"/>
      <c r="B406" s="253"/>
    </row>
    <row r="407" spans="1:2" ht="15.75" customHeight="1" x14ac:dyDescent="0.2">
      <c r="A407" s="257"/>
      <c r="B407" s="253"/>
    </row>
    <row r="408" spans="1:2" ht="15.75" customHeight="1" x14ac:dyDescent="0.2">
      <c r="A408" s="257"/>
      <c r="B408" s="253"/>
    </row>
    <row r="409" spans="1:2" ht="15.75" customHeight="1" x14ac:dyDescent="0.2">
      <c r="A409" s="257"/>
      <c r="B409" s="253"/>
    </row>
    <row r="410" spans="1:2" ht="15.75" customHeight="1" x14ac:dyDescent="0.2">
      <c r="A410" s="257"/>
      <c r="B410" s="253"/>
    </row>
    <row r="411" spans="1:2" ht="15.75" customHeight="1" x14ac:dyDescent="0.2">
      <c r="A411" s="257"/>
      <c r="B411" s="253"/>
    </row>
    <row r="412" spans="1:2" ht="15.75" customHeight="1" x14ac:dyDescent="0.2">
      <c r="A412" s="257"/>
      <c r="B412" s="253"/>
    </row>
    <row r="413" spans="1:2" ht="15.75" customHeight="1" x14ac:dyDescent="0.2">
      <c r="A413" s="257"/>
      <c r="B413" s="253"/>
    </row>
    <row r="414" spans="1:2" ht="15.75" customHeight="1" x14ac:dyDescent="0.2">
      <c r="A414" s="257"/>
      <c r="B414" s="253"/>
    </row>
    <row r="415" spans="1:2" ht="15.75" customHeight="1" x14ac:dyDescent="0.2">
      <c r="A415" s="257"/>
      <c r="B415" s="253"/>
    </row>
    <row r="416" spans="1:2" ht="15.75" customHeight="1" x14ac:dyDescent="0.2">
      <c r="A416" s="257"/>
      <c r="B416" s="253"/>
    </row>
    <row r="417" spans="1:2" ht="15.75" customHeight="1" x14ac:dyDescent="0.2">
      <c r="A417" s="257"/>
      <c r="B417" s="253"/>
    </row>
    <row r="418" spans="1:2" ht="15.75" customHeight="1" x14ac:dyDescent="0.2">
      <c r="A418" s="257"/>
      <c r="B418" s="253"/>
    </row>
    <row r="419" spans="1:2" ht="15.75" customHeight="1" x14ac:dyDescent="0.2">
      <c r="A419" s="257"/>
      <c r="B419" s="253"/>
    </row>
    <row r="420" spans="1:2" ht="15.75" customHeight="1" x14ac:dyDescent="0.2">
      <c r="A420" s="257"/>
      <c r="B420" s="253"/>
    </row>
    <row r="421" spans="1:2" ht="15.75" customHeight="1" x14ac:dyDescent="0.2">
      <c r="A421" s="257"/>
      <c r="B421" s="253"/>
    </row>
    <row r="422" spans="1:2" ht="15.75" customHeight="1" x14ac:dyDescent="0.2">
      <c r="A422" s="257"/>
      <c r="B422" s="253"/>
    </row>
    <row r="423" spans="1:2" ht="15.75" customHeight="1" x14ac:dyDescent="0.2">
      <c r="A423" s="257"/>
      <c r="B423" s="253"/>
    </row>
    <row r="424" spans="1:2" ht="15.75" customHeight="1" x14ac:dyDescent="0.2">
      <c r="A424" s="257"/>
      <c r="B424" s="253"/>
    </row>
    <row r="425" spans="1:2" ht="15.75" customHeight="1" x14ac:dyDescent="0.2">
      <c r="A425" s="257"/>
      <c r="B425" s="253"/>
    </row>
    <row r="426" spans="1:2" ht="15.75" customHeight="1" x14ac:dyDescent="0.2">
      <c r="A426" s="257"/>
      <c r="B426" s="253"/>
    </row>
    <row r="427" spans="1:2" ht="15.75" customHeight="1" x14ac:dyDescent="0.2">
      <c r="A427" s="257"/>
      <c r="B427" s="253"/>
    </row>
    <row r="428" spans="1:2" ht="15.75" customHeight="1" x14ac:dyDescent="0.2">
      <c r="A428" s="257"/>
      <c r="B428" s="253"/>
    </row>
    <row r="429" spans="1:2" ht="15.75" customHeight="1" x14ac:dyDescent="0.2">
      <c r="A429" s="257"/>
      <c r="B429" s="253"/>
    </row>
    <row r="430" spans="1:2" ht="15.75" customHeight="1" x14ac:dyDescent="0.2">
      <c r="A430" s="257"/>
      <c r="B430" s="253"/>
    </row>
    <row r="431" spans="1:2" ht="15.75" customHeight="1" x14ac:dyDescent="0.2">
      <c r="A431" s="257"/>
      <c r="B431" s="253"/>
    </row>
    <row r="432" spans="1:2" ht="15.75" customHeight="1" x14ac:dyDescent="0.2">
      <c r="A432" s="257"/>
      <c r="B432" s="253"/>
    </row>
    <row r="433" spans="1:2" ht="15.75" customHeight="1" x14ac:dyDescent="0.2">
      <c r="A433" s="257"/>
      <c r="B433" s="253"/>
    </row>
    <row r="434" spans="1:2" ht="15.75" customHeight="1" x14ac:dyDescent="0.2">
      <c r="A434" s="257"/>
      <c r="B434" s="253"/>
    </row>
    <row r="435" spans="1:2" ht="15.75" customHeight="1" x14ac:dyDescent="0.2">
      <c r="A435" s="257"/>
      <c r="B435" s="253"/>
    </row>
    <row r="436" spans="1:2" ht="15.75" customHeight="1" x14ac:dyDescent="0.2">
      <c r="A436" s="257"/>
      <c r="B436" s="253"/>
    </row>
    <row r="437" spans="1:2" ht="15.75" customHeight="1" x14ac:dyDescent="0.2">
      <c r="A437" s="257"/>
      <c r="B437" s="253"/>
    </row>
    <row r="438" spans="1:2" ht="15.75" customHeight="1" x14ac:dyDescent="0.2">
      <c r="A438" s="257"/>
      <c r="B438" s="253"/>
    </row>
    <row r="439" spans="1:2" ht="15.75" customHeight="1" x14ac:dyDescent="0.2">
      <c r="A439" s="257"/>
      <c r="B439" s="253"/>
    </row>
    <row r="440" spans="1:2" ht="15.75" customHeight="1" x14ac:dyDescent="0.2">
      <c r="A440" s="257"/>
      <c r="B440" s="253"/>
    </row>
    <row r="441" spans="1:2" ht="15.75" customHeight="1" x14ac:dyDescent="0.2">
      <c r="A441" s="257"/>
      <c r="B441" s="253"/>
    </row>
    <row r="442" spans="1:2" ht="15.75" customHeight="1" x14ac:dyDescent="0.2">
      <c r="A442" s="257"/>
      <c r="B442" s="253"/>
    </row>
    <row r="443" spans="1:2" ht="15.75" customHeight="1" x14ac:dyDescent="0.2">
      <c r="A443" s="257"/>
      <c r="B443" s="253"/>
    </row>
    <row r="444" spans="1:2" ht="15.75" customHeight="1" x14ac:dyDescent="0.2">
      <c r="A444" s="257"/>
      <c r="B444" s="253"/>
    </row>
    <row r="445" spans="1:2" ht="15.75" customHeight="1" x14ac:dyDescent="0.2">
      <c r="A445" s="257"/>
      <c r="B445" s="253"/>
    </row>
    <row r="446" spans="1:2" ht="15.75" customHeight="1" x14ac:dyDescent="0.2">
      <c r="A446" s="257"/>
      <c r="B446" s="253"/>
    </row>
    <row r="447" spans="1:2" ht="15.75" customHeight="1" x14ac:dyDescent="0.2">
      <c r="A447" s="257"/>
      <c r="B447" s="253"/>
    </row>
    <row r="448" spans="1:2" ht="15.75" customHeight="1" x14ac:dyDescent="0.2">
      <c r="A448" s="257"/>
      <c r="B448" s="253"/>
    </row>
    <row r="449" spans="1:2" ht="15.75" customHeight="1" x14ac:dyDescent="0.2">
      <c r="A449" s="257"/>
      <c r="B449" s="253"/>
    </row>
    <row r="450" spans="1:2" ht="15.75" customHeight="1" x14ac:dyDescent="0.2">
      <c r="A450" s="257"/>
      <c r="B450" s="253"/>
    </row>
    <row r="451" spans="1:2" ht="15.75" customHeight="1" x14ac:dyDescent="0.2">
      <c r="A451" s="257"/>
      <c r="B451" s="253"/>
    </row>
    <row r="452" spans="1:2" ht="15.75" customHeight="1" x14ac:dyDescent="0.2">
      <c r="A452" s="257"/>
      <c r="B452" s="253"/>
    </row>
    <row r="453" spans="1:2" ht="15.75" customHeight="1" x14ac:dyDescent="0.2">
      <c r="A453" s="257"/>
      <c r="B453" s="253"/>
    </row>
    <row r="454" spans="1:2" ht="15.75" customHeight="1" x14ac:dyDescent="0.2">
      <c r="A454" s="257"/>
      <c r="B454" s="253"/>
    </row>
    <row r="455" spans="1:2" ht="15.75" customHeight="1" x14ac:dyDescent="0.2">
      <c r="A455" s="257"/>
      <c r="B455" s="253"/>
    </row>
    <row r="456" spans="1:2" ht="15.75" customHeight="1" x14ac:dyDescent="0.2">
      <c r="A456" s="257"/>
      <c r="B456" s="253"/>
    </row>
    <row r="457" spans="1:2" ht="15.75" customHeight="1" x14ac:dyDescent="0.2">
      <c r="A457" s="257"/>
      <c r="B457" s="253"/>
    </row>
    <row r="458" spans="1:2" ht="15.75" customHeight="1" x14ac:dyDescent="0.2">
      <c r="A458" s="257"/>
      <c r="B458" s="253"/>
    </row>
    <row r="459" spans="1:2" ht="15.75" customHeight="1" x14ac:dyDescent="0.2">
      <c r="A459" s="257"/>
      <c r="B459" s="253"/>
    </row>
    <row r="460" spans="1:2" ht="15.75" customHeight="1" x14ac:dyDescent="0.2">
      <c r="A460" s="257"/>
      <c r="B460" s="253"/>
    </row>
    <row r="461" spans="1:2" ht="15.75" customHeight="1" x14ac:dyDescent="0.2">
      <c r="A461" s="257"/>
      <c r="B461" s="253"/>
    </row>
    <row r="462" spans="1:2" ht="15.75" customHeight="1" x14ac:dyDescent="0.2">
      <c r="A462" s="257"/>
      <c r="B462" s="253"/>
    </row>
    <row r="463" spans="1:2" ht="15.75" customHeight="1" x14ac:dyDescent="0.2">
      <c r="A463" s="257"/>
      <c r="B463" s="253"/>
    </row>
    <row r="464" spans="1:2" ht="15.75" customHeight="1" x14ac:dyDescent="0.2">
      <c r="A464" s="257"/>
      <c r="B464" s="253"/>
    </row>
    <row r="465" spans="1:2" ht="15.75" customHeight="1" x14ac:dyDescent="0.2">
      <c r="A465" s="257"/>
      <c r="B465" s="253"/>
    </row>
    <row r="466" spans="1:2" ht="15.75" customHeight="1" x14ac:dyDescent="0.2">
      <c r="A466" s="257"/>
      <c r="B466" s="253"/>
    </row>
    <row r="467" spans="1:2" ht="15.75" customHeight="1" x14ac:dyDescent="0.2">
      <c r="A467" s="257"/>
      <c r="B467" s="253"/>
    </row>
    <row r="468" spans="1:2" ht="15.75" customHeight="1" x14ac:dyDescent="0.2">
      <c r="A468" s="257"/>
      <c r="B468" s="253"/>
    </row>
    <row r="469" spans="1:2" ht="15.75" customHeight="1" x14ac:dyDescent="0.2">
      <c r="A469" s="257"/>
      <c r="B469" s="253"/>
    </row>
    <row r="470" spans="1:2" ht="15.75" customHeight="1" x14ac:dyDescent="0.2">
      <c r="A470" s="257"/>
      <c r="B470" s="253"/>
    </row>
    <row r="471" spans="1:2" ht="15.75" customHeight="1" x14ac:dyDescent="0.2">
      <c r="A471" s="257"/>
      <c r="B471" s="253"/>
    </row>
    <row r="472" spans="1:2" ht="15.75" customHeight="1" x14ac:dyDescent="0.2">
      <c r="A472" s="257"/>
      <c r="B472" s="253"/>
    </row>
    <row r="473" spans="1:2" ht="15.75" customHeight="1" x14ac:dyDescent="0.2">
      <c r="A473" s="257"/>
      <c r="B473" s="253"/>
    </row>
    <row r="474" spans="1:2" ht="15.75" customHeight="1" x14ac:dyDescent="0.2">
      <c r="A474" s="257"/>
      <c r="B474" s="253"/>
    </row>
    <row r="475" spans="1:2" ht="15.75" customHeight="1" x14ac:dyDescent="0.2">
      <c r="A475" s="257"/>
      <c r="B475" s="253"/>
    </row>
    <row r="476" spans="1:2" ht="15.75" customHeight="1" x14ac:dyDescent="0.2">
      <c r="A476" s="257"/>
      <c r="B476" s="253"/>
    </row>
    <row r="477" spans="1:2" ht="15.75" customHeight="1" x14ac:dyDescent="0.2">
      <c r="A477" s="257"/>
      <c r="B477" s="253"/>
    </row>
    <row r="478" spans="1:2" ht="15.75" customHeight="1" x14ac:dyDescent="0.2">
      <c r="A478" s="257"/>
      <c r="B478" s="253"/>
    </row>
    <row r="479" spans="1:2" ht="15.75" customHeight="1" x14ac:dyDescent="0.2">
      <c r="A479" s="257"/>
      <c r="B479" s="253"/>
    </row>
    <row r="480" spans="1:2" ht="15.75" customHeight="1" x14ac:dyDescent="0.2">
      <c r="A480" s="257"/>
      <c r="B480" s="253"/>
    </row>
    <row r="481" spans="1:2" ht="15.75" customHeight="1" x14ac:dyDescent="0.2">
      <c r="A481" s="257"/>
      <c r="B481" s="253"/>
    </row>
    <row r="482" spans="1:2" ht="15.75" customHeight="1" x14ac:dyDescent="0.2">
      <c r="A482" s="257"/>
      <c r="B482" s="253"/>
    </row>
    <row r="483" spans="1:2" ht="15.75" customHeight="1" x14ac:dyDescent="0.2">
      <c r="A483" s="257"/>
      <c r="B483" s="253"/>
    </row>
    <row r="484" spans="1:2" ht="15.75" customHeight="1" x14ac:dyDescent="0.2">
      <c r="A484" s="257"/>
      <c r="B484" s="253"/>
    </row>
    <row r="485" spans="1:2" ht="15.75" customHeight="1" x14ac:dyDescent="0.2">
      <c r="A485" s="257"/>
      <c r="B485" s="253"/>
    </row>
    <row r="486" spans="1:2" ht="15.75" customHeight="1" x14ac:dyDescent="0.2">
      <c r="A486" s="257"/>
      <c r="B486" s="253"/>
    </row>
    <row r="487" spans="1:2" ht="15.75" customHeight="1" x14ac:dyDescent="0.2">
      <c r="A487" s="257"/>
      <c r="B487" s="253"/>
    </row>
    <row r="488" spans="1:2" ht="15.75" customHeight="1" x14ac:dyDescent="0.2">
      <c r="A488" s="257"/>
      <c r="B488" s="253"/>
    </row>
    <row r="489" spans="1:2" ht="15.75" customHeight="1" x14ac:dyDescent="0.2">
      <c r="A489" s="257"/>
      <c r="B489" s="253"/>
    </row>
    <row r="490" spans="1:2" ht="15.75" customHeight="1" x14ac:dyDescent="0.2">
      <c r="A490" s="257"/>
      <c r="B490" s="253"/>
    </row>
    <row r="491" spans="1:2" ht="15.75" customHeight="1" x14ac:dyDescent="0.2">
      <c r="A491" s="257"/>
      <c r="B491" s="253"/>
    </row>
    <row r="492" spans="1:2" ht="15.75" customHeight="1" x14ac:dyDescent="0.2">
      <c r="A492" s="257"/>
      <c r="B492" s="253"/>
    </row>
    <row r="493" spans="1:2" ht="15.75" customHeight="1" x14ac:dyDescent="0.2">
      <c r="A493" s="257"/>
      <c r="B493" s="253"/>
    </row>
    <row r="494" spans="1:2" ht="15.75" customHeight="1" x14ac:dyDescent="0.2">
      <c r="A494" s="257"/>
      <c r="B494" s="253"/>
    </row>
    <row r="495" spans="1:2" ht="15.75" customHeight="1" x14ac:dyDescent="0.2">
      <c r="A495" s="257"/>
      <c r="B495" s="253"/>
    </row>
    <row r="496" spans="1:2" ht="15.75" customHeight="1" x14ac:dyDescent="0.2">
      <c r="A496" s="257"/>
      <c r="B496" s="253"/>
    </row>
    <row r="497" spans="1:2" ht="15.75" customHeight="1" x14ac:dyDescent="0.2">
      <c r="A497" s="257"/>
      <c r="B497" s="253"/>
    </row>
    <row r="498" spans="1:2" ht="15.75" customHeight="1" x14ac:dyDescent="0.2">
      <c r="A498" s="257"/>
      <c r="B498" s="253"/>
    </row>
    <row r="499" spans="1:2" ht="15.75" customHeight="1" x14ac:dyDescent="0.2">
      <c r="A499" s="257"/>
      <c r="B499" s="253"/>
    </row>
    <row r="500" spans="1:2" ht="15.75" customHeight="1" x14ac:dyDescent="0.2">
      <c r="A500" s="257"/>
      <c r="B500" s="253"/>
    </row>
    <row r="501" spans="1:2" ht="15.75" customHeight="1" x14ac:dyDescent="0.2">
      <c r="A501" s="257"/>
      <c r="B501" s="253"/>
    </row>
    <row r="502" spans="1:2" ht="15.75" customHeight="1" x14ac:dyDescent="0.2">
      <c r="A502" s="257"/>
      <c r="B502" s="253"/>
    </row>
    <row r="503" spans="1:2" ht="15.75" customHeight="1" x14ac:dyDescent="0.2">
      <c r="A503" s="257"/>
      <c r="B503" s="253"/>
    </row>
    <row r="504" spans="1:2" ht="15.75" customHeight="1" x14ac:dyDescent="0.2">
      <c r="A504" s="257"/>
      <c r="B504" s="253"/>
    </row>
    <row r="505" spans="1:2" ht="15.75" customHeight="1" x14ac:dyDescent="0.2">
      <c r="A505" s="257"/>
      <c r="B505" s="253"/>
    </row>
    <row r="506" spans="1:2" ht="15.75" customHeight="1" x14ac:dyDescent="0.2">
      <c r="A506" s="257"/>
      <c r="B506" s="253"/>
    </row>
    <row r="507" spans="1:2" ht="15.75" customHeight="1" x14ac:dyDescent="0.2">
      <c r="A507" s="257"/>
      <c r="B507" s="253"/>
    </row>
    <row r="508" spans="1:2" ht="15.75" customHeight="1" x14ac:dyDescent="0.2">
      <c r="A508" s="257"/>
      <c r="B508" s="253"/>
    </row>
    <row r="509" spans="1:2" ht="15.75" customHeight="1" x14ac:dyDescent="0.2">
      <c r="A509" s="257"/>
      <c r="B509" s="253"/>
    </row>
    <row r="510" spans="1:2" ht="15.75" customHeight="1" x14ac:dyDescent="0.2">
      <c r="A510" s="257"/>
      <c r="B510" s="253"/>
    </row>
    <row r="511" spans="1:2" ht="15.75" customHeight="1" x14ac:dyDescent="0.2">
      <c r="A511" s="257"/>
      <c r="B511" s="253"/>
    </row>
    <row r="512" spans="1:2" ht="15.75" customHeight="1" x14ac:dyDescent="0.2">
      <c r="A512" s="257"/>
      <c r="B512" s="253"/>
    </row>
    <row r="513" spans="1:2" ht="15.75" customHeight="1" x14ac:dyDescent="0.2">
      <c r="A513" s="257"/>
      <c r="B513" s="253"/>
    </row>
    <row r="514" spans="1:2" ht="15.75" customHeight="1" x14ac:dyDescent="0.2">
      <c r="A514" s="257"/>
      <c r="B514" s="253"/>
    </row>
    <row r="515" spans="1:2" ht="15.75" customHeight="1" x14ac:dyDescent="0.2">
      <c r="A515" s="257"/>
      <c r="B515" s="253"/>
    </row>
    <row r="516" spans="1:2" ht="15.75" customHeight="1" x14ac:dyDescent="0.2">
      <c r="A516" s="257"/>
      <c r="B516" s="253"/>
    </row>
    <row r="517" spans="1:2" ht="15.75" customHeight="1" x14ac:dyDescent="0.2">
      <c r="A517" s="257"/>
      <c r="B517" s="253"/>
    </row>
    <row r="518" spans="1:2" ht="15.75" customHeight="1" x14ac:dyDescent="0.2">
      <c r="A518" s="257"/>
      <c r="B518" s="253"/>
    </row>
    <row r="519" spans="1:2" ht="15.75" customHeight="1" x14ac:dyDescent="0.2">
      <c r="A519" s="257"/>
      <c r="B519" s="253"/>
    </row>
    <row r="520" spans="1:2" ht="15.75" customHeight="1" x14ac:dyDescent="0.2">
      <c r="A520" s="257"/>
      <c r="B520" s="253"/>
    </row>
    <row r="521" spans="1:2" ht="15.75" customHeight="1" x14ac:dyDescent="0.2">
      <c r="A521" s="257"/>
      <c r="B521" s="253"/>
    </row>
    <row r="522" spans="1:2" ht="15.75" customHeight="1" x14ac:dyDescent="0.2">
      <c r="A522" s="257"/>
      <c r="B522" s="253"/>
    </row>
    <row r="523" spans="1:2" ht="15.75" customHeight="1" x14ac:dyDescent="0.2">
      <c r="A523" s="257"/>
      <c r="B523" s="253"/>
    </row>
    <row r="524" spans="1:2" ht="15.75" customHeight="1" x14ac:dyDescent="0.2">
      <c r="A524" s="257"/>
      <c r="B524" s="253"/>
    </row>
    <row r="525" spans="1:2" ht="15.75" customHeight="1" x14ac:dyDescent="0.2">
      <c r="A525" s="257"/>
      <c r="B525" s="253"/>
    </row>
    <row r="526" spans="1:2" ht="15.75" customHeight="1" x14ac:dyDescent="0.2">
      <c r="A526" s="257"/>
      <c r="B526" s="253"/>
    </row>
    <row r="527" spans="1:2" ht="15.75" customHeight="1" x14ac:dyDescent="0.2">
      <c r="A527" s="257"/>
      <c r="B527" s="253"/>
    </row>
    <row r="528" spans="1:2" ht="15.75" customHeight="1" x14ac:dyDescent="0.2">
      <c r="A528" s="257"/>
      <c r="B528" s="253"/>
    </row>
    <row r="529" spans="1:2" ht="15.75" customHeight="1" x14ac:dyDescent="0.2">
      <c r="A529" s="257"/>
      <c r="B529" s="253"/>
    </row>
    <row r="530" spans="1:2" ht="15.75" customHeight="1" x14ac:dyDescent="0.2">
      <c r="A530" s="257"/>
      <c r="B530" s="253"/>
    </row>
    <row r="531" spans="1:2" ht="15.75" customHeight="1" x14ac:dyDescent="0.2">
      <c r="A531" s="257"/>
      <c r="B531" s="253"/>
    </row>
    <row r="532" spans="1:2" ht="15.75" customHeight="1" x14ac:dyDescent="0.2">
      <c r="A532" s="257"/>
      <c r="B532" s="253"/>
    </row>
    <row r="533" spans="1:2" ht="15.75" customHeight="1" x14ac:dyDescent="0.2">
      <c r="A533" s="257"/>
      <c r="B533" s="253"/>
    </row>
    <row r="534" spans="1:2" ht="15.75" customHeight="1" x14ac:dyDescent="0.2">
      <c r="A534" s="257"/>
      <c r="B534" s="253"/>
    </row>
    <row r="535" spans="1:2" ht="15.75" customHeight="1" x14ac:dyDescent="0.2">
      <c r="A535" s="257"/>
      <c r="B535" s="253"/>
    </row>
    <row r="536" spans="1:2" ht="15.75" customHeight="1" x14ac:dyDescent="0.2">
      <c r="A536" s="257"/>
      <c r="B536" s="253"/>
    </row>
    <row r="537" spans="1:2" ht="15.75" customHeight="1" x14ac:dyDescent="0.2">
      <c r="A537" s="257"/>
      <c r="B537" s="253"/>
    </row>
    <row r="538" spans="1:2" ht="15.75" customHeight="1" x14ac:dyDescent="0.2">
      <c r="A538" s="257"/>
      <c r="B538" s="253"/>
    </row>
    <row r="539" spans="1:2" ht="15.75" customHeight="1" x14ac:dyDescent="0.2">
      <c r="A539" s="257"/>
      <c r="B539" s="253"/>
    </row>
    <row r="540" spans="1:2" ht="15.75" customHeight="1" x14ac:dyDescent="0.2">
      <c r="A540" s="257"/>
      <c r="B540" s="253"/>
    </row>
    <row r="541" spans="1:2" ht="15.75" customHeight="1" x14ac:dyDescent="0.2">
      <c r="A541" s="257"/>
      <c r="B541" s="253"/>
    </row>
    <row r="542" spans="1:2" ht="15.75" customHeight="1" x14ac:dyDescent="0.2">
      <c r="A542" s="257"/>
      <c r="B542" s="253"/>
    </row>
    <row r="543" spans="1:2" ht="15.75" customHeight="1" x14ac:dyDescent="0.2">
      <c r="A543" s="257"/>
      <c r="B543" s="253"/>
    </row>
    <row r="544" spans="1:2" ht="15.75" customHeight="1" x14ac:dyDescent="0.2">
      <c r="A544" s="257"/>
      <c r="B544" s="253"/>
    </row>
    <row r="545" spans="1:2" ht="15.75" customHeight="1" x14ac:dyDescent="0.2">
      <c r="A545" s="257"/>
      <c r="B545" s="253"/>
    </row>
    <row r="546" spans="1:2" ht="15.75" customHeight="1" x14ac:dyDescent="0.2">
      <c r="A546" s="257"/>
      <c r="B546" s="253"/>
    </row>
    <row r="547" spans="1:2" ht="15.75" customHeight="1" x14ac:dyDescent="0.2">
      <c r="A547" s="257"/>
      <c r="B547" s="253"/>
    </row>
    <row r="548" spans="1:2" ht="15.75" customHeight="1" x14ac:dyDescent="0.2">
      <c r="A548" s="257"/>
      <c r="B548" s="253"/>
    </row>
    <row r="549" spans="1:2" ht="15.75" customHeight="1" x14ac:dyDescent="0.2">
      <c r="A549" s="257"/>
      <c r="B549" s="253"/>
    </row>
    <row r="550" spans="1:2" ht="15.75" customHeight="1" x14ac:dyDescent="0.2">
      <c r="A550" s="257"/>
      <c r="B550" s="253"/>
    </row>
    <row r="551" spans="1:2" ht="15.75" customHeight="1" x14ac:dyDescent="0.2">
      <c r="A551" s="257"/>
      <c r="B551" s="253"/>
    </row>
    <row r="552" spans="1:2" ht="15.75" customHeight="1" x14ac:dyDescent="0.2">
      <c r="A552" s="257"/>
      <c r="B552" s="253"/>
    </row>
    <row r="553" spans="1:2" ht="15.75" customHeight="1" x14ac:dyDescent="0.2">
      <c r="A553" s="257"/>
      <c r="B553" s="253"/>
    </row>
    <row r="554" spans="1:2" ht="15.75" customHeight="1" x14ac:dyDescent="0.2">
      <c r="A554" s="257"/>
      <c r="B554" s="253"/>
    </row>
    <row r="555" spans="1:2" ht="15.75" customHeight="1" x14ac:dyDescent="0.2">
      <c r="A555" s="257"/>
      <c r="B555" s="253"/>
    </row>
    <row r="556" spans="1:2" ht="15.75" customHeight="1" x14ac:dyDescent="0.2">
      <c r="A556" s="257"/>
      <c r="B556" s="253"/>
    </row>
    <row r="557" spans="1:2" ht="15.75" customHeight="1" x14ac:dyDescent="0.2">
      <c r="A557" s="257"/>
      <c r="B557" s="253"/>
    </row>
    <row r="558" spans="1:2" ht="15.75" customHeight="1" x14ac:dyDescent="0.2">
      <c r="A558" s="257"/>
      <c r="B558" s="253"/>
    </row>
    <row r="559" spans="1:2" ht="15.75" customHeight="1" x14ac:dyDescent="0.2">
      <c r="A559" s="257"/>
      <c r="B559" s="253"/>
    </row>
    <row r="560" spans="1:2" ht="15.75" customHeight="1" x14ac:dyDescent="0.2">
      <c r="A560" s="257"/>
      <c r="B560" s="253"/>
    </row>
    <row r="561" spans="1:2" ht="15.75" customHeight="1" x14ac:dyDescent="0.2">
      <c r="A561" s="257"/>
      <c r="B561" s="253"/>
    </row>
    <row r="562" spans="1:2" ht="15.75" customHeight="1" x14ac:dyDescent="0.2">
      <c r="A562" s="257"/>
      <c r="B562" s="253"/>
    </row>
    <row r="563" spans="1:2" ht="15.75" customHeight="1" x14ac:dyDescent="0.2">
      <c r="A563" s="257"/>
      <c r="B563" s="253"/>
    </row>
    <row r="564" spans="1:2" ht="15.75" customHeight="1" x14ac:dyDescent="0.2">
      <c r="A564" s="257"/>
      <c r="B564" s="253"/>
    </row>
    <row r="565" spans="1:2" ht="15.75" customHeight="1" x14ac:dyDescent="0.2">
      <c r="A565" s="257"/>
      <c r="B565" s="253"/>
    </row>
    <row r="566" spans="1:2" ht="15.75" customHeight="1" x14ac:dyDescent="0.2">
      <c r="A566" s="257"/>
      <c r="B566" s="253"/>
    </row>
    <row r="567" spans="1:2" ht="15.75" customHeight="1" x14ac:dyDescent="0.2">
      <c r="A567" s="257"/>
      <c r="B567" s="253"/>
    </row>
    <row r="568" spans="1:2" ht="15.75" customHeight="1" x14ac:dyDescent="0.2">
      <c r="A568" s="257"/>
      <c r="B568" s="253"/>
    </row>
    <row r="569" spans="1:2" ht="15.75" customHeight="1" x14ac:dyDescent="0.2">
      <c r="A569" s="257"/>
      <c r="B569" s="253"/>
    </row>
    <row r="570" spans="1:2" ht="15.75" customHeight="1" x14ac:dyDescent="0.2">
      <c r="A570" s="257"/>
      <c r="B570" s="253"/>
    </row>
    <row r="571" spans="1:2" ht="15.75" customHeight="1" x14ac:dyDescent="0.2">
      <c r="A571" s="257"/>
      <c r="B571" s="253"/>
    </row>
    <row r="572" spans="1:2" ht="15.75" customHeight="1" x14ac:dyDescent="0.2">
      <c r="A572" s="257"/>
      <c r="B572" s="253"/>
    </row>
    <row r="573" spans="1:2" ht="15.75" customHeight="1" x14ac:dyDescent="0.2">
      <c r="A573" s="257"/>
      <c r="B573" s="253"/>
    </row>
    <row r="574" spans="1:2" ht="15.75" customHeight="1" x14ac:dyDescent="0.2">
      <c r="A574" s="257"/>
      <c r="B574" s="253"/>
    </row>
    <row r="575" spans="1:2" ht="15.75" customHeight="1" x14ac:dyDescent="0.2">
      <c r="A575" s="257"/>
      <c r="B575" s="253"/>
    </row>
    <row r="576" spans="1:2" ht="15.75" customHeight="1" x14ac:dyDescent="0.2">
      <c r="A576" s="257"/>
      <c r="B576" s="253"/>
    </row>
    <row r="577" spans="1:2" ht="15.75" customHeight="1" x14ac:dyDescent="0.2">
      <c r="A577" s="257"/>
      <c r="B577" s="253"/>
    </row>
    <row r="578" spans="1:2" ht="15.75" customHeight="1" x14ac:dyDescent="0.2">
      <c r="A578" s="257"/>
      <c r="B578" s="253"/>
    </row>
    <row r="579" spans="1:2" ht="15.75" customHeight="1" x14ac:dyDescent="0.2">
      <c r="A579" s="257"/>
      <c r="B579" s="253"/>
    </row>
    <row r="580" spans="1:2" ht="15.75" customHeight="1" x14ac:dyDescent="0.2">
      <c r="A580" s="257"/>
      <c r="B580" s="253"/>
    </row>
    <row r="581" spans="1:2" ht="15.75" customHeight="1" x14ac:dyDescent="0.2">
      <c r="A581" s="257"/>
      <c r="B581" s="253"/>
    </row>
    <row r="582" spans="1:2" ht="15.75" customHeight="1" x14ac:dyDescent="0.2">
      <c r="A582" s="257"/>
      <c r="B582" s="253"/>
    </row>
    <row r="583" spans="1:2" ht="15.75" customHeight="1" x14ac:dyDescent="0.2">
      <c r="A583" s="257"/>
      <c r="B583" s="253"/>
    </row>
    <row r="584" spans="1:2" ht="15.75" customHeight="1" x14ac:dyDescent="0.2">
      <c r="A584" s="257"/>
      <c r="B584" s="253"/>
    </row>
    <row r="585" spans="1:2" ht="15.75" customHeight="1" x14ac:dyDescent="0.2">
      <c r="A585" s="257"/>
      <c r="B585" s="253"/>
    </row>
    <row r="586" spans="1:2" ht="15.75" customHeight="1" x14ac:dyDescent="0.2">
      <c r="A586" s="257"/>
      <c r="B586" s="253"/>
    </row>
    <row r="587" spans="1:2" ht="15.75" customHeight="1" x14ac:dyDescent="0.2">
      <c r="A587" s="257"/>
      <c r="B587" s="253"/>
    </row>
    <row r="588" spans="1:2" ht="15.75" customHeight="1" x14ac:dyDescent="0.2">
      <c r="A588" s="257"/>
      <c r="B588" s="253"/>
    </row>
    <row r="589" spans="1:2" ht="15.75" customHeight="1" x14ac:dyDescent="0.2">
      <c r="A589" s="257"/>
      <c r="B589" s="253"/>
    </row>
    <row r="590" spans="1:2" ht="15.75" customHeight="1" x14ac:dyDescent="0.2">
      <c r="A590" s="257"/>
      <c r="B590" s="253"/>
    </row>
    <row r="591" spans="1:2" ht="15.75" customHeight="1" x14ac:dyDescent="0.2">
      <c r="A591" s="257"/>
      <c r="B591" s="253"/>
    </row>
    <row r="592" spans="1:2" ht="15.75" customHeight="1" x14ac:dyDescent="0.2">
      <c r="A592" s="257"/>
      <c r="B592" s="253"/>
    </row>
    <row r="593" spans="1:2" ht="15.75" customHeight="1" x14ac:dyDescent="0.2">
      <c r="A593" s="257"/>
      <c r="B593" s="253"/>
    </row>
    <row r="594" spans="1:2" ht="15.75" customHeight="1" x14ac:dyDescent="0.2">
      <c r="A594" s="257"/>
      <c r="B594" s="253"/>
    </row>
    <row r="595" spans="1:2" ht="15.75" customHeight="1" x14ac:dyDescent="0.2">
      <c r="A595" s="257"/>
      <c r="B595" s="253"/>
    </row>
    <row r="596" spans="1:2" ht="15.75" customHeight="1" x14ac:dyDescent="0.2">
      <c r="A596" s="257"/>
      <c r="B596" s="253"/>
    </row>
    <row r="597" spans="1:2" ht="15.75" customHeight="1" x14ac:dyDescent="0.2">
      <c r="A597" s="257"/>
      <c r="B597" s="253"/>
    </row>
    <row r="598" spans="1:2" ht="15.75" customHeight="1" x14ac:dyDescent="0.2">
      <c r="A598" s="257"/>
      <c r="B598" s="253"/>
    </row>
    <row r="599" spans="1:2" ht="15.75" customHeight="1" x14ac:dyDescent="0.2">
      <c r="A599" s="257"/>
      <c r="B599" s="253"/>
    </row>
    <row r="600" spans="1:2" ht="15.75" customHeight="1" x14ac:dyDescent="0.2">
      <c r="A600" s="257"/>
      <c r="B600" s="253"/>
    </row>
    <row r="601" spans="1:2" ht="15.75" customHeight="1" x14ac:dyDescent="0.2">
      <c r="A601" s="257"/>
      <c r="B601" s="253"/>
    </row>
    <row r="602" spans="1:2" ht="15.75" customHeight="1" x14ac:dyDescent="0.2">
      <c r="A602" s="257"/>
      <c r="B602" s="253"/>
    </row>
    <row r="603" spans="1:2" ht="15.75" customHeight="1" x14ac:dyDescent="0.2">
      <c r="A603" s="257"/>
      <c r="B603" s="253"/>
    </row>
    <row r="604" spans="1:2" ht="15.75" customHeight="1" x14ac:dyDescent="0.2">
      <c r="A604" s="257"/>
      <c r="B604" s="253"/>
    </row>
    <row r="605" spans="1:2" ht="15.75" customHeight="1" x14ac:dyDescent="0.2">
      <c r="A605" s="257"/>
      <c r="B605" s="253"/>
    </row>
    <row r="606" spans="1:2" ht="15.75" customHeight="1" x14ac:dyDescent="0.2">
      <c r="A606" s="257"/>
      <c r="B606" s="253"/>
    </row>
    <row r="607" spans="1:2" ht="15.75" customHeight="1" x14ac:dyDescent="0.2">
      <c r="A607" s="257"/>
      <c r="B607" s="253"/>
    </row>
    <row r="608" spans="1:2" ht="15.75" customHeight="1" x14ac:dyDescent="0.2">
      <c r="A608" s="257"/>
      <c r="B608" s="253"/>
    </row>
    <row r="609" spans="1:2" ht="15.75" customHeight="1" x14ac:dyDescent="0.2">
      <c r="A609" s="257"/>
      <c r="B609" s="253"/>
    </row>
    <row r="610" spans="1:2" ht="15.75" customHeight="1" x14ac:dyDescent="0.2">
      <c r="A610" s="257"/>
      <c r="B610" s="253"/>
    </row>
    <row r="611" spans="1:2" ht="15.75" customHeight="1" x14ac:dyDescent="0.2">
      <c r="A611" s="257"/>
      <c r="B611" s="253"/>
    </row>
    <row r="612" spans="1:2" ht="15.75" customHeight="1" x14ac:dyDescent="0.2">
      <c r="A612" s="257"/>
      <c r="B612" s="253"/>
    </row>
    <row r="613" spans="1:2" ht="15.75" customHeight="1" x14ac:dyDescent="0.2">
      <c r="A613" s="257"/>
      <c r="B613" s="253"/>
    </row>
    <row r="614" spans="1:2" ht="15.75" customHeight="1" x14ac:dyDescent="0.2">
      <c r="A614" s="257"/>
      <c r="B614" s="253"/>
    </row>
    <row r="615" spans="1:2" ht="15.75" customHeight="1" x14ac:dyDescent="0.2">
      <c r="A615" s="257"/>
      <c r="B615" s="253"/>
    </row>
    <row r="616" spans="1:2" ht="15.75" customHeight="1" x14ac:dyDescent="0.2">
      <c r="A616" s="257"/>
      <c r="B616" s="253"/>
    </row>
    <row r="617" spans="1:2" ht="15.75" customHeight="1" x14ac:dyDescent="0.2">
      <c r="A617" s="257"/>
      <c r="B617" s="253"/>
    </row>
    <row r="618" spans="1:2" ht="15.75" customHeight="1" x14ac:dyDescent="0.2">
      <c r="A618" s="257"/>
      <c r="B618" s="253"/>
    </row>
    <row r="619" spans="1:2" ht="15.75" customHeight="1" x14ac:dyDescent="0.2">
      <c r="A619" s="257"/>
      <c r="B619" s="253"/>
    </row>
    <row r="620" spans="1:2" ht="15.75" customHeight="1" x14ac:dyDescent="0.2">
      <c r="A620" s="257"/>
      <c r="B620" s="253"/>
    </row>
    <row r="621" spans="1:2" ht="15.75" customHeight="1" x14ac:dyDescent="0.2">
      <c r="A621" s="257"/>
      <c r="B621" s="253"/>
    </row>
    <row r="622" spans="1:2" ht="15.75" customHeight="1" x14ac:dyDescent="0.2">
      <c r="A622" s="257"/>
      <c r="B622" s="253"/>
    </row>
    <row r="623" spans="1:2" ht="15.75" customHeight="1" x14ac:dyDescent="0.2">
      <c r="A623" s="257"/>
      <c r="B623" s="253"/>
    </row>
    <row r="624" spans="1:2" ht="15.75" customHeight="1" x14ac:dyDescent="0.2">
      <c r="A624" s="257"/>
      <c r="B624" s="253"/>
    </row>
    <row r="625" spans="1:2" ht="15.75" customHeight="1" x14ac:dyDescent="0.2">
      <c r="A625" s="257"/>
      <c r="B625" s="253"/>
    </row>
    <row r="626" spans="1:2" ht="15.75" customHeight="1" x14ac:dyDescent="0.2">
      <c r="A626" s="257"/>
      <c r="B626" s="253"/>
    </row>
    <row r="627" spans="1:2" ht="15.75" customHeight="1" x14ac:dyDescent="0.2">
      <c r="A627" s="257"/>
      <c r="B627" s="253"/>
    </row>
    <row r="628" spans="1:2" ht="15.75" customHeight="1" x14ac:dyDescent="0.2">
      <c r="A628" s="257"/>
      <c r="B628" s="253"/>
    </row>
    <row r="629" spans="1:2" ht="15.75" customHeight="1" x14ac:dyDescent="0.2">
      <c r="A629" s="257"/>
      <c r="B629" s="253"/>
    </row>
    <row r="630" spans="1:2" ht="15.75" customHeight="1" x14ac:dyDescent="0.2">
      <c r="A630" s="257"/>
      <c r="B630" s="253"/>
    </row>
    <row r="631" spans="1:2" ht="15.75" customHeight="1" x14ac:dyDescent="0.2">
      <c r="A631" s="257"/>
      <c r="B631" s="253"/>
    </row>
    <row r="632" spans="1:2" ht="15.75" customHeight="1" x14ac:dyDescent="0.2">
      <c r="A632" s="257"/>
      <c r="B632" s="253"/>
    </row>
    <row r="633" spans="1:2" ht="15.75" customHeight="1" x14ac:dyDescent="0.2">
      <c r="A633" s="257"/>
      <c r="B633" s="253"/>
    </row>
    <row r="634" spans="1:2" ht="15.75" customHeight="1" x14ac:dyDescent="0.2">
      <c r="A634" s="257"/>
      <c r="B634" s="253"/>
    </row>
    <row r="635" spans="1:2" ht="15.75" customHeight="1" x14ac:dyDescent="0.2">
      <c r="A635" s="257"/>
      <c r="B635" s="253"/>
    </row>
    <row r="636" spans="1:2" ht="15.75" customHeight="1" x14ac:dyDescent="0.2">
      <c r="A636" s="257"/>
      <c r="B636" s="253"/>
    </row>
    <row r="637" spans="1:2" ht="15.75" customHeight="1" x14ac:dyDescent="0.2">
      <c r="A637" s="257"/>
      <c r="B637" s="253"/>
    </row>
    <row r="638" spans="1:2" ht="15.75" customHeight="1" x14ac:dyDescent="0.2">
      <c r="A638" s="257"/>
      <c r="B638" s="253"/>
    </row>
    <row r="639" spans="1:2" ht="15.75" customHeight="1" x14ac:dyDescent="0.2">
      <c r="A639" s="257"/>
      <c r="B639" s="253"/>
    </row>
    <row r="640" spans="1:2" ht="15.75" customHeight="1" x14ac:dyDescent="0.2">
      <c r="A640" s="257"/>
      <c r="B640" s="253"/>
    </row>
    <row r="641" spans="1:2" ht="15.75" customHeight="1" x14ac:dyDescent="0.2">
      <c r="A641" s="257"/>
      <c r="B641" s="253"/>
    </row>
    <row r="642" spans="1:2" ht="15.75" customHeight="1" x14ac:dyDescent="0.2">
      <c r="A642" s="257"/>
      <c r="B642" s="253"/>
    </row>
    <row r="643" spans="1:2" ht="15.75" customHeight="1" x14ac:dyDescent="0.2">
      <c r="A643" s="257"/>
      <c r="B643" s="253"/>
    </row>
    <row r="644" spans="1:2" ht="15.75" customHeight="1" x14ac:dyDescent="0.2">
      <c r="A644" s="257"/>
      <c r="B644" s="253"/>
    </row>
    <row r="645" spans="1:2" ht="15.75" customHeight="1" x14ac:dyDescent="0.2">
      <c r="A645" s="257"/>
      <c r="B645" s="253"/>
    </row>
    <row r="646" spans="1:2" ht="15.75" customHeight="1" x14ac:dyDescent="0.2">
      <c r="A646" s="257"/>
      <c r="B646" s="253"/>
    </row>
    <row r="647" spans="1:2" ht="15.75" customHeight="1" x14ac:dyDescent="0.2">
      <c r="A647" s="257"/>
      <c r="B647" s="253"/>
    </row>
    <row r="648" spans="1:2" ht="15.75" customHeight="1" x14ac:dyDescent="0.2">
      <c r="A648" s="257"/>
      <c r="B648" s="253"/>
    </row>
    <row r="649" spans="1:2" ht="15.75" customHeight="1" x14ac:dyDescent="0.2">
      <c r="A649" s="257"/>
      <c r="B649" s="253"/>
    </row>
    <row r="650" spans="1:2" ht="15.75" customHeight="1" x14ac:dyDescent="0.2">
      <c r="A650" s="257"/>
      <c r="B650" s="253"/>
    </row>
    <row r="651" spans="1:2" ht="15.75" customHeight="1" x14ac:dyDescent="0.2">
      <c r="A651" s="257"/>
      <c r="B651" s="253"/>
    </row>
    <row r="652" spans="1:2" ht="15.75" customHeight="1" x14ac:dyDescent="0.2">
      <c r="A652" s="257"/>
      <c r="B652" s="253"/>
    </row>
    <row r="653" spans="1:2" ht="15.75" customHeight="1" x14ac:dyDescent="0.2">
      <c r="A653" s="257"/>
      <c r="B653" s="253"/>
    </row>
    <row r="654" spans="1:2" ht="15.75" customHeight="1" x14ac:dyDescent="0.2">
      <c r="A654" s="257"/>
      <c r="B654" s="253"/>
    </row>
    <row r="655" spans="1:2" ht="15.75" customHeight="1" x14ac:dyDescent="0.2">
      <c r="A655" s="257"/>
      <c r="B655" s="253"/>
    </row>
    <row r="656" spans="1:2" ht="15.75" customHeight="1" x14ac:dyDescent="0.2">
      <c r="A656" s="257"/>
      <c r="B656" s="253"/>
    </row>
    <row r="657" spans="1:2" ht="15.75" customHeight="1" x14ac:dyDescent="0.2">
      <c r="A657" s="257"/>
      <c r="B657" s="253"/>
    </row>
    <row r="658" spans="1:2" ht="15.75" customHeight="1" x14ac:dyDescent="0.2">
      <c r="A658" s="257"/>
      <c r="B658" s="253"/>
    </row>
    <row r="659" spans="1:2" ht="15.75" customHeight="1" x14ac:dyDescent="0.2">
      <c r="A659" s="257"/>
      <c r="B659" s="253"/>
    </row>
    <row r="660" spans="1:2" ht="15.75" customHeight="1" x14ac:dyDescent="0.2">
      <c r="A660" s="257"/>
      <c r="B660" s="253"/>
    </row>
    <row r="661" spans="1:2" ht="15.75" customHeight="1" x14ac:dyDescent="0.2">
      <c r="A661" s="257"/>
      <c r="B661" s="253"/>
    </row>
    <row r="662" spans="1:2" ht="15.75" customHeight="1" x14ac:dyDescent="0.2">
      <c r="A662" s="257"/>
      <c r="B662" s="253"/>
    </row>
    <row r="663" spans="1:2" ht="15.75" customHeight="1" x14ac:dyDescent="0.2">
      <c r="A663" s="257"/>
      <c r="B663" s="253"/>
    </row>
    <row r="664" spans="1:2" ht="15.75" customHeight="1" x14ac:dyDescent="0.2">
      <c r="A664" s="257"/>
      <c r="B664" s="253"/>
    </row>
    <row r="665" spans="1:2" ht="15.75" customHeight="1" x14ac:dyDescent="0.2">
      <c r="A665" s="257"/>
      <c r="B665" s="253"/>
    </row>
    <row r="666" spans="1:2" ht="15.75" customHeight="1" x14ac:dyDescent="0.2">
      <c r="A666" s="257"/>
      <c r="B666" s="253"/>
    </row>
    <row r="667" spans="1:2" ht="15.75" customHeight="1" x14ac:dyDescent="0.2">
      <c r="A667" s="257"/>
      <c r="B667" s="253"/>
    </row>
    <row r="668" spans="1:2" ht="15.75" customHeight="1" x14ac:dyDescent="0.2">
      <c r="A668" s="257"/>
      <c r="B668" s="253"/>
    </row>
    <row r="669" spans="1:2" ht="15.75" customHeight="1" x14ac:dyDescent="0.2">
      <c r="A669" s="257"/>
      <c r="B669" s="253"/>
    </row>
    <row r="670" spans="1:2" ht="15.75" customHeight="1" x14ac:dyDescent="0.2">
      <c r="A670" s="257"/>
      <c r="B670" s="253"/>
    </row>
    <row r="671" spans="1:2" ht="15.75" customHeight="1" x14ac:dyDescent="0.2">
      <c r="A671" s="257"/>
      <c r="B671" s="253"/>
    </row>
    <row r="672" spans="1:2" ht="15.75" customHeight="1" x14ac:dyDescent="0.2">
      <c r="A672" s="257"/>
      <c r="B672" s="253"/>
    </row>
    <row r="673" spans="1:2" ht="15.75" customHeight="1" x14ac:dyDescent="0.2">
      <c r="A673" s="257"/>
      <c r="B673" s="253"/>
    </row>
    <row r="674" spans="1:2" ht="15.75" customHeight="1" x14ac:dyDescent="0.2">
      <c r="A674" s="257"/>
      <c r="B674" s="253"/>
    </row>
    <row r="675" spans="1:2" ht="15.75" customHeight="1" x14ac:dyDescent="0.2">
      <c r="A675" s="257"/>
      <c r="B675" s="253"/>
    </row>
    <row r="676" spans="1:2" ht="15.75" customHeight="1" x14ac:dyDescent="0.2">
      <c r="A676" s="257"/>
      <c r="B676" s="253"/>
    </row>
    <row r="677" spans="1:2" ht="15.75" customHeight="1" x14ac:dyDescent="0.2">
      <c r="A677" s="257"/>
      <c r="B677" s="253"/>
    </row>
    <row r="678" spans="1:2" ht="15.75" customHeight="1" x14ac:dyDescent="0.2">
      <c r="A678" s="257"/>
      <c r="B678" s="253"/>
    </row>
    <row r="679" spans="1:2" ht="15.75" customHeight="1" x14ac:dyDescent="0.2">
      <c r="A679" s="257"/>
      <c r="B679" s="253"/>
    </row>
    <row r="680" spans="1:2" ht="15.75" customHeight="1" x14ac:dyDescent="0.2">
      <c r="A680" s="257"/>
      <c r="B680" s="253"/>
    </row>
    <row r="681" spans="1:2" ht="15.75" customHeight="1" x14ac:dyDescent="0.2">
      <c r="A681" s="257"/>
      <c r="B681" s="253"/>
    </row>
    <row r="682" spans="1:2" ht="15.75" customHeight="1" x14ac:dyDescent="0.2">
      <c r="A682" s="257"/>
      <c r="B682" s="253"/>
    </row>
    <row r="683" spans="1:2" ht="15.75" customHeight="1" x14ac:dyDescent="0.2">
      <c r="A683" s="257"/>
      <c r="B683" s="253"/>
    </row>
    <row r="684" spans="1:2" ht="15.75" customHeight="1" x14ac:dyDescent="0.2">
      <c r="A684" s="257"/>
      <c r="B684" s="253"/>
    </row>
    <row r="685" spans="1:2" ht="15.75" customHeight="1" x14ac:dyDescent="0.2">
      <c r="A685" s="257"/>
      <c r="B685" s="253"/>
    </row>
    <row r="686" spans="1:2" ht="15.75" customHeight="1" x14ac:dyDescent="0.2">
      <c r="A686" s="257"/>
      <c r="B686" s="253"/>
    </row>
    <row r="687" spans="1:2" ht="15.75" customHeight="1" x14ac:dyDescent="0.2">
      <c r="A687" s="257"/>
      <c r="B687" s="253"/>
    </row>
    <row r="688" spans="1:2" ht="15.75" customHeight="1" x14ac:dyDescent="0.2">
      <c r="A688" s="257"/>
      <c r="B688" s="253"/>
    </row>
    <row r="689" spans="1:2" ht="15.75" customHeight="1" x14ac:dyDescent="0.2">
      <c r="A689" s="257"/>
      <c r="B689" s="253"/>
    </row>
    <row r="690" spans="1:2" ht="15.75" customHeight="1" x14ac:dyDescent="0.2">
      <c r="A690" s="257"/>
      <c r="B690" s="253"/>
    </row>
    <row r="691" spans="1:2" ht="15.75" customHeight="1" x14ac:dyDescent="0.2">
      <c r="A691" s="257"/>
      <c r="B691" s="253"/>
    </row>
    <row r="692" spans="1:2" ht="15.75" customHeight="1" x14ac:dyDescent="0.2">
      <c r="A692" s="257"/>
      <c r="B692" s="253"/>
    </row>
    <row r="693" spans="1:2" ht="15.75" customHeight="1" x14ac:dyDescent="0.2">
      <c r="A693" s="257"/>
      <c r="B693" s="253"/>
    </row>
    <row r="694" spans="1:2" ht="15.75" customHeight="1" x14ac:dyDescent="0.2">
      <c r="A694" s="257"/>
      <c r="B694" s="253"/>
    </row>
    <row r="695" spans="1:2" ht="15.75" customHeight="1" x14ac:dyDescent="0.2">
      <c r="A695" s="257"/>
      <c r="B695" s="253"/>
    </row>
    <row r="696" spans="1:2" ht="15.75" customHeight="1" x14ac:dyDescent="0.2">
      <c r="A696" s="257"/>
      <c r="B696" s="253"/>
    </row>
    <row r="697" spans="1:2" ht="15.75" customHeight="1" x14ac:dyDescent="0.2">
      <c r="A697" s="257"/>
      <c r="B697" s="253"/>
    </row>
    <row r="698" spans="1:2" ht="15.75" customHeight="1" x14ac:dyDescent="0.2">
      <c r="A698" s="257"/>
      <c r="B698" s="253"/>
    </row>
    <row r="699" spans="1:2" ht="15.75" customHeight="1" x14ac:dyDescent="0.2">
      <c r="A699" s="257"/>
      <c r="B699" s="253"/>
    </row>
    <row r="700" spans="1:2" ht="15.75" customHeight="1" x14ac:dyDescent="0.2">
      <c r="A700" s="257"/>
      <c r="B700" s="253"/>
    </row>
    <row r="701" spans="1:2" ht="15.75" customHeight="1" x14ac:dyDescent="0.2">
      <c r="A701" s="257"/>
      <c r="B701" s="253"/>
    </row>
    <row r="702" spans="1:2" ht="15.75" customHeight="1" x14ac:dyDescent="0.2">
      <c r="A702" s="257"/>
      <c r="B702" s="253"/>
    </row>
    <row r="703" spans="1:2" ht="15.75" customHeight="1" x14ac:dyDescent="0.2">
      <c r="A703" s="257"/>
      <c r="B703" s="253"/>
    </row>
    <row r="704" spans="1:2" ht="15.75" customHeight="1" x14ac:dyDescent="0.2">
      <c r="A704" s="257"/>
      <c r="B704" s="253"/>
    </row>
    <row r="705" spans="1:2" ht="15.75" customHeight="1" x14ac:dyDescent="0.2">
      <c r="A705" s="257"/>
      <c r="B705" s="253"/>
    </row>
    <row r="706" spans="1:2" ht="15.75" customHeight="1" x14ac:dyDescent="0.2">
      <c r="A706" s="257"/>
      <c r="B706" s="253"/>
    </row>
    <row r="707" spans="1:2" ht="15.75" customHeight="1" x14ac:dyDescent="0.2">
      <c r="A707" s="257"/>
      <c r="B707" s="253"/>
    </row>
    <row r="708" spans="1:2" ht="15.75" customHeight="1" x14ac:dyDescent="0.2">
      <c r="A708" s="257"/>
      <c r="B708" s="253"/>
    </row>
    <row r="709" spans="1:2" ht="15.75" customHeight="1" x14ac:dyDescent="0.2">
      <c r="A709" s="257"/>
      <c r="B709" s="253"/>
    </row>
    <row r="710" spans="1:2" ht="15.75" customHeight="1" x14ac:dyDescent="0.2">
      <c r="A710" s="257"/>
      <c r="B710" s="253"/>
    </row>
    <row r="711" spans="1:2" ht="15.75" customHeight="1" x14ac:dyDescent="0.2">
      <c r="A711" s="257"/>
      <c r="B711" s="253"/>
    </row>
    <row r="712" spans="1:2" ht="15.75" customHeight="1" x14ac:dyDescent="0.2">
      <c r="A712" s="257"/>
      <c r="B712" s="253"/>
    </row>
    <row r="713" spans="1:2" ht="15.75" customHeight="1" x14ac:dyDescent="0.2">
      <c r="A713" s="257"/>
      <c r="B713" s="253"/>
    </row>
    <row r="714" spans="1:2" ht="15.75" customHeight="1" x14ac:dyDescent="0.2">
      <c r="A714" s="257"/>
      <c r="B714" s="253"/>
    </row>
    <row r="715" spans="1:2" ht="15.75" customHeight="1" x14ac:dyDescent="0.2">
      <c r="A715" s="257"/>
      <c r="B715" s="253"/>
    </row>
    <row r="716" spans="1:2" ht="15.75" customHeight="1" x14ac:dyDescent="0.2">
      <c r="A716" s="257"/>
      <c r="B716" s="253"/>
    </row>
    <row r="717" spans="1:2" ht="15.75" customHeight="1" x14ac:dyDescent="0.2">
      <c r="A717" s="257"/>
      <c r="B717" s="253"/>
    </row>
    <row r="718" spans="1:2" ht="15.75" customHeight="1" x14ac:dyDescent="0.2">
      <c r="A718" s="257"/>
      <c r="B718" s="253"/>
    </row>
    <row r="719" spans="1:2" ht="15.75" customHeight="1" x14ac:dyDescent="0.2">
      <c r="A719" s="257"/>
      <c r="B719" s="253"/>
    </row>
    <row r="720" spans="1:2" ht="15.75" customHeight="1" x14ac:dyDescent="0.2">
      <c r="A720" s="257"/>
      <c r="B720" s="253"/>
    </row>
    <row r="721" spans="1:2" ht="15.75" customHeight="1" x14ac:dyDescent="0.2">
      <c r="A721" s="257"/>
      <c r="B721" s="253"/>
    </row>
    <row r="722" spans="1:2" ht="15.75" customHeight="1" x14ac:dyDescent="0.2">
      <c r="A722" s="257"/>
      <c r="B722" s="253"/>
    </row>
    <row r="723" spans="1:2" ht="15.75" customHeight="1" x14ac:dyDescent="0.2">
      <c r="A723" s="257"/>
      <c r="B723" s="253"/>
    </row>
    <row r="724" spans="1:2" ht="15.75" customHeight="1" x14ac:dyDescent="0.2">
      <c r="A724" s="257"/>
      <c r="B724" s="253"/>
    </row>
    <row r="725" spans="1:2" ht="15.75" customHeight="1" x14ac:dyDescent="0.2">
      <c r="A725" s="257"/>
      <c r="B725" s="253"/>
    </row>
    <row r="726" spans="1:2" ht="15.75" customHeight="1" x14ac:dyDescent="0.2">
      <c r="A726" s="257"/>
      <c r="B726" s="253"/>
    </row>
    <row r="727" spans="1:2" ht="15.75" customHeight="1" x14ac:dyDescent="0.2">
      <c r="A727" s="257"/>
      <c r="B727" s="253"/>
    </row>
    <row r="728" spans="1:2" ht="15.75" customHeight="1" x14ac:dyDescent="0.2">
      <c r="A728" s="257"/>
      <c r="B728" s="253"/>
    </row>
    <row r="729" spans="1:2" ht="15.75" customHeight="1" x14ac:dyDescent="0.2">
      <c r="A729" s="257"/>
      <c r="B729" s="253"/>
    </row>
    <row r="730" spans="1:2" ht="15.75" customHeight="1" x14ac:dyDescent="0.2">
      <c r="A730" s="257"/>
      <c r="B730" s="253"/>
    </row>
    <row r="731" spans="1:2" ht="15.75" customHeight="1" x14ac:dyDescent="0.2">
      <c r="A731" s="257"/>
      <c r="B731" s="253"/>
    </row>
    <row r="732" spans="1:2" ht="15.75" customHeight="1" x14ac:dyDescent="0.2">
      <c r="A732" s="257"/>
      <c r="B732" s="253"/>
    </row>
    <row r="733" spans="1:2" ht="15.75" customHeight="1" x14ac:dyDescent="0.2">
      <c r="A733" s="257"/>
      <c r="B733" s="253"/>
    </row>
    <row r="734" spans="1:2" ht="15.75" customHeight="1" x14ac:dyDescent="0.2">
      <c r="A734" s="257"/>
      <c r="B734" s="253"/>
    </row>
    <row r="735" spans="1:2" ht="15.75" customHeight="1" x14ac:dyDescent="0.2">
      <c r="A735" s="257"/>
      <c r="B735" s="253"/>
    </row>
    <row r="736" spans="1:2" ht="15.75" customHeight="1" x14ac:dyDescent="0.2">
      <c r="A736" s="257"/>
      <c r="B736" s="253"/>
    </row>
    <row r="737" spans="1:2" ht="15.75" customHeight="1" x14ac:dyDescent="0.2">
      <c r="A737" s="257"/>
      <c r="B737" s="253"/>
    </row>
    <row r="738" spans="1:2" ht="15.75" customHeight="1" x14ac:dyDescent="0.2">
      <c r="A738" s="257"/>
      <c r="B738" s="253"/>
    </row>
    <row r="739" spans="1:2" ht="15.75" customHeight="1" x14ac:dyDescent="0.2">
      <c r="A739" s="257"/>
      <c r="B739" s="253"/>
    </row>
    <row r="740" spans="1:2" ht="15.75" customHeight="1" x14ac:dyDescent="0.2">
      <c r="A740" s="257"/>
      <c r="B740" s="253"/>
    </row>
    <row r="741" spans="1:2" ht="15.75" customHeight="1" x14ac:dyDescent="0.2">
      <c r="A741" s="257"/>
      <c r="B741" s="253"/>
    </row>
    <row r="742" spans="1:2" ht="15.75" customHeight="1" x14ac:dyDescent="0.2">
      <c r="A742" s="257"/>
      <c r="B742" s="253"/>
    </row>
    <row r="743" spans="1:2" ht="15.75" customHeight="1" x14ac:dyDescent="0.2">
      <c r="A743" s="257"/>
      <c r="B743" s="253"/>
    </row>
    <row r="744" spans="1:2" ht="15.75" customHeight="1" x14ac:dyDescent="0.2">
      <c r="A744" s="257"/>
      <c r="B744" s="253"/>
    </row>
    <row r="745" spans="1:2" ht="15.75" customHeight="1" x14ac:dyDescent="0.2">
      <c r="A745" s="257"/>
      <c r="B745" s="253"/>
    </row>
    <row r="746" spans="1:2" ht="15.75" customHeight="1" x14ac:dyDescent="0.2">
      <c r="A746" s="257"/>
      <c r="B746" s="253"/>
    </row>
    <row r="747" spans="1:2" ht="15.75" customHeight="1" x14ac:dyDescent="0.2">
      <c r="A747" s="257"/>
      <c r="B747" s="253"/>
    </row>
    <row r="748" spans="1:2" ht="15.75" customHeight="1" x14ac:dyDescent="0.2">
      <c r="A748" s="257"/>
      <c r="B748" s="253"/>
    </row>
    <row r="749" spans="1:2" ht="15.75" customHeight="1" x14ac:dyDescent="0.2">
      <c r="A749" s="257"/>
      <c r="B749" s="253"/>
    </row>
    <row r="750" spans="1:2" ht="15.75" customHeight="1" x14ac:dyDescent="0.2">
      <c r="A750" s="257"/>
      <c r="B750" s="253"/>
    </row>
    <row r="751" spans="1:2" ht="15.75" customHeight="1" x14ac:dyDescent="0.2">
      <c r="A751" s="257"/>
      <c r="B751" s="253"/>
    </row>
    <row r="752" spans="1:2" ht="15.75" customHeight="1" x14ac:dyDescent="0.2">
      <c r="A752" s="257"/>
      <c r="B752" s="253"/>
    </row>
    <row r="753" spans="1:2" ht="15.75" customHeight="1" x14ac:dyDescent="0.2">
      <c r="A753" s="257"/>
      <c r="B753" s="253"/>
    </row>
    <row r="754" spans="1:2" ht="15.75" customHeight="1" x14ac:dyDescent="0.2">
      <c r="A754" s="257"/>
      <c r="B754" s="253"/>
    </row>
    <row r="755" spans="1:2" ht="15.75" customHeight="1" x14ac:dyDescent="0.2">
      <c r="A755" s="257"/>
      <c r="B755" s="253"/>
    </row>
    <row r="756" spans="1:2" ht="15.75" customHeight="1" x14ac:dyDescent="0.2">
      <c r="A756" s="257"/>
      <c r="B756" s="253"/>
    </row>
    <row r="757" spans="1:2" ht="15.75" customHeight="1" x14ac:dyDescent="0.2">
      <c r="A757" s="257"/>
      <c r="B757" s="253"/>
    </row>
    <row r="758" spans="1:2" ht="15.75" customHeight="1" x14ac:dyDescent="0.2">
      <c r="A758" s="257"/>
      <c r="B758" s="253"/>
    </row>
    <row r="759" spans="1:2" ht="15.75" customHeight="1" x14ac:dyDescent="0.2">
      <c r="A759" s="257"/>
      <c r="B759" s="253"/>
    </row>
    <row r="760" spans="1:2" ht="15.75" customHeight="1" x14ac:dyDescent="0.2">
      <c r="A760" s="257"/>
      <c r="B760" s="253"/>
    </row>
    <row r="761" spans="1:2" ht="15.75" customHeight="1" x14ac:dyDescent="0.2">
      <c r="A761" s="257"/>
      <c r="B761" s="253"/>
    </row>
    <row r="762" spans="1:2" ht="15.75" customHeight="1" x14ac:dyDescent="0.2">
      <c r="A762" s="257"/>
      <c r="B762" s="253"/>
    </row>
    <row r="763" spans="1:2" ht="15.75" customHeight="1" x14ac:dyDescent="0.2">
      <c r="A763" s="257"/>
      <c r="B763" s="253"/>
    </row>
    <row r="764" spans="1:2" ht="15.75" customHeight="1" x14ac:dyDescent="0.2">
      <c r="A764" s="257"/>
      <c r="B764" s="253"/>
    </row>
    <row r="765" spans="1:2" ht="15.75" customHeight="1" x14ac:dyDescent="0.2">
      <c r="A765" s="257"/>
      <c r="B765" s="253"/>
    </row>
    <row r="766" spans="1:2" ht="15.75" customHeight="1" x14ac:dyDescent="0.2">
      <c r="A766" s="257"/>
      <c r="B766" s="253"/>
    </row>
    <row r="767" spans="1:2" ht="15.75" customHeight="1" x14ac:dyDescent="0.2">
      <c r="A767" s="257"/>
      <c r="B767" s="253"/>
    </row>
    <row r="768" spans="1:2" ht="15.75" customHeight="1" x14ac:dyDescent="0.2">
      <c r="A768" s="257"/>
      <c r="B768" s="253"/>
    </row>
    <row r="769" spans="1:2" ht="15.75" customHeight="1" x14ac:dyDescent="0.2">
      <c r="A769" s="257"/>
      <c r="B769" s="253"/>
    </row>
    <row r="770" spans="1:2" ht="15.75" customHeight="1" x14ac:dyDescent="0.2">
      <c r="A770" s="257"/>
      <c r="B770" s="253"/>
    </row>
    <row r="771" spans="1:2" ht="15.75" customHeight="1" x14ac:dyDescent="0.2">
      <c r="A771" s="257"/>
      <c r="B771" s="253"/>
    </row>
    <row r="772" spans="1:2" ht="15.75" customHeight="1" x14ac:dyDescent="0.2">
      <c r="A772" s="257"/>
      <c r="B772" s="253"/>
    </row>
    <row r="773" spans="1:2" ht="15.75" customHeight="1" x14ac:dyDescent="0.2">
      <c r="A773" s="257"/>
      <c r="B773" s="253"/>
    </row>
    <row r="774" spans="1:2" ht="15.75" customHeight="1" x14ac:dyDescent="0.2">
      <c r="A774" s="257"/>
      <c r="B774" s="253"/>
    </row>
    <row r="775" spans="1:2" ht="15.75" customHeight="1" x14ac:dyDescent="0.2">
      <c r="A775" s="257"/>
      <c r="B775" s="253"/>
    </row>
    <row r="776" spans="1:2" ht="15.75" customHeight="1" x14ac:dyDescent="0.2">
      <c r="A776" s="257"/>
      <c r="B776" s="253"/>
    </row>
    <row r="777" spans="1:2" ht="15.75" customHeight="1" x14ac:dyDescent="0.2">
      <c r="A777" s="257"/>
      <c r="B777" s="253"/>
    </row>
    <row r="778" spans="1:2" ht="15.75" customHeight="1" x14ac:dyDescent="0.2">
      <c r="A778" s="257"/>
      <c r="B778" s="253"/>
    </row>
    <row r="779" spans="1:2" ht="15.75" customHeight="1" x14ac:dyDescent="0.2">
      <c r="A779" s="257"/>
      <c r="B779" s="253"/>
    </row>
    <row r="780" spans="1:2" ht="15.75" customHeight="1" x14ac:dyDescent="0.2">
      <c r="A780" s="257"/>
      <c r="B780" s="253"/>
    </row>
    <row r="781" spans="1:2" ht="15.75" customHeight="1" x14ac:dyDescent="0.2">
      <c r="A781" s="257"/>
      <c r="B781" s="253"/>
    </row>
    <row r="782" spans="1:2" ht="15.75" customHeight="1" x14ac:dyDescent="0.2">
      <c r="A782" s="257"/>
      <c r="B782" s="253"/>
    </row>
    <row r="783" spans="1:2" ht="15.75" customHeight="1" x14ac:dyDescent="0.2">
      <c r="A783" s="257"/>
      <c r="B783" s="253"/>
    </row>
    <row r="784" spans="1:2" ht="15.75" customHeight="1" x14ac:dyDescent="0.2">
      <c r="A784" s="257"/>
      <c r="B784" s="253"/>
    </row>
    <row r="785" spans="1:2" ht="15.75" customHeight="1" x14ac:dyDescent="0.2">
      <c r="A785" s="257"/>
      <c r="B785" s="253"/>
    </row>
    <row r="786" spans="1:2" ht="15.75" customHeight="1" x14ac:dyDescent="0.2">
      <c r="A786" s="257"/>
      <c r="B786" s="253"/>
    </row>
    <row r="787" spans="1:2" ht="15.75" customHeight="1" x14ac:dyDescent="0.2">
      <c r="A787" s="257"/>
      <c r="B787" s="253"/>
    </row>
    <row r="788" spans="1:2" ht="15.75" customHeight="1" x14ac:dyDescent="0.2">
      <c r="A788" s="257"/>
      <c r="B788" s="253"/>
    </row>
    <row r="789" spans="1:2" ht="15.75" customHeight="1" x14ac:dyDescent="0.2">
      <c r="A789" s="257"/>
      <c r="B789" s="253"/>
    </row>
    <row r="790" spans="1:2" ht="15.75" customHeight="1" x14ac:dyDescent="0.2">
      <c r="A790" s="257"/>
      <c r="B790" s="253"/>
    </row>
    <row r="791" spans="1:2" ht="15.75" customHeight="1" x14ac:dyDescent="0.2">
      <c r="A791" s="257"/>
      <c r="B791" s="253"/>
    </row>
    <row r="792" spans="1:2" ht="15.75" customHeight="1" x14ac:dyDescent="0.2">
      <c r="A792" s="257"/>
      <c r="B792" s="253"/>
    </row>
    <row r="793" spans="1:2" ht="15.75" customHeight="1" x14ac:dyDescent="0.2">
      <c r="A793" s="257"/>
      <c r="B793" s="253"/>
    </row>
    <row r="794" spans="1:2" ht="15.75" customHeight="1" x14ac:dyDescent="0.2">
      <c r="A794" s="257"/>
      <c r="B794" s="253"/>
    </row>
    <row r="795" spans="1:2" ht="15.75" customHeight="1" x14ac:dyDescent="0.2">
      <c r="A795" s="257"/>
      <c r="B795" s="253"/>
    </row>
    <row r="796" spans="1:2" ht="15.75" customHeight="1" x14ac:dyDescent="0.2">
      <c r="A796" s="257"/>
      <c r="B796" s="253"/>
    </row>
    <row r="797" spans="1:2" ht="15.75" customHeight="1" x14ac:dyDescent="0.2">
      <c r="A797" s="257"/>
      <c r="B797" s="253"/>
    </row>
    <row r="798" spans="1:2" ht="15.75" customHeight="1" x14ac:dyDescent="0.2">
      <c r="A798" s="257"/>
      <c r="B798" s="253"/>
    </row>
    <row r="799" spans="1:2" ht="15.75" customHeight="1" x14ac:dyDescent="0.2">
      <c r="A799" s="257"/>
      <c r="B799" s="253"/>
    </row>
    <row r="800" spans="1:2" ht="15.75" customHeight="1" x14ac:dyDescent="0.2">
      <c r="A800" s="257"/>
      <c r="B800" s="253"/>
    </row>
    <row r="801" spans="1:2" ht="15.75" customHeight="1" x14ac:dyDescent="0.2">
      <c r="A801" s="257"/>
      <c r="B801" s="253"/>
    </row>
    <row r="802" spans="1:2" ht="15.75" customHeight="1" x14ac:dyDescent="0.2">
      <c r="A802" s="257"/>
      <c r="B802" s="253"/>
    </row>
    <row r="803" spans="1:2" ht="15.75" customHeight="1" x14ac:dyDescent="0.2">
      <c r="A803" s="257"/>
      <c r="B803" s="253"/>
    </row>
    <row r="804" spans="1:2" ht="15.75" customHeight="1" x14ac:dyDescent="0.2">
      <c r="A804" s="257"/>
      <c r="B804" s="253"/>
    </row>
    <row r="805" spans="1:2" ht="15.75" customHeight="1" x14ac:dyDescent="0.2">
      <c r="A805" s="257"/>
      <c r="B805" s="253"/>
    </row>
    <row r="806" spans="1:2" ht="15.75" customHeight="1" x14ac:dyDescent="0.2">
      <c r="A806" s="257"/>
      <c r="B806" s="253"/>
    </row>
    <row r="807" spans="1:2" ht="15.75" customHeight="1" x14ac:dyDescent="0.2">
      <c r="A807" s="257"/>
      <c r="B807" s="253"/>
    </row>
    <row r="808" spans="1:2" ht="15.75" customHeight="1" x14ac:dyDescent="0.2">
      <c r="A808" s="257"/>
      <c r="B808" s="253"/>
    </row>
    <row r="809" spans="1:2" ht="15.75" customHeight="1" x14ac:dyDescent="0.2">
      <c r="A809" s="257"/>
      <c r="B809" s="253"/>
    </row>
    <row r="810" spans="1:2" ht="15.75" customHeight="1" x14ac:dyDescent="0.2">
      <c r="A810" s="257"/>
      <c r="B810" s="253"/>
    </row>
    <row r="811" spans="1:2" ht="15.75" customHeight="1" x14ac:dyDescent="0.2">
      <c r="A811" s="257"/>
      <c r="B811" s="253"/>
    </row>
    <row r="812" spans="1:2" ht="15.75" customHeight="1" x14ac:dyDescent="0.2">
      <c r="A812" s="257"/>
      <c r="B812" s="253"/>
    </row>
    <row r="813" spans="1:2" ht="15.75" customHeight="1" x14ac:dyDescent="0.2">
      <c r="A813" s="257"/>
      <c r="B813" s="253"/>
    </row>
    <row r="814" spans="1:2" ht="15.75" customHeight="1" x14ac:dyDescent="0.2">
      <c r="A814" s="257"/>
      <c r="B814" s="253"/>
    </row>
    <row r="815" spans="1:2" ht="15.75" customHeight="1" x14ac:dyDescent="0.2">
      <c r="A815" s="257"/>
      <c r="B815" s="253"/>
    </row>
    <row r="816" spans="1:2" ht="15.75" customHeight="1" x14ac:dyDescent="0.2">
      <c r="A816" s="257"/>
      <c r="B816" s="253"/>
    </row>
    <row r="817" spans="1:2" ht="15.75" customHeight="1" x14ac:dyDescent="0.2">
      <c r="A817" s="257"/>
      <c r="B817" s="253"/>
    </row>
    <row r="818" spans="1:2" ht="15.75" customHeight="1" x14ac:dyDescent="0.2">
      <c r="A818" s="257"/>
      <c r="B818" s="253"/>
    </row>
    <row r="819" spans="1:2" ht="15.75" customHeight="1" x14ac:dyDescent="0.2">
      <c r="A819" s="257"/>
      <c r="B819" s="253"/>
    </row>
    <row r="820" spans="1:2" ht="15.75" customHeight="1" x14ac:dyDescent="0.2">
      <c r="A820" s="257"/>
      <c r="B820" s="253"/>
    </row>
    <row r="821" spans="1:2" ht="15.75" customHeight="1" x14ac:dyDescent="0.2">
      <c r="A821" s="257"/>
      <c r="B821" s="253"/>
    </row>
    <row r="822" spans="1:2" ht="15.75" customHeight="1" x14ac:dyDescent="0.2">
      <c r="A822" s="257"/>
      <c r="B822" s="253"/>
    </row>
    <row r="823" spans="1:2" ht="15.75" customHeight="1" x14ac:dyDescent="0.2">
      <c r="A823" s="257"/>
      <c r="B823" s="253"/>
    </row>
    <row r="824" spans="1:2" ht="15.75" customHeight="1" x14ac:dyDescent="0.2">
      <c r="A824" s="257"/>
      <c r="B824" s="253"/>
    </row>
    <row r="825" spans="1:2" ht="15.75" customHeight="1" x14ac:dyDescent="0.2">
      <c r="A825" s="257"/>
      <c r="B825" s="253"/>
    </row>
    <row r="826" spans="1:2" ht="15.75" customHeight="1" x14ac:dyDescent="0.2">
      <c r="A826" s="257"/>
      <c r="B826" s="253"/>
    </row>
    <row r="827" spans="1:2" ht="15.75" customHeight="1" x14ac:dyDescent="0.2">
      <c r="A827" s="257"/>
      <c r="B827" s="253"/>
    </row>
    <row r="828" spans="1:2" ht="15.75" customHeight="1" x14ac:dyDescent="0.2">
      <c r="A828" s="257"/>
      <c r="B828" s="253"/>
    </row>
    <row r="829" spans="1:2" ht="15.75" customHeight="1" x14ac:dyDescent="0.2">
      <c r="A829" s="257"/>
      <c r="B829" s="253"/>
    </row>
    <row r="830" spans="1:2" ht="15.75" customHeight="1" x14ac:dyDescent="0.2">
      <c r="A830" s="257"/>
      <c r="B830" s="253"/>
    </row>
    <row r="831" spans="1:2" ht="15.75" customHeight="1" x14ac:dyDescent="0.2">
      <c r="A831" s="257"/>
      <c r="B831" s="253"/>
    </row>
    <row r="832" spans="1:2" ht="15.75" customHeight="1" x14ac:dyDescent="0.2">
      <c r="A832" s="257"/>
      <c r="B832" s="253"/>
    </row>
    <row r="833" spans="1:2" ht="15.75" customHeight="1" x14ac:dyDescent="0.2">
      <c r="A833" s="257"/>
      <c r="B833" s="253"/>
    </row>
    <row r="834" spans="1:2" ht="15.75" customHeight="1" x14ac:dyDescent="0.2">
      <c r="A834" s="257"/>
      <c r="B834" s="253"/>
    </row>
    <row r="835" spans="1:2" ht="15.75" customHeight="1" x14ac:dyDescent="0.2">
      <c r="A835" s="257"/>
      <c r="B835" s="253"/>
    </row>
    <row r="836" spans="1:2" ht="15.75" customHeight="1" x14ac:dyDescent="0.2">
      <c r="A836" s="257"/>
      <c r="B836" s="253"/>
    </row>
    <row r="837" spans="1:2" ht="15.75" customHeight="1" x14ac:dyDescent="0.2">
      <c r="A837" s="257"/>
      <c r="B837" s="253"/>
    </row>
    <row r="838" spans="1:2" ht="15.75" customHeight="1" x14ac:dyDescent="0.2">
      <c r="A838" s="257"/>
      <c r="B838" s="253"/>
    </row>
    <row r="839" spans="1:2" ht="15.75" customHeight="1" x14ac:dyDescent="0.2">
      <c r="A839" s="257"/>
      <c r="B839" s="253"/>
    </row>
    <row r="840" spans="1:2" ht="15.75" customHeight="1" x14ac:dyDescent="0.2">
      <c r="A840" s="257"/>
      <c r="B840" s="253"/>
    </row>
    <row r="841" spans="1:2" ht="15.75" customHeight="1" x14ac:dyDescent="0.2">
      <c r="A841" s="257"/>
      <c r="B841" s="253"/>
    </row>
    <row r="842" spans="1:2" ht="15.75" customHeight="1" x14ac:dyDescent="0.2">
      <c r="A842" s="257"/>
      <c r="B842" s="253"/>
    </row>
    <row r="843" spans="1:2" ht="15.75" customHeight="1" x14ac:dyDescent="0.2">
      <c r="A843" s="257"/>
      <c r="B843" s="253"/>
    </row>
    <row r="844" spans="1:2" ht="15.75" customHeight="1" x14ac:dyDescent="0.2">
      <c r="A844" s="257"/>
      <c r="B844" s="253"/>
    </row>
    <row r="845" spans="1:2" ht="15.75" customHeight="1" x14ac:dyDescent="0.2">
      <c r="A845" s="257"/>
      <c r="B845" s="253"/>
    </row>
    <row r="846" spans="1:2" ht="15.75" customHeight="1" x14ac:dyDescent="0.2">
      <c r="A846" s="257"/>
      <c r="B846" s="253"/>
    </row>
    <row r="847" spans="1:2" ht="15.75" customHeight="1" x14ac:dyDescent="0.2">
      <c r="A847" s="257"/>
      <c r="B847" s="253"/>
    </row>
    <row r="848" spans="1:2" ht="15.75" customHeight="1" x14ac:dyDescent="0.2">
      <c r="A848" s="257"/>
      <c r="B848" s="253"/>
    </row>
    <row r="849" spans="1:2" ht="15.75" customHeight="1" x14ac:dyDescent="0.2">
      <c r="A849" s="257"/>
      <c r="B849" s="253"/>
    </row>
    <row r="850" spans="1:2" ht="15.75" customHeight="1" x14ac:dyDescent="0.2">
      <c r="A850" s="257"/>
      <c r="B850" s="253"/>
    </row>
    <row r="851" spans="1:2" ht="15.75" customHeight="1" x14ac:dyDescent="0.2">
      <c r="A851" s="257"/>
      <c r="B851" s="253"/>
    </row>
    <row r="852" spans="1:2" ht="15.75" customHeight="1" x14ac:dyDescent="0.2">
      <c r="A852" s="257"/>
      <c r="B852" s="253"/>
    </row>
    <row r="853" spans="1:2" ht="15.75" customHeight="1" x14ac:dyDescent="0.2">
      <c r="A853" s="257"/>
      <c r="B853" s="253"/>
    </row>
    <row r="854" spans="1:2" ht="15.75" customHeight="1" x14ac:dyDescent="0.2">
      <c r="A854" s="257"/>
      <c r="B854" s="253"/>
    </row>
    <row r="855" spans="1:2" ht="15.75" customHeight="1" x14ac:dyDescent="0.2">
      <c r="A855" s="257"/>
      <c r="B855" s="253"/>
    </row>
    <row r="856" spans="1:2" ht="15.75" customHeight="1" x14ac:dyDescent="0.2">
      <c r="A856" s="257"/>
      <c r="B856" s="253"/>
    </row>
    <row r="857" spans="1:2" ht="15.75" customHeight="1" x14ac:dyDescent="0.2">
      <c r="A857" s="257"/>
      <c r="B857" s="253"/>
    </row>
    <row r="858" spans="1:2" ht="15.75" customHeight="1" x14ac:dyDescent="0.2">
      <c r="A858" s="257"/>
      <c r="B858" s="253"/>
    </row>
    <row r="859" spans="1:2" ht="15.75" customHeight="1" x14ac:dyDescent="0.2">
      <c r="A859" s="257"/>
      <c r="B859" s="253"/>
    </row>
    <row r="860" spans="1:2" ht="15.75" customHeight="1" x14ac:dyDescent="0.2">
      <c r="A860" s="257"/>
      <c r="B860" s="253"/>
    </row>
    <row r="861" spans="1:2" ht="15.75" customHeight="1" x14ac:dyDescent="0.2">
      <c r="A861" s="257"/>
      <c r="B861" s="253"/>
    </row>
    <row r="862" spans="1:2" ht="15.75" customHeight="1" x14ac:dyDescent="0.2">
      <c r="A862" s="257"/>
      <c r="B862" s="253"/>
    </row>
    <row r="863" spans="1:2" ht="15.75" customHeight="1" x14ac:dyDescent="0.2">
      <c r="A863" s="257"/>
      <c r="B863" s="253"/>
    </row>
    <row r="864" spans="1:2" ht="15.75" customHeight="1" x14ac:dyDescent="0.2">
      <c r="A864" s="257"/>
      <c r="B864" s="253"/>
    </row>
    <row r="865" spans="1:2" ht="15.75" customHeight="1" x14ac:dyDescent="0.2">
      <c r="A865" s="257"/>
      <c r="B865" s="253"/>
    </row>
    <row r="866" spans="1:2" ht="15.75" customHeight="1" x14ac:dyDescent="0.2">
      <c r="A866" s="257"/>
      <c r="B866" s="253"/>
    </row>
    <row r="867" spans="1:2" ht="15.75" customHeight="1" x14ac:dyDescent="0.2">
      <c r="A867" s="257"/>
      <c r="B867" s="253"/>
    </row>
    <row r="868" spans="1:2" ht="15.75" customHeight="1" x14ac:dyDescent="0.2">
      <c r="A868" s="257"/>
      <c r="B868" s="253"/>
    </row>
    <row r="869" spans="1:2" ht="15.75" customHeight="1" x14ac:dyDescent="0.2">
      <c r="A869" s="257"/>
      <c r="B869" s="253"/>
    </row>
    <row r="870" spans="1:2" ht="15.75" customHeight="1" x14ac:dyDescent="0.2">
      <c r="A870" s="257"/>
      <c r="B870" s="253"/>
    </row>
    <row r="871" spans="1:2" ht="15.75" customHeight="1" x14ac:dyDescent="0.2">
      <c r="A871" s="257"/>
      <c r="B871" s="253"/>
    </row>
    <row r="872" spans="1:2" ht="15.75" customHeight="1" x14ac:dyDescent="0.2">
      <c r="A872" s="257"/>
      <c r="B872" s="253"/>
    </row>
    <row r="873" spans="1:2" ht="15.75" customHeight="1" x14ac:dyDescent="0.2">
      <c r="A873" s="257"/>
      <c r="B873" s="253"/>
    </row>
    <row r="874" spans="1:2" ht="15.75" customHeight="1" x14ac:dyDescent="0.2">
      <c r="A874" s="257"/>
      <c r="B874" s="253"/>
    </row>
    <row r="875" spans="1:2" ht="15.75" customHeight="1" x14ac:dyDescent="0.2">
      <c r="A875" s="257"/>
      <c r="B875" s="253"/>
    </row>
    <row r="876" spans="1:2" ht="15.75" customHeight="1" x14ac:dyDescent="0.2">
      <c r="A876" s="257"/>
      <c r="B876" s="253"/>
    </row>
    <row r="877" spans="1:2" ht="15.75" customHeight="1" x14ac:dyDescent="0.2">
      <c r="A877" s="257"/>
      <c r="B877" s="253"/>
    </row>
    <row r="878" spans="1:2" ht="15.75" customHeight="1" x14ac:dyDescent="0.2">
      <c r="A878" s="257"/>
      <c r="B878" s="253"/>
    </row>
    <row r="879" spans="1:2" ht="15.75" customHeight="1" x14ac:dyDescent="0.2">
      <c r="A879" s="257"/>
      <c r="B879" s="253"/>
    </row>
    <row r="880" spans="1:2" ht="15.75" customHeight="1" x14ac:dyDescent="0.2">
      <c r="A880" s="257"/>
      <c r="B880" s="253"/>
    </row>
    <row r="881" spans="1:2" ht="15.75" customHeight="1" x14ac:dyDescent="0.2">
      <c r="A881" s="257"/>
      <c r="B881" s="253"/>
    </row>
    <row r="882" spans="1:2" ht="15.75" customHeight="1" x14ac:dyDescent="0.2">
      <c r="A882" s="257"/>
      <c r="B882" s="253"/>
    </row>
    <row r="883" spans="1:2" ht="15.75" customHeight="1" x14ac:dyDescent="0.2">
      <c r="A883" s="257"/>
      <c r="B883" s="253"/>
    </row>
    <row r="884" spans="1:2" ht="15.75" customHeight="1" x14ac:dyDescent="0.2">
      <c r="A884" s="257"/>
      <c r="B884" s="253"/>
    </row>
    <row r="885" spans="1:2" ht="15.75" customHeight="1" x14ac:dyDescent="0.2">
      <c r="A885" s="257"/>
      <c r="B885" s="253"/>
    </row>
    <row r="886" spans="1:2" ht="15.75" customHeight="1" x14ac:dyDescent="0.2">
      <c r="A886" s="257"/>
      <c r="B886" s="253"/>
    </row>
    <row r="887" spans="1:2" ht="15.75" customHeight="1" x14ac:dyDescent="0.2">
      <c r="A887" s="257"/>
      <c r="B887" s="253"/>
    </row>
    <row r="888" spans="1:2" ht="15.75" customHeight="1" x14ac:dyDescent="0.2">
      <c r="A888" s="257"/>
      <c r="B888" s="253"/>
    </row>
    <row r="889" spans="1:2" ht="15.75" customHeight="1" x14ac:dyDescent="0.2">
      <c r="A889" s="257"/>
      <c r="B889" s="253"/>
    </row>
    <row r="890" spans="1:2" ht="15.75" customHeight="1" x14ac:dyDescent="0.2">
      <c r="A890" s="257"/>
      <c r="B890" s="253"/>
    </row>
    <row r="891" spans="1:2" ht="15.75" customHeight="1" x14ac:dyDescent="0.2">
      <c r="A891" s="257"/>
      <c r="B891" s="253"/>
    </row>
    <row r="892" spans="1:2" ht="15.75" customHeight="1" x14ac:dyDescent="0.2">
      <c r="A892" s="257"/>
      <c r="B892" s="253"/>
    </row>
    <row r="893" spans="1:2" ht="15.75" customHeight="1" x14ac:dyDescent="0.2">
      <c r="A893" s="257"/>
      <c r="B893" s="253"/>
    </row>
    <row r="894" spans="1:2" ht="15.75" customHeight="1" x14ac:dyDescent="0.2">
      <c r="A894" s="257"/>
      <c r="B894" s="253"/>
    </row>
    <row r="895" spans="1:2" ht="15.75" customHeight="1" x14ac:dyDescent="0.2">
      <c r="A895" s="257"/>
      <c r="B895" s="253"/>
    </row>
    <row r="896" spans="1:2" ht="15.75" customHeight="1" x14ac:dyDescent="0.2">
      <c r="A896" s="257"/>
      <c r="B896" s="253"/>
    </row>
    <row r="897" spans="1:2" ht="15.75" customHeight="1" x14ac:dyDescent="0.2">
      <c r="A897" s="257"/>
      <c r="B897" s="253"/>
    </row>
    <row r="898" spans="1:2" ht="15.75" customHeight="1" x14ac:dyDescent="0.2">
      <c r="A898" s="257"/>
      <c r="B898" s="253"/>
    </row>
    <row r="899" spans="1:2" ht="15.75" customHeight="1" x14ac:dyDescent="0.2">
      <c r="A899" s="257"/>
      <c r="B899" s="253"/>
    </row>
    <row r="900" spans="1:2" ht="15.75" customHeight="1" x14ac:dyDescent="0.2">
      <c r="A900" s="257"/>
      <c r="B900" s="253"/>
    </row>
    <row r="901" spans="1:2" ht="15.75" customHeight="1" x14ac:dyDescent="0.2">
      <c r="A901" s="257"/>
      <c r="B901" s="253"/>
    </row>
    <row r="902" spans="1:2" ht="15.75" customHeight="1" x14ac:dyDescent="0.2">
      <c r="A902" s="257"/>
      <c r="B902" s="253"/>
    </row>
    <row r="903" spans="1:2" ht="15.75" customHeight="1" x14ac:dyDescent="0.2">
      <c r="A903" s="257"/>
      <c r="B903" s="253"/>
    </row>
    <row r="904" spans="1:2" ht="15.75" customHeight="1" x14ac:dyDescent="0.2">
      <c r="A904" s="257"/>
      <c r="B904" s="253"/>
    </row>
    <row r="905" spans="1:2" ht="15.75" customHeight="1" x14ac:dyDescent="0.2">
      <c r="A905" s="257"/>
      <c r="B905" s="253"/>
    </row>
    <row r="906" spans="1:2" ht="15.75" customHeight="1" x14ac:dyDescent="0.2">
      <c r="A906" s="257"/>
      <c r="B906" s="253"/>
    </row>
    <row r="907" spans="1:2" ht="15.75" customHeight="1" x14ac:dyDescent="0.2">
      <c r="A907" s="257"/>
      <c r="B907" s="253"/>
    </row>
    <row r="908" spans="1:2" ht="15.75" customHeight="1" x14ac:dyDescent="0.2">
      <c r="A908" s="257"/>
      <c r="B908" s="253"/>
    </row>
    <row r="909" spans="1:2" ht="15.75" customHeight="1" x14ac:dyDescent="0.2">
      <c r="A909" s="257"/>
      <c r="B909" s="253"/>
    </row>
    <row r="910" spans="1:2" ht="15.75" customHeight="1" x14ac:dyDescent="0.2">
      <c r="A910" s="257"/>
      <c r="B910" s="253"/>
    </row>
    <row r="911" spans="1:2" ht="15.75" customHeight="1" x14ac:dyDescent="0.2">
      <c r="A911" s="257"/>
      <c r="B911" s="253"/>
    </row>
    <row r="912" spans="1:2" ht="15.75" customHeight="1" x14ac:dyDescent="0.2">
      <c r="A912" s="257"/>
      <c r="B912" s="253"/>
    </row>
    <row r="913" spans="1:2" ht="15.75" customHeight="1" x14ac:dyDescent="0.2">
      <c r="A913" s="257"/>
      <c r="B913" s="253"/>
    </row>
    <row r="914" spans="1:2" ht="15.75" customHeight="1" x14ac:dyDescent="0.2">
      <c r="A914" s="257"/>
      <c r="B914" s="253"/>
    </row>
    <row r="915" spans="1:2" ht="15.75" customHeight="1" x14ac:dyDescent="0.2">
      <c r="A915" s="257"/>
      <c r="B915" s="253"/>
    </row>
    <row r="916" spans="1:2" ht="15.75" customHeight="1" x14ac:dyDescent="0.2">
      <c r="A916" s="257"/>
      <c r="B916" s="253"/>
    </row>
    <row r="917" spans="1:2" ht="15.75" customHeight="1" x14ac:dyDescent="0.2">
      <c r="A917" s="257"/>
      <c r="B917" s="253"/>
    </row>
    <row r="918" spans="1:2" ht="15.75" customHeight="1" x14ac:dyDescent="0.2">
      <c r="A918" s="257"/>
      <c r="B918" s="253"/>
    </row>
    <row r="919" spans="1:2" ht="15.75" customHeight="1" x14ac:dyDescent="0.2">
      <c r="A919" s="257"/>
      <c r="B919" s="253"/>
    </row>
    <row r="920" spans="1:2" ht="15.75" customHeight="1" x14ac:dyDescent="0.2">
      <c r="A920" s="257"/>
      <c r="B920" s="253"/>
    </row>
    <row r="921" spans="1:2" ht="15.75" customHeight="1" x14ac:dyDescent="0.2">
      <c r="A921" s="257"/>
      <c r="B921" s="253"/>
    </row>
    <row r="922" spans="1:2" ht="15.75" customHeight="1" x14ac:dyDescent="0.2">
      <c r="A922" s="257"/>
      <c r="B922" s="253"/>
    </row>
    <row r="923" spans="1:2" ht="15.75" customHeight="1" x14ac:dyDescent="0.2">
      <c r="A923" s="257"/>
      <c r="B923" s="253"/>
    </row>
    <row r="924" spans="1:2" ht="15.75" customHeight="1" x14ac:dyDescent="0.2">
      <c r="A924" s="257"/>
      <c r="B924" s="253"/>
    </row>
    <row r="925" spans="1:2" ht="15.75" customHeight="1" x14ac:dyDescent="0.2">
      <c r="A925" s="257"/>
      <c r="B925" s="253"/>
    </row>
    <row r="926" spans="1:2" ht="15.75" customHeight="1" x14ac:dyDescent="0.2">
      <c r="A926" s="257"/>
      <c r="B926" s="253"/>
    </row>
    <row r="927" spans="1:2" ht="15.75" customHeight="1" x14ac:dyDescent="0.2">
      <c r="A927" s="257"/>
      <c r="B927" s="253"/>
    </row>
    <row r="928" spans="1:2" ht="15.75" customHeight="1" x14ac:dyDescent="0.2">
      <c r="A928" s="257"/>
      <c r="B928" s="253"/>
    </row>
    <row r="929" spans="1:2" ht="15.75" customHeight="1" x14ac:dyDescent="0.2">
      <c r="A929" s="257"/>
      <c r="B929" s="253"/>
    </row>
    <row r="930" spans="1:2" ht="15.75" customHeight="1" x14ac:dyDescent="0.2">
      <c r="A930" s="257"/>
      <c r="B930" s="253"/>
    </row>
    <row r="931" spans="1:2" ht="15.75" customHeight="1" x14ac:dyDescent="0.2">
      <c r="A931" s="257"/>
      <c r="B931" s="253"/>
    </row>
    <row r="932" spans="1:2" ht="15.75" customHeight="1" x14ac:dyDescent="0.2">
      <c r="A932" s="257"/>
      <c r="B932" s="253"/>
    </row>
    <row r="933" spans="1:2" ht="15.75" customHeight="1" x14ac:dyDescent="0.2">
      <c r="A933" s="257"/>
      <c r="B933" s="253"/>
    </row>
    <row r="934" spans="1:2" ht="15.75" customHeight="1" x14ac:dyDescent="0.2">
      <c r="A934" s="257"/>
      <c r="B934" s="253"/>
    </row>
    <row r="935" spans="1:2" ht="15.75" customHeight="1" x14ac:dyDescent="0.2">
      <c r="A935" s="257"/>
      <c r="B935" s="253"/>
    </row>
    <row r="936" spans="1:2" ht="15.75" customHeight="1" x14ac:dyDescent="0.2">
      <c r="A936" s="257"/>
      <c r="B936" s="253"/>
    </row>
    <row r="937" spans="1:2" ht="15.75" customHeight="1" x14ac:dyDescent="0.2">
      <c r="A937" s="257"/>
      <c r="B937" s="253"/>
    </row>
    <row r="938" spans="1:2" ht="15.75" customHeight="1" x14ac:dyDescent="0.2">
      <c r="A938" s="257"/>
      <c r="B938" s="253"/>
    </row>
    <row r="939" spans="1:2" ht="15.75" customHeight="1" x14ac:dyDescent="0.2">
      <c r="A939" s="257"/>
      <c r="B939" s="253"/>
    </row>
    <row r="940" spans="1:2" ht="15.75" customHeight="1" x14ac:dyDescent="0.2">
      <c r="A940" s="257"/>
      <c r="B940" s="253"/>
    </row>
    <row r="941" spans="1:2" ht="15.75" customHeight="1" x14ac:dyDescent="0.2">
      <c r="A941" s="257"/>
      <c r="B941" s="253"/>
    </row>
    <row r="942" spans="1:2" ht="15.75" customHeight="1" x14ac:dyDescent="0.2">
      <c r="A942" s="257"/>
      <c r="B942" s="253"/>
    </row>
    <row r="943" spans="1:2" ht="15.75" customHeight="1" x14ac:dyDescent="0.2">
      <c r="A943" s="257"/>
      <c r="B943" s="253"/>
    </row>
    <row r="944" spans="1:2" ht="15.75" customHeight="1" x14ac:dyDescent="0.2">
      <c r="A944" s="257"/>
      <c r="B944" s="253"/>
    </row>
    <row r="945" spans="1:2" ht="15.75" customHeight="1" x14ac:dyDescent="0.2">
      <c r="A945" s="257"/>
      <c r="B945" s="253"/>
    </row>
    <row r="946" spans="1:2" ht="15.75" customHeight="1" x14ac:dyDescent="0.2">
      <c r="A946" s="257"/>
      <c r="B946" s="253"/>
    </row>
    <row r="947" spans="1:2" ht="15.75" customHeight="1" x14ac:dyDescent="0.2">
      <c r="A947" s="257"/>
      <c r="B947" s="253"/>
    </row>
    <row r="948" spans="1:2" ht="15.75" customHeight="1" x14ac:dyDescent="0.2">
      <c r="A948" s="257"/>
      <c r="B948" s="253"/>
    </row>
    <row r="949" spans="1:2" ht="15.75" customHeight="1" x14ac:dyDescent="0.2">
      <c r="A949" s="257"/>
      <c r="B949" s="253"/>
    </row>
    <row r="950" spans="1:2" ht="15.75" customHeight="1" x14ac:dyDescent="0.2">
      <c r="A950" s="257"/>
      <c r="B950" s="253"/>
    </row>
    <row r="951" spans="1:2" ht="15.75" customHeight="1" x14ac:dyDescent="0.2">
      <c r="A951" s="257"/>
      <c r="B951" s="253"/>
    </row>
    <row r="952" spans="1:2" ht="15.75" customHeight="1" x14ac:dyDescent="0.2">
      <c r="A952" s="257"/>
      <c r="B952" s="253"/>
    </row>
    <row r="953" spans="1:2" ht="15.75" customHeight="1" x14ac:dyDescent="0.2">
      <c r="A953" s="257"/>
      <c r="B953" s="253"/>
    </row>
    <row r="954" spans="1:2" ht="15.75" customHeight="1" x14ac:dyDescent="0.2">
      <c r="A954" s="257"/>
      <c r="B954" s="253"/>
    </row>
    <row r="955" spans="1:2" ht="15.75" customHeight="1" x14ac:dyDescent="0.2">
      <c r="A955" s="257"/>
      <c r="B955" s="253"/>
    </row>
    <row r="956" spans="1:2" ht="15.75" customHeight="1" x14ac:dyDescent="0.2">
      <c r="A956" s="257"/>
      <c r="B956" s="253"/>
    </row>
    <row r="957" spans="1:2" ht="15.75" customHeight="1" x14ac:dyDescent="0.2">
      <c r="A957" s="257"/>
      <c r="B957" s="253"/>
    </row>
    <row r="958" spans="1:2" ht="15.75" customHeight="1" x14ac:dyDescent="0.2">
      <c r="A958" s="257"/>
      <c r="B958" s="253"/>
    </row>
    <row r="959" spans="1:2" ht="15.75" customHeight="1" x14ac:dyDescent="0.2">
      <c r="A959" s="257"/>
      <c r="B959" s="253"/>
    </row>
    <row r="960" spans="1:2" ht="15.75" customHeight="1" x14ac:dyDescent="0.2">
      <c r="A960" s="257"/>
      <c r="B960" s="253"/>
    </row>
    <row r="961" spans="1:2" ht="15.75" customHeight="1" x14ac:dyDescent="0.2">
      <c r="A961" s="257"/>
      <c r="B961" s="253"/>
    </row>
    <row r="962" spans="1:2" ht="15.75" customHeight="1" x14ac:dyDescent="0.2">
      <c r="A962" s="257"/>
      <c r="B962" s="253"/>
    </row>
    <row r="963" spans="1:2" ht="15.75" customHeight="1" x14ac:dyDescent="0.2">
      <c r="A963" s="257"/>
      <c r="B963" s="253"/>
    </row>
    <row r="964" spans="1:2" ht="15.75" customHeight="1" x14ac:dyDescent="0.2">
      <c r="A964" s="257"/>
      <c r="B964" s="253"/>
    </row>
    <row r="965" spans="1:2" ht="15.75" customHeight="1" x14ac:dyDescent="0.2">
      <c r="A965" s="257"/>
      <c r="B965" s="253"/>
    </row>
    <row r="966" spans="1:2" ht="15.75" customHeight="1" x14ac:dyDescent="0.2">
      <c r="A966" s="257"/>
      <c r="B966" s="253"/>
    </row>
    <row r="967" spans="1:2" ht="15.75" customHeight="1" x14ac:dyDescent="0.2">
      <c r="A967" s="257"/>
      <c r="B967" s="253"/>
    </row>
    <row r="968" spans="1:2" ht="15.75" customHeight="1" x14ac:dyDescent="0.2">
      <c r="A968" s="257"/>
      <c r="B968" s="253"/>
    </row>
    <row r="969" spans="1:2" ht="15.75" customHeight="1" x14ac:dyDescent="0.2">
      <c r="A969" s="257"/>
      <c r="B969" s="253"/>
    </row>
    <row r="970" spans="1:2" ht="15.75" customHeight="1" x14ac:dyDescent="0.2">
      <c r="A970" s="257"/>
      <c r="B970" s="253"/>
    </row>
    <row r="971" spans="1:2" ht="15.75" customHeight="1" x14ac:dyDescent="0.2">
      <c r="A971" s="257"/>
      <c r="B971" s="253"/>
    </row>
    <row r="972" spans="1:2" ht="15.75" customHeight="1" x14ac:dyDescent="0.2">
      <c r="A972" s="257"/>
      <c r="B972" s="253"/>
    </row>
    <row r="973" spans="1:2" ht="15.75" customHeight="1" x14ac:dyDescent="0.2">
      <c r="A973" s="257"/>
      <c r="B973" s="253"/>
    </row>
    <row r="974" spans="1:2" ht="15.75" customHeight="1" x14ac:dyDescent="0.2">
      <c r="A974" s="257"/>
      <c r="B974" s="253"/>
    </row>
    <row r="975" spans="1:2" ht="15.75" customHeight="1" x14ac:dyDescent="0.2">
      <c r="A975" s="257"/>
      <c r="B975" s="253"/>
    </row>
    <row r="976" spans="1:2" ht="15.75" customHeight="1" x14ac:dyDescent="0.2">
      <c r="A976" s="257"/>
      <c r="B976" s="253"/>
    </row>
    <row r="977" spans="1:2" ht="15.75" customHeight="1" x14ac:dyDescent="0.2">
      <c r="A977" s="257"/>
      <c r="B977" s="253"/>
    </row>
    <row r="978" spans="1:2" ht="15.75" customHeight="1" x14ac:dyDescent="0.2">
      <c r="A978" s="257"/>
      <c r="B978" s="253"/>
    </row>
    <row r="979" spans="1:2" ht="15.75" customHeight="1" x14ac:dyDescent="0.2">
      <c r="A979" s="257"/>
      <c r="B979" s="253"/>
    </row>
    <row r="980" spans="1:2" ht="15.75" customHeight="1" x14ac:dyDescent="0.2">
      <c r="A980" s="257"/>
      <c r="B980" s="253"/>
    </row>
    <row r="981" spans="1:2" ht="15.75" customHeight="1" x14ac:dyDescent="0.2">
      <c r="A981" s="257"/>
      <c r="B981" s="253"/>
    </row>
    <row r="982" spans="1:2" ht="15.75" customHeight="1" x14ac:dyDescent="0.2">
      <c r="A982" s="257"/>
      <c r="B982" s="253"/>
    </row>
    <row r="983" spans="1:2" ht="15.75" customHeight="1" x14ac:dyDescent="0.2">
      <c r="A983" s="257"/>
      <c r="B983" s="253"/>
    </row>
    <row r="984" spans="1:2" ht="15.75" customHeight="1" x14ac:dyDescent="0.2">
      <c r="A984" s="257"/>
      <c r="B984" s="253"/>
    </row>
    <row r="985" spans="1:2" ht="15.75" customHeight="1" x14ac:dyDescent="0.2">
      <c r="A985" s="257"/>
      <c r="B985" s="253"/>
    </row>
    <row r="986" spans="1:2" ht="15.75" customHeight="1" x14ac:dyDescent="0.2">
      <c r="A986" s="257"/>
      <c r="B986" s="253"/>
    </row>
    <row r="987" spans="1:2" ht="15.75" customHeight="1" x14ac:dyDescent="0.2">
      <c r="A987" s="257"/>
      <c r="B987" s="253"/>
    </row>
    <row r="988" spans="1:2" ht="15.75" customHeight="1" x14ac:dyDescent="0.2">
      <c r="A988" s="257"/>
      <c r="B988" s="253"/>
    </row>
    <row r="989" spans="1:2" ht="15.75" customHeight="1" x14ac:dyDescent="0.2">
      <c r="A989" s="257"/>
      <c r="B989" s="253"/>
    </row>
    <row r="990" spans="1:2" ht="15.75" customHeight="1" x14ac:dyDescent="0.2">
      <c r="A990" s="257"/>
      <c r="B990" s="253"/>
    </row>
    <row r="991" spans="1:2" ht="15.75" customHeight="1" x14ac:dyDescent="0.2">
      <c r="A991" s="257"/>
      <c r="B991" s="253"/>
    </row>
    <row r="992" spans="1:2" ht="15.75" customHeight="1" x14ac:dyDescent="0.2">
      <c r="A992" s="257"/>
      <c r="B992" s="253"/>
    </row>
    <row r="993" spans="1:2" ht="15.75" customHeight="1" x14ac:dyDescent="0.2">
      <c r="A993" s="257"/>
      <c r="B993" s="253"/>
    </row>
    <row r="994" spans="1:2" ht="15.75" customHeight="1" x14ac:dyDescent="0.2">
      <c r="A994" s="257"/>
      <c r="B994" s="253"/>
    </row>
    <row r="995" spans="1:2" ht="15.75" customHeight="1" x14ac:dyDescent="0.2">
      <c r="A995" s="257"/>
      <c r="B995" s="253"/>
    </row>
    <row r="996" spans="1:2" ht="15.75" customHeight="1" x14ac:dyDescent="0.2">
      <c r="A996" s="257"/>
      <c r="B996" s="253"/>
    </row>
    <row r="997" spans="1:2" ht="15.75" customHeight="1" x14ac:dyDescent="0.2">
      <c r="A997" s="257"/>
      <c r="B997" s="253"/>
    </row>
    <row r="998" spans="1:2" ht="15.75" customHeight="1" x14ac:dyDescent="0.2">
      <c r="A998" s="257"/>
      <c r="B998" s="253"/>
    </row>
    <row r="999" spans="1:2" ht="15.75" customHeight="1" x14ac:dyDescent="0.2">
      <c r="A999" s="257"/>
      <c r="B999" s="253"/>
    </row>
    <row r="1000" spans="1:2" ht="15.75" customHeight="1" x14ac:dyDescent="0.2">
      <c r="A1000" s="257"/>
      <c r="B1000" s="25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"/>
  <cols>
    <col min="1" max="1" width="13.28515625" customWidth="1"/>
    <col min="2" max="2" width="2.85546875" customWidth="1"/>
    <col min="3" max="3" width="4" customWidth="1"/>
    <col min="4" max="4" width="12.7109375" customWidth="1"/>
    <col min="5" max="5" width="14.85546875" customWidth="1"/>
    <col min="6" max="7" width="15.140625" customWidth="1"/>
    <col min="8" max="8" width="9.85546875" customWidth="1"/>
    <col min="9" max="9" width="12.7109375" customWidth="1"/>
    <col min="10" max="11" width="9.140625" customWidth="1"/>
    <col min="12" max="12" width="13.140625" customWidth="1"/>
    <col min="13" max="14" width="9.140625" customWidth="1"/>
    <col min="15" max="15" width="12.140625" customWidth="1"/>
    <col min="16" max="26" width="8" customWidth="1"/>
  </cols>
  <sheetData>
    <row r="1" spans="1:26" ht="13.5" customHeight="1" x14ac:dyDescent="0.25">
      <c r="A1" s="258" t="str">
        <f ca="1">"CTY CP-DT-TM HIEP BINH      Ngay: "&amp;TEXT(NOW(),"dd/mm/yyyy")</f>
        <v>CTY CP-DT-TM HIEP BINH      Ngay: 16/09/2022</v>
      </c>
      <c r="B1" s="258"/>
      <c r="C1" s="258"/>
      <c r="D1" s="259"/>
      <c r="E1" s="260"/>
      <c r="F1" s="260"/>
      <c r="G1" s="260"/>
      <c r="H1" s="260"/>
      <c r="I1" s="261"/>
      <c r="J1" s="261"/>
      <c r="K1" s="262">
        <v>10</v>
      </c>
      <c r="L1" s="261"/>
      <c r="M1" s="272" t="e">
        <f t="array" ref="M1">SUM(IF((K2=#REF!),#REF!))</f>
        <v>#REF!</v>
      </c>
      <c r="N1" s="273"/>
      <c r="O1" s="273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</row>
    <row r="2" spans="1:26" ht="13.5" customHeight="1" x14ac:dyDescent="0.25">
      <c r="A2" s="258" t="str">
        <f ca="1">"Ecco - Crescent Mall                 Gio:       "&amp;TEXT(NOW(),"hh:mm")</f>
        <v>Ecco - Crescent Mall                 Gio:       12:09</v>
      </c>
      <c r="B2" s="258"/>
      <c r="C2" s="258"/>
      <c r="D2" s="259"/>
      <c r="E2" s="260"/>
      <c r="F2" s="260"/>
      <c r="G2" s="260"/>
      <c r="H2" s="260"/>
      <c r="I2" s="261"/>
      <c r="J2" s="263" t="s">
        <v>227</v>
      </c>
      <c r="K2" s="261">
        <v>143</v>
      </c>
      <c r="L2" s="261"/>
      <c r="M2" s="273"/>
      <c r="N2" s="273"/>
      <c r="O2" s="273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</row>
    <row r="3" spans="1:26" ht="13.5" customHeight="1" x14ac:dyDescent="0.25">
      <c r="A3" s="258" t="str">
        <f>"101 Ton Dat Tien,Quan 7     So HD: "&amp;K2</f>
        <v>101 Ton Dat Tien,Quan 7     So HD: 143</v>
      </c>
      <c r="B3" s="258"/>
      <c r="C3" s="258"/>
      <c r="D3" s="259"/>
      <c r="E3" s="260"/>
      <c r="F3" s="260"/>
      <c r="G3" s="260"/>
      <c r="H3" s="260"/>
      <c r="I3" s="261"/>
      <c r="J3" s="261"/>
      <c r="K3" s="261"/>
      <c r="L3" s="261"/>
      <c r="M3" s="273"/>
      <c r="N3" s="273"/>
      <c r="O3" s="273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</row>
    <row r="4" spans="1:26" ht="12.75" customHeight="1" x14ac:dyDescent="0.2">
      <c r="A4" s="258" t="s">
        <v>228</v>
      </c>
      <c r="B4" s="258"/>
      <c r="C4" s="258"/>
      <c r="D4" s="259"/>
      <c r="E4" s="264"/>
      <c r="F4" s="264"/>
      <c r="G4" s="264"/>
      <c r="H4" s="264"/>
      <c r="I4" s="264"/>
      <c r="J4" s="264"/>
      <c r="K4" s="260"/>
      <c r="L4" s="264"/>
      <c r="M4" s="264"/>
      <c r="N4" s="264"/>
      <c r="O4" s="264"/>
      <c r="P4" s="264"/>
      <c r="Q4" s="264"/>
      <c r="R4" s="264"/>
      <c r="S4" s="264"/>
      <c r="T4" s="264"/>
      <c r="U4" s="264"/>
      <c r="V4" s="264"/>
      <c r="W4" s="264"/>
      <c r="X4" s="264"/>
      <c r="Y4" s="264"/>
      <c r="Z4" s="264"/>
    </row>
    <row r="5" spans="1:26" ht="12.75" customHeight="1" x14ac:dyDescent="0.2">
      <c r="A5" s="258"/>
      <c r="B5" s="258"/>
      <c r="C5" s="258"/>
      <c r="D5" s="258"/>
      <c r="E5" s="264"/>
      <c r="F5" s="264"/>
      <c r="G5" s="264"/>
      <c r="H5" s="264"/>
      <c r="I5" s="264"/>
      <c r="J5" s="264"/>
      <c r="K5" s="260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</row>
    <row r="6" spans="1:26" ht="12.75" customHeight="1" x14ac:dyDescent="0.2">
      <c r="A6" s="265" t="s">
        <v>229</v>
      </c>
      <c r="B6" s="266"/>
      <c r="C6" s="267"/>
      <c r="D6" s="267"/>
      <c r="E6" s="264"/>
      <c r="F6" s="264"/>
      <c r="G6" s="264"/>
      <c r="H6" s="264"/>
      <c r="I6" s="264"/>
      <c r="J6" s="264"/>
      <c r="K6" s="260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</row>
    <row r="7" spans="1:26" ht="12.75" customHeight="1" x14ac:dyDescent="0.2">
      <c r="A7" s="268" t="s">
        <v>230</v>
      </c>
      <c r="B7" s="258"/>
      <c r="C7" s="258"/>
      <c r="D7" s="258"/>
      <c r="E7" s="264"/>
      <c r="F7" s="264"/>
      <c r="G7" s="264"/>
      <c r="H7" s="264"/>
      <c r="I7" s="264"/>
      <c r="J7" s="264"/>
      <c r="K7" s="260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</row>
    <row r="8" spans="1:26" ht="12.75" customHeight="1" x14ac:dyDescent="0.2">
      <c r="A8" s="258" t="s">
        <v>231</v>
      </c>
      <c r="B8" s="269" t="s">
        <v>232</v>
      </c>
      <c r="C8" s="269" t="s">
        <v>233</v>
      </c>
      <c r="D8" s="259" t="s">
        <v>234</v>
      </c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  <c r="S8" s="260"/>
      <c r="T8" s="260"/>
      <c r="U8" s="260"/>
      <c r="V8" s="260"/>
      <c r="W8" s="260"/>
      <c r="X8" s="260"/>
      <c r="Y8" s="260"/>
      <c r="Z8" s="260"/>
    </row>
    <row r="9" spans="1:26" ht="12.75" customHeight="1" x14ac:dyDescent="0.2">
      <c r="A9" s="268" t="s">
        <v>230</v>
      </c>
      <c r="B9" s="269"/>
      <c r="C9" s="270"/>
      <c r="D9" s="271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0"/>
    </row>
    <row r="10" spans="1:26" ht="12.75" customHeight="1" x14ac:dyDescent="0.2">
      <c r="A10" s="260"/>
      <c r="B10" s="260"/>
      <c r="C10" s="260"/>
      <c r="D10" s="260"/>
      <c r="E10" s="260"/>
      <c r="F10" s="258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 spans="1:26" ht="12.75" customHeight="1" x14ac:dyDescent="0.2">
      <c r="A11" s="260"/>
      <c r="B11" s="260"/>
      <c r="C11" s="260"/>
      <c r="D11" s="260"/>
      <c r="E11" s="260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 spans="1:26" ht="12.75" customHeight="1" x14ac:dyDescent="0.2">
      <c r="A12" s="260"/>
      <c r="B12" s="260"/>
      <c r="C12" s="260"/>
      <c r="D12" s="260"/>
      <c r="E12" s="260"/>
      <c r="F12" s="258"/>
      <c r="G12" s="25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 spans="1:26" ht="12.75" customHeight="1" x14ac:dyDescent="0.2">
      <c r="A13" s="260"/>
      <c r="B13" s="260"/>
      <c r="C13" s="260"/>
      <c r="D13" s="260"/>
      <c r="E13" s="260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 spans="1:26" ht="12.75" customHeight="1" x14ac:dyDescent="0.2">
      <c r="A14" s="260"/>
      <c r="B14" s="260"/>
      <c r="C14" s="260"/>
      <c r="D14" s="260"/>
      <c r="E14" s="260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 spans="1:26" ht="12.75" customHeight="1" x14ac:dyDescent="0.2">
      <c r="A15" s="260"/>
      <c r="B15" s="260"/>
      <c r="C15" s="260"/>
      <c r="D15" s="260"/>
      <c r="E15" s="260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 spans="1:26" ht="12.75" customHeight="1" x14ac:dyDescent="0.2">
      <c r="A16" s="260"/>
      <c r="B16" s="260"/>
      <c r="C16" s="260"/>
      <c r="D16" s="260"/>
      <c r="E16" s="260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 spans="1:26" ht="12.75" customHeight="1" x14ac:dyDescent="0.2">
      <c r="A17" s="260"/>
      <c r="B17" s="260"/>
      <c r="C17" s="260"/>
      <c r="D17" s="260"/>
      <c r="E17" s="260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spans="1:26" ht="12.75" customHeight="1" x14ac:dyDescent="0.2">
      <c r="A18" s="260"/>
      <c r="B18" s="260"/>
      <c r="C18" s="260"/>
      <c r="D18" s="260"/>
      <c r="E18" s="260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 spans="1:26" ht="12.75" customHeight="1" x14ac:dyDescent="0.2">
      <c r="A19" s="260"/>
      <c r="B19" s="260"/>
      <c r="C19" s="260"/>
      <c r="D19" s="260"/>
      <c r="E19" s="260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 spans="1:26" ht="12.75" customHeight="1" x14ac:dyDescent="0.2">
      <c r="A20" s="260"/>
      <c r="B20" s="260"/>
      <c r="C20" s="260"/>
      <c r="D20" s="260"/>
      <c r="E20" s="260"/>
      <c r="F20" s="258"/>
      <c r="G20" s="25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 spans="1:26" ht="12.75" customHeight="1" x14ac:dyDescent="0.2">
      <c r="A21" s="260"/>
      <c r="B21" s="260"/>
      <c r="C21" s="260"/>
      <c r="D21" s="260"/>
      <c r="E21" s="260"/>
      <c r="F21" s="258"/>
      <c r="G21" s="258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 spans="1:26" ht="12.75" customHeight="1" x14ac:dyDescent="0.2">
      <c r="A22" s="260"/>
      <c r="B22" s="260"/>
      <c r="C22" s="260"/>
      <c r="D22" s="260"/>
      <c r="E22" s="260"/>
      <c r="F22" s="258"/>
      <c r="G22" s="258"/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spans="1:26" ht="12.75" customHeight="1" x14ac:dyDescent="0.2">
      <c r="A23" s="260"/>
      <c r="B23" s="260"/>
      <c r="C23" s="260"/>
      <c r="D23" s="260"/>
      <c r="E23" s="260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 spans="1:26" ht="12.75" customHeight="1" x14ac:dyDescent="0.2">
      <c r="A24" s="260"/>
      <c r="B24" s="260"/>
      <c r="C24" s="260"/>
      <c r="D24" s="260"/>
      <c r="E24" s="260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 spans="1:26" ht="12.75" customHeight="1" x14ac:dyDescent="0.2">
      <c r="A25" s="260"/>
      <c r="B25" s="260"/>
      <c r="C25" s="260"/>
      <c r="D25" s="260"/>
      <c r="E25" s="260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 spans="1:26" ht="12.75" customHeight="1" x14ac:dyDescent="0.2">
      <c r="A26" s="260"/>
      <c r="B26" s="260"/>
      <c r="C26" s="260"/>
      <c r="D26" s="260"/>
      <c r="E26" s="260"/>
      <c r="F26" s="258"/>
      <c r="G26" s="258"/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 spans="1:26" ht="12.75" customHeight="1" x14ac:dyDescent="0.2">
      <c r="A27" s="260"/>
      <c r="B27" s="260"/>
      <c r="C27" s="260"/>
      <c r="D27" s="260"/>
      <c r="E27" s="260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 spans="1:26" ht="12.75" customHeight="1" x14ac:dyDescent="0.2">
      <c r="A28" s="260"/>
      <c r="B28" s="260"/>
      <c r="C28" s="260"/>
      <c r="D28" s="260"/>
      <c r="E28" s="260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 spans="1:26" ht="12.75" customHeight="1" x14ac:dyDescent="0.2">
      <c r="A29" s="260"/>
      <c r="B29" s="260"/>
      <c r="C29" s="260"/>
      <c r="D29" s="260"/>
      <c r="E29" s="260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 spans="1:26" ht="12.75" customHeight="1" x14ac:dyDescent="0.2">
      <c r="A30" s="260"/>
      <c r="B30" s="260"/>
      <c r="C30" s="260"/>
      <c r="D30" s="260"/>
      <c r="E30" s="260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spans="1:26" ht="12.75" customHeight="1" x14ac:dyDescent="0.2">
      <c r="A31" s="260"/>
      <c r="B31" s="260"/>
      <c r="C31" s="260"/>
      <c r="D31" s="260"/>
      <c r="E31" s="260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spans="1:26" ht="12.75" customHeight="1" x14ac:dyDescent="0.2">
      <c r="A32" s="260"/>
      <c r="B32" s="260"/>
      <c r="C32" s="260"/>
      <c r="D32" s="260"/>
      <c r="E32" s="260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 spans="1:26" ht="12.75" customHeight="1" x14ac:dyDescent="0.2">
      <c r="A33" s="260"/>
      <c r="B33" s="260"/>
      <c r="C33" s="260"/>
      <c r="D33" s="260"/>
      <c r="E33" s="260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 spans="1:26" ht="12.75" customHeight="1" x14ac:dyDescent="0.2">
      <c r="A34" s="260"/>
      <c r="B34" s="260"/>
      <c r="C34" s="260"/>
      <c r="D34" s="260"/>
      <c r="E34" s="260"/>
      <c r="F34" s="258"/>
      <c r="G34" s="25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 spans="1:26" ht="12.75" customHeight="1" x14ac:dyDescent="0.2">
      <c r="A35" s="260"/>
      <c r="B35" s="260"/>
      <c r="C35" s="260"/>
      <c r="D35" s="260"/>
      <c r="E35" s="260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 spans="1:26" ht="12.75" customHeight="1" x14ac:dyDescent="0.2">
      <c r="A36" s="260"/>
      <c r="B36" s="260"/>
      <c r="C36" s="260"/>
      <c r="D36" s="260"/>
      <c r="E36" s="260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spans="1:26" ht="12.75" customHeight="1" x14ac:dyDescent="0.2">
      <c r="A37" s="260"/>
      <c r="B37" s="260"/>
      <c r="C37" s="260"/>
      <c r="D37" s="260"/>
      <c r="E37" s="260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 spans="1:26" ht="12.75" customHeight="1" x14ac:dyDescent="0.2">
      <c r="A38" s="260"/>
      <c r="B38" s="260"/>
      <c r="C38" s="260"/>
      <c r="D38" s="260"/>
      <c r="E38" s="260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spans="1:26" ht="12.75" customHeight="1" x14ac:dyDescent="0.2">
      <c r="A39" s="260"/>
      <c r="B39" s="260"/>
      <c r="C39" s="260"/>
      <c r="D39" s="260"/>
      <c r="E39" s="260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 spans="1:26" ht="12.75" customHeight="1" x14ac:dyDescent="0.2">
      <c r="A40" s="260"/>
      <c r="B40" s="260"/>
      <c r="C40" s="260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spans="1:26" ht="12.75" customHeight="1" x14ac:dyDescent="0.2">
      <c r="A41" s="260"/>
      <c r="B41" s="260"/>
      <c r="C41" s="260"/>
      <c r="D41" s="260"/>
      <c r="E41" s="260"/>
      <c r="F41" s="260"/>
      <c r="G41" s="260"/>
      <c r="H41" s="260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spans="1:26" ht="12.75" customHeight="1" x14ac:dyDescent="0.2">
      <c r="A42" s="260"/>
      <c r="B42" s="260"/>
      <c r="C42" s="260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spans="1:26" ht="12.75" customHeight="1" x14ac:dyDescent="0.2">
      <c r="A43" s="260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spans="1:26" ht="12.75" customHeight="1" x14ac:dyDescent="0.2">
      <c r="A44" s="260"/>
      <c r="B44" s="26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spans="1:26" ht="12.75" customHeight="1" x14ac:dyDescent="0.2">
      <c r="A45" s="260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spans="1:26" ht="12.75" customHeight="1" x14ac:dyDescent="0.2">
      <c r="A46" s="260"/>
      <c r="B46" s="260"/>
      <c r="C46" s="260"/>
      <c r="D46" s="260"/>
      <c r="E46" s="260"/>
      <c r="F46" s="260"/>
      <c r="G46" s="260"/>
      <c r="H46" s="260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spans="1:26" ht="12.75" customHeight="1" x14ac:dyDescent="0.2">
      <c r="A47" s="260"/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spans="1:26" ht="12.75" customHeight="1" x14ac:dyDescent="0.2">
      <c r="A48" s="260"/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spans="1:26" ht="12.75" customHeight="1" x14ac:dyDescent="0.2">
      <c r="A49" s="260"/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spans="1:26" ht="12.75" customHeight="1" x14ac:dyDescent="0.2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spans="1:26" ht="12.75" customHeight="1" x14ac:dyDescent="0.2">
      <c r="A51" s="260"/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spans="1:26" ht="12.75" customHeight="1" x14ac:dyDescent="0.2">
      <c r="A52" s="260"/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spans="1:26" ht="12.75" customHeight="1" x14ac:dyDescent="0.2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spans="1:26" ht="12.75" customHeight="1" x14ac:dyDescent="0.2">
      <c r="A54" s="260"/>
      <c r="B54" s="260"/>
      <c r="C54" s="2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spans="1:26" ht="12.75" customHeight="1" x14ac:dyDescent="0.2">
      <c r="A55" s="260"/>
      <c r="B55" s="260"/>
      <c r="C55" s="260"/>
      <c r="D55" s="260"/>
      <c r="E55" s="260"/>
      <c r="F55" s="260"/>
      <c r="G55" s="260"/>
      <c r="H55" s="260"/>
      <c r="I55" s="260"/>
      <c r="J55" s="260"/>
      <c r="K55" s="260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spans="1:26" ht="12.75" customHeight="1" x14ac:dyDescent="0.2">
      <c r="A56" s="260"/>
      <c r="B56" s="260"/>
      <c r="C56" s="260"/>
      <c r="D56" s="260"/>
      <c r="E56" s="260"/>
      <c r="F56" s="260"/>
      <c r="G56" s="260"/>
      <c r="H56" s="260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spans="1:26" ht="12.75" customHeight="1" x14ac:dyDescent="0.2">
      <c r="A57" s="260"/>
      <c r="B57" s="260"/>
      <c r="C57" s="260"/>
      <c r="D57" s="260"/>
      <c r="E57" s="260"/>
      <c r="F57" s="260"/>
      <c r="G57" s="260"/>
      <c r="H57" s="260"/>
      <c r="I57" s="260"/>
      <c r="J57" s="260"/>
      <c r="K57" s="260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spans="1:26" ht="12.75" customHeight="1" x14ac:dyDescent="0.2">
      <c r="A58" s="260"/>
      <c r="B58" s="260"/>
      <c r="C58" s="260"/>
      <c r="D58" s="260"/>
      <c r="E58" s="260"/>
      <c r="F58" s="260"/>
      <c r="G58" s="260"/>
      <c r="H58" s="260"/>
      <c r="I58" s="260"/>
      <c r="J58" s="260"/>
      <c r="K58" s="260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spans="1:26" ht="12.75" customHeight="1" x14ac:dyDescent="0.2">
      <c r="A59" s="260"/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spans="1:26" ht="12.75" customHeight="1" x14ac:dyDescent="0.2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spans="1:26" ht="12.75" customHeight="1" x14ac:dyDescent="0.2">
      <c r="A61" s="260"/>
      <c r="B61" s="260"/>
      <c r="C61" s="260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spans="1:26" ht="12.75" customHeight="1" x14ac:dyDescent="0.2">
      <c r="A62" s="260"/>
      <c r="B62" s="260"/>
      <c r="C62" s="260"/>
      <c r="D62" s="260"/>
      <c r="E62" s="260"/>
      <c r="F62" s="260"/>
      <c r="G62" s="260"/>
      <c r="H62" s="260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spans="1:26" ht="12.75" customHeight="1" x14ac:dyDescent="0.2">
      <c r="A63" s="260"/>
      <c r="B63" s="260"/>
      <c r="C63" s="260"/>
      <c r="D63" s="260"/>
      <c r="E63" s="260"/>
      <c r="F63" s="260"/>
      <c r="G63" s="260"/>
      <c r="H63" s="260"/>
      <c r="I63" s="260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spans="1:26" ht="12.75" customHeight="1" x14ac:dyDescent="0.2">
      <c r="A64" s="260"/>
      <c r="B64" s="260"/>
      <c r="C64" s="260"/>
      <c r="D64" s="260"/>
      <c r="E64" s="260"/>
      <c r="F64" s="260"/>
      <c r="G64" s="260"/>
      <c r="H64" s="260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spans="1:26" ht="12.75" customHeight="1" x14ac:dyDescent="0.2">
      <c r="A65" s="260"/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spans="1:26" ht="12.75" customHeight="1" x14ac:dyDescent="0.2">
      <c r="A66" s="260"/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spans="1:26" ht="12.75" customHeight="1" x14ac:dyDescent="0.2">
      <c r="A67" s="260"/>
      <c r="B67" s="260"/>
      <c r="C67" s="260"/>
      <c r="D67" s="260"/>
      <c r="E67" s="260"/>
      <c r="F67" s="260"/>
      <c r="G67" s="260"/>
      <c r="H67" s="260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spans="1:26" ht="12.75" customHeight="1" x14ac:dyDescent="0.2">
      <c r="A68" s="260"/>
      <c r="B68" s="260"/>
      <c r="C68" s="260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spans="1:26" ht="12.75" customHeight="1" x14ac:dyDescent="0.2">
      <c r="A69" s="260"/>
      <c r="B69" s="260"/>
      <c r="C69" s="260"/>
      <c r="D69" s="260"/>
      <c r="E69" s="260"/>
      <c r="F69" s="260"/>
      <c r="G69" s="260"/>
      <c r="H69" s="260"/>
      <c r="I69" s="260"/>
      <c r="J69" s="260"/>
      <c r="K69" s="260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spans="1:26" ht="12.75" customHeight="1" x14ac:dyDescent="0.2">
      <c r="A70" s="260"/>
      <c r="B70" s="260"/>
      <c r="C70" s="260"/>
      <c r="D70" s="260"/>
      <c r="E70" s="260"/>
      <c r="F70" s="260"/>
      <c r="G70" s="260"/>
      <c r="H70" s="260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spans="1:26" ht="12.75" customHeight="1" x14ac:dyDescent="0.2">
      <c r="A71" s="260"/>
      <c r="B71" s="260"/>
      <c r="C71" s="260"/>
      <c r="D71" s="260"/>
      <c r="E71" s="260"/>
      <c r="F71" s="260"/>
      <c r="G71" s="260"/>
      <c r="H71" s="260"/>
      <c r="I71" s="260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spans="1:26" ht="12.75" customHeight="1" x14ac:dyDescent="0.2">
      <c r="A72" s="260"/>
      <c r="B72" s="260"/>
      <c r="C72" s="260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spans="1:26" ht="12.75" customHeight="1" x14ac:dyDescent="0.2">
      <c r="A73" s="260"/>
      <c r="B73" s="260"/>
      <c r="C73" s="260"/>
      <c r="D73" s="260"/>
      <c r="E73" s="260"/>
      <c r="F73" s="260"/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spans="1:26" ht="12.75" customHeight="1" x14ac:dyDescent="0.2">
      <c r="A74" s="260"/>
      <c r="B74" s="260"/>
      <c r="C74" s="260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spans="1:26" ht="12.75" customHeight="1" x14ac:dyDescent="0.2">
      <c r="A75" s="260"/>
      <c r="B75" s="260"/>
      <c r="C75" s="260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spans="1:26" ht="12.75" customHeight="1" x14ac:dyDescent="0.2">
      <c r="A76" s="260"/>
      <c r="B76" s="260"/>
      <c r="C76" s="260"/>
      <c r="D76" s="260"/>
      <c r="E76" s="260"/>
      <c r="F76" s="260"/>
      <c r="G76" s="260"/>
      <c r="H76" s="260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spans="1:26" ht="12.75" customHeight="1" x14ac:dyDescent="0.2">
      <c r="A77" s="260"/>
      <c r="B77" s="260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spans="1:26" ht="12.75" customHeight="1" x14ac:dyDescent="0.2">
      <c r="A78" s="260"/>
      <c r="B78" s="260"/>
      <c r="C78" s="260"/>
      <c r="D78" s="260"/>
      <c r="E78" s="260"/>
      <c r="F78" s="260"/>
      <c r="G78" s="260"/>
      <c r="H78" s="260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spans="1:26" ht="12.75" customHeight="1" x14ac:dyDescent="0.2">
      <c r="A79" s="260"/>
      <c r="B79" s="260"/>
      <c r="C79" s="260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spans="1:26" ht="12.75" customHeight="1" x14ac:dyDescent="0.2">
      <c r="A80" s="260"/>
      <c r="B80" s="260"/>
      <c r="C80" s="260"/>
      <c r="D80" s="260"/>
      <c r="E80" s="260"/>
      <c r="F80" s="260"/>
      <c r="G80" s="260"/>
      <c r="H80" s="260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spans="1:26" ht="12.75" customHeight="1" x14ac:dyDescent="0.2">
      <c r="A81" s="260"/>
      <c r="B81" s="260"/>
      <c r="C81" s="260"/>
      <c r="D81" s="260"/>
      <c r="E81" s="260"/>
      <c r="F81" s="260"/>
      <c r="G81" s="260"/>
      <c r="H81" s="260"/>
      <c r="I81" s="260"/>
      <c r="J81" s="260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spans="1:26" ht="12.75" customHeight="1" x14ac:dyDescent="0.2">
      <c r="A82" s="260"/>
      <c r="B82" s="260"/>
      <c r="C82" s="260"/>
      <c r="D82" s="260"/>
      <c r="E82" s="260"/>
      <c r="F82" s="260"/>
      <c r="G82" s="260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spans="1:26" ht="12.75" customHeight="1" x14ac:dyDescent="0.2">
      <c r="A83" s="260"/>
      <c r="B83" s="260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spans="1:26" ht="12.75" customHeight="1" x14ac:dyDescent="0.2">
      <c r="A84" s="260"/>
      <c r="B84" s="260"/>
      <c r="C84" s="260"/>
      <c r="D84" s="260"/>
      <c r="E84" s="260"/>
      <c r="F84" s="260"/>
      <c r="G84" s="260"/>
      <c r="H84" s="260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spans="1:26" ht="12.75" customHeight="1" x14ac:dyDescent="0.2">
      <c r="A85" s="260"/>
      <c r="B85" s="260"/>
      <c r="C85" s="260"/>
      <c r="D85" s="260"/>
      <c r="E85" s="260"/>
      <c r="F85" s="260"/>
      <c r="G85" s="260"/>
      <c r="H85" s="260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spans="1:26" ht="12.75" customHeight="1" x14ac:dyDescent="0.2">
      <c r="A86" s="260"/>
      <c r="B86" s="260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spans="1:26" ht="12.75" customHeight="1" x14ac:dyDescent="0.2">
      <c r="A87" s="260"/>
      <c r="B87" s="260"/>
      <c r="C87" s="260"/>
      <c r="D87" s="260"/>
      <c r="E87" s="260"/>
      <c r="F87" s="260"/>
      <c r="G87" s="260"/>
      <c r="H87" s="260"/>
      <c r="I87" s="260"/>
      <c r="J87" s="260"/>
      <c r="K87" s="260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spans="1:26" ht="12.75" customHeight="1" x14ac:dyDescent="0.2">
      <c r="A88" s="260"/>
      <c r="B88" s="260"/>
      <c r="C88" s="260"/>
      <c r="D88" s="260"/>
      <c r="E88" s="260"/>
      <c r="F88" s="260"/>
      <c r="G88" s="260"/>
      <c r="H88" s="260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spans="1:26" ht="12.75" customHeight="1" x14ac:dyDescent="0.2">
      <c r="A89" s="260"/>
      <c r="B89" s="260"/>
      <c r="C89" s="260"/>
      <c r="D89" s="260"/>
      <c r="E89" s="260"/>
      <c r="F89" s="260"/>
      <c r="G89" s="260"/>
      <c r="H89" s="260"/>
      <c r="I89" s="260"/>
      <c r="J89" s="260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spans="1:26" ht="12.75" customHeight="1" x14ac:dyDescent="0.2">
      <c r="A90" s="260"/>
      <c r="B90" s="260"/>
      <c r="C90" s="260"/>
      <c r="D90" s="260"/>
      <c r="E90" s="260"/>
      <c r="F90" s="260"/>
      <c r="G90" s="260"/>
      <c r="H90" s="260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spans="1:26" ht="12.75" customHeight="1" x14ac:dyDescent="0.2">
      <c r="A91" s="260"/>
      <c r="B91" s="260"/>
      <c r="C91" s="260"/>
      <c r="D91" s="260"/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spans="1:26" ht="12.75" customHeight="1" x14ac:dyDescent="0.2">
      <c r="A92" s="260"/>
      <c r="B92" s="260"/>
      <c r="C92" s="260"/>
      <c r="D92" s="260"/>
      <c r="E92" s="260"/>
      <c r="F92" s="260"/>
      <c r="G92" s="260"/>
      <c r="H92" s="260"/>
      <c r="I92" s="260"/>
      <c r="J92" s="260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spans="1:26" ht="12.75" customHeight="1" x14ac:dyDescent="0.2">
      <c r="A93" s="260"/>
      <c r="B93" s="260"/>
      <c r="C93" s="260"/>
      <c r="D93" s="260"/>
      <c r="E93" s="260"/>
      <c r="F93" s="260"/>
      <c r="G93" s="260"/>
      <c r="H93" s="260"/>
      <c r="I93" s="260"/>
      <c r="J93" s="260"/>
      <c r="K93" s="260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spans="1:26" ht="12.75" customHeight="1" x14ac:dyDescent="0.2">
      <c r="A94" s="260"/>
      <c r="B94" s="260"/>
      <c r="C94" s="260"/>
      <c r="D94" s="260"/>
      <c r="E94" s="260"/>
      <c r="F94" s="260"/>
      <c r="G94" s="260"/>
      <c r="H94" s="260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spans="1:26" ht="12.75" customHeight="1" x14ac:dyDescent="0.2">
      <c r="A95" s="260"/>
      <c r="B95" s="260"/>
      <c r="C95" s="260"/>
      <c r="D95" s="260"/>
      <c r="E95" s="260"/>
      <c r="F95" s="260"/>
      <c r="G95" s="260"/>
      <c r="H95" s="260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spans="1:26" ht="12.75" customHeight="1" x14ac:dyDescent="0.2">
      <c r="A96" s="260"/>
      <c r="B96" s="260"/>
      <c r="C96" s="260"/>
      <c r="D96" s="260"/>
      <c r="E96" s="260"/>
      <c r="F96" s="260"/>
      <c r="G96" s="260"/>
      <c r="H96" s="260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spans="1:26" ht="12.75" customHeight="1" x14ac:dyDescent="0.2">
      <c r="A97" s="260"/>
      <c r="B97" s="260"/>
      <c r="C97" s="260"/>
      <c r="D97" s="260"/>
      <c r="E97" s="260"/>
      <c r="F97" s="260"/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spans="1:26" ht="12.75" customHeight="1" x14ac:dyDescent="0.2">
      <c r="A98" s="260"/>
      <c r="B98" s="260"/>
      <c r="C98" s="260"/>
      <c r="D98" s="260"/>
      <c r="E98" s="260"/>
      <c r="F98" s="260"/>
      <c r="G98" s="260"/>
      <c r="H98" s="260"/>
      <c r="I98" s="260"/>
      <c r="J98" s="260"/>
      <c r="K98" s="260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spans="1:26" ht="12.75" customHeight="1" x14ac:dyDescent="0.2">
      <c r="A99" s="260"/>
      <c r="B99" s="260"/>
      <c r="C99" s="260"/>
      <c r="D99" s="260"/>
      <c r="E99" s="260"/>
      <c r="F99" s="260"/>
      <c r="G99" s="260"/>
      <c r="H99" s="260"/>
      <c r="I99" s="260"/>
      <c r="J99" s="260"/>
      <c r="K99" s="260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spans="1:26" ht="12.75" customHeight="1" x14ac:dyDescent="0.2">
      <c r="A100" s="260"/>
      <c r="B100" s="260"/>
      <c r="C100" s="260"/>
      <c r="D100" s="260"/>
      <c r="E100" s="260"/>
      <c r="F100" s="260"/>
      <c r="G100" s="260"/>
      <c r="H100" s="260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spans="1:26" ht="12.75" customHeight="1" x14ac:dyDescent="0.2">
      <c r="A101" s="260"/>
      <c r="B101" s="260"/>
      <c r="C101" s="260"/>
      <c r="D101" s="260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spans="1:26" ht="12.75" customHeight="1" x14ac:dyDescent="0.2">
      <c r="A102" s="260"/>
      <c r="B102" s="260"/>
      <c r="C102" s="260"/>
      <c r="D102" s="260"/>
      <c r="E102" s="260"/>
      <c r="F102" s="260"/>
      <c r="G102" s="260"/>
      <c r="H102" s="260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spans="1:26" ht="12.75" customHeight="1" x14ac:dyDescent="0.2">
      <c r="A103" s="260"/>
      <c r="B103" s="260"/>
      <c r="C103" s="260"/>
      <c r="D103" s="260"/>
      <c r="E103" s="260"/>
      <c r="F103" s="260"/>
      <c r="G103" s="260"/>
      <c r="H103" s="260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spans="1:26" ht="12.75" customHeight="1" x14ac:dyDescent="0.2">
      <c r="A104" s="260"/>
      <c r="B104" s="260"/>
      <c r="C104" s="260"/>
      <c r="D104" s="260"/>
      <c r="E104" s="260"/>
      <c r="F104" s="260"/>
      <c r="G104" s="260"/>
      <c r="H104" s="260"/>
      <c r="I104" s="260"/>
      <c r="J104" s="260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spans="1:26" ht="12.75" customHeight="1" x14ac:dyDescent="0.2">
      <c r="A105" s="260"/>
      <c r="B105" s="260"/>
      <c r="C105" s="260"/>
      <c r="D105" s="260"/>
      <c r="E105" s="260"/>
      <c r="F105" s="260"/>
      <c r="G105" s="260"/>
      <c r="H105" s="260"/>
      <c r="I105" s="260"/>
      <c r="J105" s="260"/>
      <c r="K105" s="260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spans="1:26" ht="12.75" customHeight="1" x14ac:dyDescent="0.2">
      <c r="A106" s="260"/>
      <c r="B106" s="260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spans="1:26" ht="12.75" customHeight="1" x14ac:dyDescent="0.2">
      <c r="A107" s="260"/>
      <c r="B107" s="260"/>
      <c r="C107" s="260"/>
      <c r="D107" s="260"/>
      <c r="E107" s="260"/>
      <c r="F107" s="260"/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spans="1:26" ht="12.75" customHeight="1" x14ac:dyDescent="0.2">
      <c r="A108" s="260"/>
      <c r="B108" s="260"/>
      <c r="C108" s="260"/>
      <c r="D108" s="260"/>
      <c r="E108" s="260"/>
      <c r="F108" s="260"/>
      <c r="G108" s="260"/>
      <c r="H108" s="260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spans="1:26" ht="12.75" customHeight="1" x14ac:dyDescent="0.2">
      <c r="A109" s="260"/>
      <c r="B109" s="260"/>
      <c r="C109" s="260"/>
      <c r="D109" s="260"/>
      <c r="E109" s="260"/>
      <c r="F109" s="260"/>
      <c r="G109" s="260"/>
      <c r="H109" s="260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spans="1:26" ht="12.75" customHeight="1" x14ac:dyDescent="0.2">
      <c r="A110" s="260"/>
      <c r="B110" s="260"/>
      <c r="C110" s="260"/>
      <c r="D110" s="260"/>
      <c r="E110" s="260"/>
      <c r="F110" s="260"/>
      <c r="G110" s="260"/>
      <c r="H110" s="260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spans="1:26" ht="12.75" customHeight="1" x14ac:dyDescent="0.2">
      <c r="A111" s="260"/>
      <c r="B111" s="260"/>
      <c r="C111" s="260"/>
      <c r="D111" s="260"/>
      <c r="E111" s="260"/>
      <c r="F111" s="260"/>
      <c r="G111" s="260"/>
      <c r="H111" s="260"/>
      <c r="I111" s="260"/>
      <c r="J111" s="260"/>
      <c r="K111" s="260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spans="1:26" ht="12.75" customHeight="1" x14ac:dyDescent="0.2">
      <c r="A112" s="260"/>
      <c r="B112" s="260"/>
      <c r="C112" s="260"/>
      <c r="D112" s="260"/>
      <c r="E112" s="260"/>
      <c r="F112" s="260"/>
      <c r="G112" s="260"/>
      <c r="H112" s="260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spans="1:26" ht="12.75" customHeight="1" x14ac:dyDescent="0.2">
      <c r="A113" s="260"/>
      <c r="B113" s="260"/>
      <c r="C113" s="260"/>
      <c r="D113" s="260"/>
      <c r="E113" s="260"/>
      <c r="F113" s="260"/>
      <c r="G113" s="260"/>
      <c r="H113" s="260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spans="1:26" ht="12.75" customHeight="1" x14ac:dyDescent="0.2">
      <c r="A114" s="260"/>
      <c r="B114" s="260"/>
      <c r="C114" s="260"/>
      <c r="D114" s="260"/>
      <c r="E114" s="260"/>
      <c r="F114" s="260"/>
      <c r="G114" s="260"/>
      <c r="H114" s="260"/>
      <c r="I114" s="260"/>
      <c r="J114" s="260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 spans="1:26" ht="12.75" customHeight="1" x14ac:dyDescent="0.2">
      <c r="A115" s="260"/>
      <c r="B115" s="260"/>
      <c r="C115" s="260"/>
      <c r="D115" s="260"/>
      <c r="E115" s="260"/>
      <c r="F115" s="260"/>
      <c r="G115" s="260"/>
      <c r="H115" s="260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spans="1:26" ht="12.75" customHeight="1" x14ac:dyDescent="0.2">
      <c r="A116" s="260"/>
      <c r="B116" s="260"/>
      <c r="C116" s="260"/>
      <c r="D116" s="260"/>
      <c r="E116" s="260"/>
      <c r="F116" s="260"/>
      <c r="G116" s="260"/>
      <c r="H116" s="260"/>
      <c r="I116" s="260"/>
      <c r="J116" s="260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spans="1:26" ht="12.75" customHeight="1" x14ac:dyDescent="0.2">
      <c r="A117" s="260"/>
      <c r="B117" s="260"/>
      <c r="C117" s="260"/>
      <c r="D117" s="260"/>
      <c r="E117" s="260"/>
      <c r="F117" s="260"/>
      <c r="G117" s="260"/>
      <c r="H117" s="260"/>
      <c r="I117" s="260"/>
      <c r="J117" s="260"/>
      <c r="K117" s="260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spans="1:26" ht="12.75" customHeight="1" x14ac:dyDescent="0.2">
      <c r="A118" s="260"/>
      <c r="B118" s="260"/>
      <c r="C118" s="260"/>
      <c r="D118" s="260"/>
      <c r="E118" s="260"/>
      <c r="F118" s="260"/>
      <c r="G118" s="260"/>
      <c r="H118" s="260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spans="1:26" ht="12.75" customHeight="1" x14ac:dyDescent="0.2">
      <c r="A119" s="260"/>
      <c r="B119" s="260"/>
      <c r="C119" s="260"/>
      <c r="D119" s="260"/>
      <c r="E119" s="260"/>
      <c r="F119" s="260"/>
      <c r="G119" s="260"/>
      <c r="H119" s="260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spans="1:26" ht="12.75" customHeight="1" x14ac:dyDescent="0.2">
      <c r="A120" s="260"/>
      <c r="B120" s="260"/>
      <c r="C120" s="260"/>
      <c r="D120" s="260"/>
      <c r="E120" s="260"/>
      <c r="F120" s="260"/>
      <c r="G120" s="260"/>
      <c r="H120" s="260"/>
      <c r="I120" s="260"/>
      <c r="J120" s="260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spans="1:26" ht="12.75" customHeight="1" x14ac:dyDescent="0.2">
      <c r="A121" s="260"/>
      <c r="B121" s="260"/>
      <c r="C121" s="260"/>
      <c r="D121" s="260"/>
      <c r="E121" s="260"/>
      <c r="F121" s="260"/>
      <c r="G121" s="260"/>
      <c r="H121" s="260"/>
      <c r="I121" s="260"/>
      <c r="J121" s="260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spans="1:26" ht="12.75" customHeight="1" x14ac:dyDescent="0.2">
      <c r="A122" s="260"/>
      <c r="B122" s="260"/>
      <c r="C122" s="260"/>
      <c r="D122" s="260"/>
      <c r="E122" s="260"/>
      <c r="F122" s="260"/>
      <c r="G122" s="260"/>
      <c r="H122" s="260"/>
      <c r="I122" s="260"/>
      <c r="J122" s="260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spans="1:26" ht="12.75" customHeight="1" x14ac:dyDescent="0.2">
      <c r="A123" s="260"/>
      <c r="B123" s="260"/>
      <c r="C123" s="260"/>
      <c r="D123" s="260"/>
      <c r="E123" s="260"/>
      <c r="F123" s="260"/>
      <c r="G123" s="260"/>
      <c r="H123" s="260"/>
      <c r="I123" s="260"/>
      <c r="J123" s="260"/>
      <c r="K123" s="260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spans="1:26" ht="12.75" customHeight="1" x14ac:dyDescent="0.2">
      <c r="A124" s="260"/>
      <c r="B124" s="260"/>
      <c r="C124" s="260"/>
      <c r="D124" s="260"/>
      <c r="E124" s="260"/>
      <c r="F124" s="260"/>
      <c r="G124" s="260"/>
      <c r="H124" s="260"/>
      <c r="I124" s="260"/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spans="1:26" ht="12.75" customHeight="1" x14ac:dyDescent="0.2">
      <c r="A125" s="260"/>
      <c r="B125" s="260"/>
      <c r="C125" s="260"/>
      <c r="D125" s="260"/>
      <c r="E125" s="260"/>
      <c r="F125" s="260"/>
      <c r="G125" s="260"/>
      <c r="H125" s="260"/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spans="1:26" ht="12.75" customHeight="1" x14ac:dyDescent="0.2">
      <c r="A126" s="260"/>
      <c r="B126" s="260"/>
      <c r="C126" s="260"/>
      <c r="D126" s="260"/>
      <c r="E126" s="260"/>
      <c r="F126" s="260"/>
      <c r="G126" s="260"/>
      <c r="H126" s="260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spans="1:26" ht="12.75" customHeight="1" x14ac:dyDescent="0.2">
      <c r="A127" s="260"/>
      <c r="B127" s="260"/>
      <c r="C127" s="260"/>
      <c r="D127" s="260"/>
      <c r="E127" s="260"/>
      <c r="F127" s="260"/>
      <c r="G127" s="260"/>
      <c r="H127" s="260"/>
      <c r="I127" s="260"/>
      <c r="J127" s="260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spans="1:26" ht="12.75" customHeight="1" x14ac:dyDescent="0.2">
      <c r="A128" s="260"/>
      <c r="B128" s="260"/>
      <c r="C128" s="260"/>
      <c r="D128" s="260"/>
      <c r="E128" s="260"/>
      <c r="F128" s="260"/>
      <c r="G128" s="260"/>
      <c r="H128" s="260"/>
      <c r="I128" s="260"/>
      <c r="J128" s="260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spans="1:26" ht="12.75" customHeight="1" x14ac:dyDescent="0.2">
      <c r="A129" s="260"/>
      <c r="B129" s="260"/>
      <c r="C129" s="260"/>
      <c r="D129" s="260"/>
      <c r="E129" s="260"/>
      <c r="F129" s="260"/>
      <c r="G129" s="260"/>
      <c r="H129" s="260"/>
      <c r="I129" s="260"/>
      <c r="J129" s="260"/>
      <c r="K129" s="260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spans="1:26" ht="12.75" customHeight="1" x14ac:dyDescent="0.2">
      <c r="A130" s="260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spans="1:26" ht="12.75" customHeight="1" x14ac:dyDescent="0.2">
      <c r="A131" s="260"/>
      <c r="B131" s="260"/>
      <c r="C131" s="260"/>
      <c r="D131" s="260"/>
      <c r="E131" s="260"/>
      <c r="F131" s="260"/>
      <c r="G131" s="260"/>
      <c r="H131" s="260"/>
      <c r="I131" s="260"/>
      <c r="J131" s="260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spans="1:26" ht="12.75" customHeight="1" x14ac:dyDescent="0.2">
      <c r="A132" s="260"/>
      <c r="B132" s="260"/>
      <c r="C132" s="260"/>
      <c r="D132" s="260"/>
      <c r="E132" s="260"/>
      <c r="F132" s="260"/>
      <c r="G132" s="260"/>
      <c r="H132" s="260"/>
      <c r="I132" s="260"/>
      <c r="J132" s="260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spans="1:26" ht="12.75" customHeight="1" x14ac:dyDescent="0.2">
      <c r="A133" s="260"/>
      <c r="B133" s="260"/>
      <c r="C133" s="260"/>
      <c r="D133" s="260"/>
      <c r="E133" s="260"/>
      <c r="F133" s="260"/>
      <c r="G133" s="260"/>
      <c r="H133" s="260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spans="1:26" ht="12.75" customHeight="1" x14ac:dyDescent="0.2">
      <c r="A134" s="260"/>
      <c r="B134" s="260"/>
      <c r="C134" s="260"/>
      <c r="D134" s="260"/>
      <c r="E134" s="260"/>
      <c r="F134" s="260"/>
      <c r="G134" s="260"/>
      <c r="H134" s="260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spans="1:26" ht="12.75" customHeight="1" x14ac:dyDescent="0.2">
      <c r="A135" s="260"/>
      <c r="B135" s="260"/>
      <c r="C135" s="260"/>
      <c r="D135" s="260"/>
      <c r="E135" s="260"/>
      <c r="F135" s="260"/>
      <c r="G135" s="260"/>
      <c r="H135" s="260"/>
      <c r="I135" s="260"/>
      <c r="J135" s="260"/>
      <c r="K135" s="260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spans="1:26" ht="12.75" customHeight="1" x14ac:dyDescent="0.2">
      <c r="A136" s="260"/>
      <c r="B136" s="260"/>
      <c r="C136" s="260"/>
      <c r="D136" s="260"/>
      <c r="E136" s="260"/>
      <c r="F136" s="260"/>
      <c r="G136" s="260"/>
      <c r="H136" s="260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spans="1:26" ht="12.75" customHeight="1" x14ac:dyDescent="0.2">
      <c r="A137" s="260"/>
      <c r="B137" s="260"/>
      <c r="C137" s="260"/>
      <c r="D137" s="260"/>
      <c r="E137" s="260"/>
      <c r="F137" s="260"/>
      <c r="G137" s="260"/>
      <c r="H137" s="260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spans="1:26" ht="12.75" customHeight="1" x14ac:dyDescent="0.2">
      <c r="A138" s="260"/>
      <c r="B138" s="260"/>
      <c r="C138" s="260"/>
      <c r="D138" s="260"/>
      <c r="E138" s="260"/>
      <c r="F138" s="260"/>
      <c r="G138" s="260"/>
      <c r="H138" s="260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spans="1:26" ht="12.75" customHeight="1" x14ac:dyDescent="0.2">
      <c r="A139" s="260"/>
      <c r="B139" s="260"/>
      <c r="C139" s="260"/>
      <c r="D139" s="260"/>
      <c r="E139" s="260"/>
      <c r="F139" s="260"/>
      <c r="G139" s="260"/>
      <c r="H139" s="260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spans="1:26" ht="12.75" customHeight="1" x14ac:dyDescent="0.2">
      <c r="A140" s="260"/>
      <c r="B140" s="260"/>
      <c r="C140" s="260"/>
      <c r="D140" s="260"/>
      <c r="E140" s="260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spans="1:26" ht="12.75" customHeight="1" x14ac:dyDescent="0.2">
      <c r="A141" s="260"/>
      <c r="B141" s="260"/>
      <c r="C141" s="260"/>
      <c r="D141" s="260"/>
      <c r="E141" s="260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spans="1:26" ht="12.75" customHeight="1" x14ac:dyDescent="0.2">
      <c r="A142" s="260"/>
      <c r="B142" s="260"/>
      <c r="C142" s="260"/>
      <c r="D142" s="260"/>
      <c r="E142" s="260"/>
      <c r="F142" s="260"/>
      <c r="G142" s="260"/>
      <c r="H142" s="260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spans="1:26" ht="12.75" customHeight="1" x14ac:dyDescent="0.2">
      <c r="A143" s="260"/>
      <c r="B143" s="260"/>
      <c r="C143" s="260"/>
      <c r="D143" s="260"/>
      <c r="E143" s="260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spans="1:26" ht="12.75" customHeight="1" x14ac:dyDescent="0.2">
      <c r="A144" s="260"/>
      <c r="B144" s="260"/>
      <c r="C144" s="260"/>
      <c r="D144" s="260"/>
      <c r="E144" s="260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spans="1:26" ht="12.75" customHeight="1" x14ac:dyDescent="0.2">
      <c r="A145" s="260"/>
      <c r="B145" s="260"/>
      <c r="C145" s="260"/>
      <c r="D145" s="260"/>
      <c r="E145" s="260"/>
      <c r="F145" s="260"/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spans="1:26" ht="12.75" customHeight="1" x14ac:dyDescent="0.2">
      <c r="A146" s="260"/>
      <c r="B146" s="260"/>
      <c r="C146" s="260"/>
      <c r="D146" s="260"/>
      <c r="E146" s="260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spans="1:26" ht="12.75" customHeight="1" x14ac:dyDescent="0.2">
      <c r="A147" s="260"/>
      <c r="B147" s="260"/>
      <c r="C147" s="260"/>
      <c r="D147" s="260"/>
      <c r="E147" s="260"/>
      <c r="F147" s="260"/>
      <c r="G147" s="260"/>
      <c r="H147" s="260"/>
      <c r="I147" s="260"/>
      <c r="J147" s="260"/>
      <c r="K147" s="260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spans="1:26" ht="12.75" customHeight="1" x14ac:dyDescent="0.2">
      <c r="A148" s="260"/>
      <c r="B148" s="260"/>
      <c r="C148" s="260"/>
      <c r="D148" s="260"/>
      <c r="E148" s="260"/>
      <c r="F148" s="260"/>
      <c r="G148" s="260"/>
      <c r="H148" s="260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spans="1:26" ht="12.75" customHeight="1" x14ac:dyDescent="0.2">
      <c r="A149" s="260"/>
      <c r="B149" s="260"/>
      <c r="C149" s="260"/>
      <c r="D149" s="260"/>
      <c r="E149" s="260"/>
      <c r="F149" s="260"/>
      <c r="G149" s="260"/>
      <c r="H149" s="260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spans="1:26" ht="12.75" customHeight="1" x14ac:dyDescent="0.2">
      <c r="A150" s="260"/>
      <c r="B150" s="260"/>
      <c r="C150" s="260"/>
      <c r="D150" s="260"/>
      <c r="E150" s="260"/>
      <c r="F150" s="260"/>
      <c r="G150" s="260"/>
      <c r="H150" s="260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spans="1:26" ht="12.75" customHeight="1" x14ac:dyDescent="0.2">
      <c r="A151" s="260"/>
      <c r="B151" s="260"/>
      <c r="C151" s="260"/>
      <c r="D151" s="260"/>
      <c r="E151" s="260"/>
      <c r="F151" s="260"/>
      <c r="G151" s="260"/>
      <c r="H151" s="260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spans="1:26" ht="12.75" customHeight="1" x14ac:dyDescent="0.2">
      <c r="A152" s="260"/>
      <c r="B152" s="260"/>
      <c r="C152" s="260"/>
      <c r="D152" s="260"/>
      <c r="E152" s="260"/>
      <c r="F152" s="260"/>
      <c r="G152" s="260"/>
      <c r="H152" s="260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spans="1:26" ht="12.75" customHeight="1" x14ac:dyDescent="0.2">
      <c r="A153" s="260"/>
      <c r="B153" s="260"/>
      <c r="C153" s="260"/>
      <c r="D153" s="260"/>
      <c r="E153" s="260"/>
      <c r="F153" s="260"/>
      <c r="G153" s="260"/>
      <c r="H153" s="260"/>
      <c r="I153" s="260"/>
      <c r="J153" s="260"/>
      <c r="K153" s="260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spans="1:26" ht="12.75" customHeight="1" x14ac:dyDescent="0.2">
      <c r="A154" s="260"/>
      <c r="B154" s="260"/>
      <c r="C154" s="260"/>
      <c r="D154" s="260"/>
      <c r="E154" s="260"/>
      <c r="F154" s="260"/>
      <c r="G154" s="260"/>
      <c r="H154" s="260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spans="1:26" ht="12.75" customHeight="1" x14ac:dyDescent="0.2">
      <c r="A155" s="260"/>
      <c r="B155" s="260"/>
      <c r="C155" s="260"/>
      <c r="D155" s="260"/>
      <c r="E155" s="260"/>
      <c r="F155" s="260"/>
      <c r="G155" s="260"/>
      <c r="H155" s="260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spans="1:26" ht="12.75" customHeight="1" x14ac:dyDescent="0.2">
      <c r="A156" s="260"/>
      <c r="B156" s="260"/>
      <c r="C156" s="260"/>
      <c r="D156" s="260"/>
      <c r="E156" s="260"/>
      <c r="F156" s="260"/>
      <c r="G156" s="260"/>
      <c r="H156" s="260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spans="1:26" ht="12.75" customHeight="1" x14ac:dyDescent="0.2">
      <c r="A157" s="260"/>
      <c r="B157" s="260"/>
      <c r="C157" s="260"/>
      <c r="D157" s="260"/>
      <c r="E157" s="260"/>
      <c r="F157" s="260"/>
      <c r="G157" s="260"/>
      <c r="H157" s="260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spans="1:26" ht="12.75" customHeight="1" x14ac:dyDescent="0.2">
      <c r="A158" s="260"/>
      <c r="B158" s="260"/>
      <c r="C158" s="260"/>
      <c r="D158" s="260"/>
      <c r="E158" s="260"/>
      <c r="F158" s="260"/>
      <c r="G158" s="260"/>
      <c r="H158" s="260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spans="1:26" ht="12.75" customHeight="1" x14ac:dyDescent="0.2">
      <c r="A159" s="260"/>
      <c r="B159" s="260"/>
      <c r="C159" s="260"/>
      <c r="D159" s="260"/>
      <c r="E159" s="260"/>
      <c r="F159" s="260"/>
      <c r="G159" s="260"/>
      <c r="H159" s="260"/>
      <c r="I159" s="260"/>
      <c r="J159" s="260"/>
      <c r="K159" s="260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spans="1:26" ht="12.75" customHeight="1" x14ac:dyDescent="0.2">
      <c r="A160" s="260"/>
      <c r="B160" s="260"/>
      <c r="C160" s="260"/>
      <c r="D160" s="260"/>
      <c r="E160" s="260"/>
      <c r="F160" s="260"/>
      <c r="G160" s="260"/>
      <c r="H160" s="260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spans="1:26" ht="12.75" customHeight="1" x14ac:dyDescent="0.2">
      <c r="A161" s="260"/>
      <c r="B161" s="260"/>
      <c r="C161" s="260"/>
      <c r="D161" s="260"/>
      <c r="E161" s="260"/>
      <c r="F161" s="260"/>
      <c r="G161" s="260"/>
      <c r="H161" s="260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spans="1:26" ht="12.75" customHeight="1" x14ac:dyDescent="0.2">
      <c r="A162" s="260"/>
      <c r="B162" s="260"/>
      <c r="C162" s="260"/>
      <c r="D162" s="260"/>
      <c r="E162" s="260"/>
      <c r="F162" s="260"/>
      <c r="G162" s="260"/>
      <c r="H162" s="260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spans="1:26" ht="12.75" customHeight="1" x14ac:dyDescent="0.2">
      <c r="A163" s="260"/>
      <c r="B163" s="260"/>
      <c r="C163" s="260"/>
      <c r="D163" s="260"/>
      <c r="E163" s="260"/>
      <c r="F163" s="260"/>
      <c r="G163" s="260"/>
      <c r="H163" s="260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spans="1:26" ht="12.75" customHeight="1" x14ac:dyDescent="0.2">
      <c r="A164" s="260"/>
      <c r="B164" s="260"/>
      <c r="C164" s="260"/>
      <c r="D164" s="260"/>
      <c r="E164" s="260"/>
      <c r="F164" s="260"/>
      <c r="G164" s="260"/>
      <c r="H164" s="260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spans="1:26" ht="12.75" customHeight="1" x14ac:dyDescent="0.2">
      <c r="A165" s="260"/>
      <c r="B165" s="260"/>
      <c r="C165" s="260"/>
      <c r="D165" s="260"/>
      <c r="E165" s="260"/>
      <c r="F165" s="260"/>
      <c r="G165" s="260"/>
      <c r="H165" s="260"/>
      <c r="I165" s="260"/>
      <c r="J165" s="260"/>
      <c r="K165" s="260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spans="1:26" ht="12.75" customHeight="1" x14ac:dyDescent="0.2">
      <c r="A166" s="260"/>
      <c r="B166" s="260"/>
      <c r="C166" s="260"/>
      <c r="D166" s="260"/>
      <c r="E166" s="260"/>
      <c r="F166" s="260"/>
      <c r="G166" s="260"/>
      <c r="H166" s="260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spans="1:26" ht="12.75" customHeight="1" x14ac:dyDescent="0.2">
      <c r="A167" s="260"/>
      <c r="B167" s="260"/>
      <c r="C167" s="260"/>
      <c r="D167" s="260"/>
      <c r="E167" s="260"/>
      <c r="F167" s="260"/>
      <c r="G167" s="260"/>
      <c r="H167" s="260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spans="1:26" ht="12.75" customHeight="1" x14ac:dyDescent="0.2">
      <c r="A168" s="260"/>
      <c r="B168" s="260"/>
      <c r="C168" s="260"/>
      <c r="D168" s="260"/>
      <c r="E168" s="260"/>
      <c r="F168" s="260"/>
      <c r="G168" s="260"/>
      <c r="H168" s="260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spans="1:26" ht="12.75" customHeight="1" x14ac:dyDescent="0.2">
      <c r="A169" s="260"/>
      <c r="B169" s="260"/>
      <c r="C169" s="260"/>
      <c r="D169" s="260"/>
      <c r="E169" s="260"/>
      <c r="F169" s="260"/>
      <c r="G169" s="260"/>
      <c r="H169" s="260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spans="1:26" ht="12.75" customHeight="1" x14ac:dyDescent="0.2">
      <c r="A170" s="260"/>
      <c r="B170" s="260"/>
      <c r="C170" s="260"/>
      <c r="D170" s="260"/>
      <c r="E170" s="260"/>
      <c r="F170" s="260"/>
      <c r="G170" s="260"/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spans="1:26" ht="12.75" customHeight="1" x14ac:dyDescent="0.2">
      <c r="A171" s="260"/>
      <c r="B171" s="260"/>
      <c r="C171" s="260"/>
      <c r="D171" s="260"/>
      <c r="E171" s="260"/>
      <c r="F171" s="260"/>
      <c r="G171" s="260"/>
      <c r="H171" s="260"/>
      <c r="I171" s="260"/>
      <c r="J171" s="260"/>
      <c r="K171" s="260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spans="1:26" ht="12.75" customHeight="1" x14ac:dyDescent="0.2">
      <c r="A172" s="260"/>
      <c r="B172" s="260"/>
      <c r="C172" s="260"/>
      <c r="D172" s="260"/>
      <c r="E172" s="260"/>
      <c r="F172" s="260"/>
      <c r="G172" s="260"/>
      <c r="H172" s="260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spans="1:26" ht="12.75" customHeight="1" x14ac:dyDescent="0.2">
      <c r="A173" s="260"/>
      <c r="B173" s="260"/>
      <c r="C173" s="260"/>
      <c r="D173" s="260"/>
      <c r="E173" s="260"/>
      <c r="F173" s="260"/>
      <c r="G173" s="260"/>
      <c r="H173" s="260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spans="1:26" ht="12.75" customHeight="1" x14ac:dyDescent="0.2">
      <c r="A174" s="260"/>
      <c r="B174" s="260"/>
      <c r="C174" s="260"/>
      <c r="D174" s="260"/>
      <c r="E174" s="260"/>
      <c r="F174" s="260"/>
      <c r="G174" s="260"/>
      <c r="H174" s="260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spans="1:26" ht="12.75" customHeight="1" x14ac:dyDescent="0.2">
      <c r="A175" s="260"/>
      <c r="B175" s="260"/>
      <c r="C175" s="260"/>
      <c r="D175" s="260"/>
      <c r="E175" s="260"/>
      <c r="F175" s="260"/>
      <c r="G175" s="260"/>
      <c r="H175" s="260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spans="1:26" ht="12.75" customHeight="1" x14ac:dyDescent="0.2">
      <c r="A176" s="260"/>
      <c r="B176" s="260"/>
      <c r="C176" s="260"/>
      <c r="D176" s="260"/>
      <c r="E176" s="260"/>
      <c r="F176" s="260"/>
      <c r="G176" s="260"/>
      <c r="H176" s="260"/>
      <c r="I176" s="260"/>
      <c r="J176" s="260"/>
      <c r="K176" s="260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spans="1:26" ht="12.75" customHeight="1" x14ac:dyDescent="0.2">
      <c r="A177" s="260"/>
      <c r="B177" s="260"/>
      <c r="C177" s="260"/>
      <c r="D177" s="260"/>
      <c r="E177" s="260"/>
      <c r="F177" s="260"/>
      <c r="G177" s="260"/>
      <c r="H177" s="260"/>
      <c r="I177" s="260"/>
      <c r="J177" s="260"/>
      <c r="K177" s="260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spans="1:26" ht="12.75" customHeight="1" x14ac:dyDescent="0.2">
      <c r="A178" s="260"/>
      <c r="B178" s="260"/>
      <c r="C178" s="260"/>
      <c r="D178" s="260"/>
      <c r="E178" s="260"/>
      <c r="F178" s="260"/>
      <c r="G178" s="260"/>
      <c r="H178" s="260"/>
      <c r="I178" s="260"/>
      <c r="J178" s="260"/>
      <c r="K178" s="260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spans="1:26" ht="12.75" customHeight="1" x14ac:dyDescent="0.2">
      <c r="A179" s="260"/>
      <c r="B179" s="260"/>
      <c r="C179" s="260"/>
      <c r="D179" s="260"/>
      <c r="E179" s="260"/>
      <c r="F179" s="260"/>
      <c r="G179" s="260"/>
      <c r="H179" s="260"/>
      <c r="I179" s="260"/>
      <c r="J179" s="260"/>
      <c r="K179" s="260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spans="1:26" ht="12.75" customHeight="1" x14ac:dyDescent="0.2">
      <c r="A180" s="260"/>
      <c r="B180" s="260"/>
      <c r="C180" s="260"/>
      <c r="D180" s="260"/>
      <c r="E180" s="260"/>
      <c r="F180" s="260"/>
      <c r="G180" s="260"/>
      <c r="H180" s="260"/>
      <c r="I180" s="260"/>
      <c r="J180" s="260"/>
      <c r="K180" s="260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spans="1:26" ht="12.75" customHeight="1" x14ac:dyDescent="0.2">
      <c r="A181" s="260"/>
      <c r="B181" s="260"/>
      <c r="C181" s="260"/>
      <c r="D181" s="260"/>
      <c r="E181" s="260"/>
      <c r="F181" s="260"/>
      <c r="G181" s="260"/>
      <c r="H181" s="260"/>
      <c r="I181" s="260"/>
      <c r="J181" s="260"/>
      <c r="K181" s="260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spans="1:26" ht="12.75" customHeight="1" x14ac:dyDescent="0.2">
      <c r="A182" s="260"/>
      <c r="B182" s="260"/>
      <c r="C182" s="260"/>
      <c r="D182" s="260"/>
      <c r="E182" s="260"/>
      <c r="F182" s="260"/>
      <c r="G182" s="260"/>
      <c r="H182" s="260"/>
      <c r="I182" s="260"/>
      <c r="J182" s="260"/>
      <c r="K182" s="260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spans="1:26" ht="12.75" customHeight="1" x14ac:dyDescent="0.2">
      <c r="A183" s="260"/>
      <c r="B183" s="260"/>
      <c r="C183" s="260"/>
      <c r="D183" s="260"/>
      <c r="E183" s="260"/>
      <c r="F183" s="260"/>
      <c r="G183" s="260"/>
      <c r="H183" s="260"/>
      <c r="I183" s="260"/>
      <c r="J183" s="260"/>
      <c r="K183" s="260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spans="1:26" ht="12.75" customHeight="1" x14ac:dyDescent="0.2">
      <c r="A184" s="260"/>
      <c r="B184" s="260"/>
      <c r="C184" s="260"/>
      <c r="D184" s="260"/>
      <c r="E184" s="260"/>
      <c r="F184" s="260"/>
      <c r="G184" s="260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spans="1:26" ht="12.75" customHeight="1" x14ac:dyDescent="0.2">
      <c r="A185" s="260"/>
      <c r="B185" s="260"/>
      <c r="C185" s="260"/>
      <c r="D185" s="260"/>
      <c r="E185" s="260"/>
      <c r="F185" s="260"/>
      <c r="G185" s="260"/>
      <c r="H185" s="260"/>
      <c r="I185" s="260"/>
      <c r="J185" s="260"/>
      <c r="K185" s="260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spans="1:26" ht="12.75" customHeight="1" x14ac:dyDescent="0.2">
      <c r="A186" s="260"/>
      <c r="B186" s="260"/>
      <c r="C186" s="260"/>
      <c r="D186" s="260"/>
      <c r="E186" s="260"/>
      <c r="F186" s="260"/>
      <c r="G186" s="260"/>
      <c r="H186" s="260"/>
      <c r="I186" s="260"/>
      <c r="J186" s="260"/>
      <c r="K186" s="260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spans="1:26" ht="12.75" customHeight="1" x14ac:dyDescent="0.2">
      <c r="A187" s="260"/>
      <c r="B187" s="260"/>
      <c r="C187" s="260"/>
      <c r="D187" s="260"/>
      <c r="E187" s="260"/>
      <c r="F187" s="260"/>
      <c r="G187" s="260"/>
      <c r="H187" s="260"/>
      <c r="I187" s="260"/>
      <c r="J187" s="260"/>
      <c r="K187" s="260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 spans="1:26" ht="12.75" customHeight="1" x14ac:dyDescent="0.2">
      <c r="A188" s="260"/>
      <c r="B188" s="260"/>
      <c r="C188" s="260"/>
      <c r="D188" s="260"/>
      <c r="E188" s="260"/>
      <c r="F188" s="260"/>
      <c r="G188" s="260"/>
      <c r="H188" s="260"/>
      <c r="I188" s="260"/>
      <c r="J188" s="260"/>
      <c r="K188" s="260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spans="1:26" ht="12.75" customHeight="1" x14ac:dyDescent="0.2">
      <c r="A189" s="260"/>
      <c r="B189" s="260"/>
      <c r="C189" s="260"/>
      <c r="D189" s="260"/>
      <c r="E189" s="260"/>
      <c r="F189" s="260"/>
      <c r="G189" s="260"/>
      <c r="H189" s="260"/>
      <c r="I189" s="260"/>
      <c r="J189" s="260"/>
      <c r="K189" s="260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spans="1:26" ht="12.75" customHeight="1" x14ac:dyDescent="0.2">
      <c r="A190" s="260"/>
      <c r="B190" s="260"/>
      <c r="C190" s="260"/>
      <c r="D190" s="260"/>
      <c r="E190" s="260"/>
      <c r="F190" s="260"/>
      <c r="G190" s="260"/>
      <c r="H190" s="260"/>
      <c r="I190" s="260"/>
      <c r="J190" s="260"/>
      <c r="K190" s="260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spans="1:26" ht="12.75" customHeight="1" x14ac:dyDescent="0.2">
      <c r="A191" s="260"/>
      <c r="B191" s="260"/>
      <c r="C191" s="260"/>
      <c r="D191" s="260"/>
      <c r="E191" s="260"/>
      <c r="F191" s="260"/>
      <c r="G191" s="260"/>
      <c r="H191" s="260"/>
      <c r="I191" s="260"/>
      <c r="J191" s="260"/>
      <c r="K191" s="260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spans="1:26" ht="12.75" customHeight="1" x14ac:dyDescent="0.2">
      <c r="A192" s="260"/>
      <c r="B192" s="260"/>
      <c r="C192" s="260"/>
      <c r="D192" s="260"/>
      <c r="E192" s="260"/>
      <c r="F192" s="260"/>
      <c r="G192" s="260"/>
      <c r="H192" s="260"/>
      <c r="I192" s="260"/>
      <c r="J192" s="260"/>
      <c r="K192" s="260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spans="1:26" ht="12.75" customHeight="1" x14ac:dyDescent="0.2">
      <c r="A193" s="260"/>
      <c r="B193" s="260"/>
      <c r="C193" s="260"/>
      <c r="D193" s="260"/>
      <c r="E193" s="260"/>
      <c r="F193" s="260"/>
      <c r="G193" s="260"/>
      <c r="H193" s="260"/>
      <c r="I193" s="260"/>
      <c r="J193" s="260"/>
      <c r="K193" s="260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spans="1:26" ht="12.75" customHeight="1" x14ac:dyDescent="0.2">
      <c r="A194" s="260"/>
      <c r="B194" s="260"/>
      <c r="C194" s="260"/>
      <c r="D194" s="260"/>
      <c r="E194" s="260"/>
      <c r="F194" s="260"/>
      <c r="G194" s="260"/>
      <c r="H194" s="260"/>
      <c r="I194" s="260"/>
      <c r="J194" s="260"/>
      <c r="K194" s="260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spans="1:26" ht="12.75" customHeight="1" x14ac:dyDescent="0.2">
      <c r="A195" s="260"/>
      <c r="B195" s="260"/>
      <c r="C195" s="260"/>
      <c r="D195" s="260"/>
      <c r="E195" s="260"/>
      <c r="F195" s="260"/>
      <c r="G195" s="260"/>
      <c r="H195" s="260"/>
      <c r="I195" s="260"/>
      <c r="J195" s="260"/>
      <c r="K195" s="260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spans="1:26" ht="12.75" customHeight="1" x14ac:dyDescent="0.2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spans="1:26" ht="12.75" customHeight="1" x14ac:dyDescent="0.2">
      <c r="A197" s="260"/>
      <c r="B197" s="260"/>
      <c r="C197" s="260"/>
      <c r="D197" s="260"/>
      <c r="E197" s="260"/>
      <c r="F197" s="260"/>
      <c r="G197" s="260"/>
      <c r="H197" s="260"/>
      <c r="I197" s="260"/>
      <c r="J197" s="260"/>
      <c r="K197" s="260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spans="1:26" ht="12.75" customHeight="1" x14ac:dyDescent="0.2">
      <c r="A198" s="260"/>
      <c r="B198" s="260"/>
      <c r="C198" s="260"/>
      <c r="D198" s="260"/>
      <c r="E198" s="260"/>
      <c r="F198" s="260"/>
      <c r="G198" s="260"/>
      <c r="H198" s="260"/>
      <c r="I198" s="260"/>
      <c r="J198" s="260"/>
      <c r="K198" s="260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spans="1:26" ht="12.75" customHeight="1" x14ac:dyDescent="0.2">
      <c r="A199" s="260"/>
      <c r="B199" s="260"/>
      <c r="C199" s="260"/>
      <c r="D199" s="260"/>
      <c r="E199" s="260"/>
      <c r="F199" s="260"/>
      <c r="G199" s="260"/>
      <c r="H199" s="260"/>
      <c r="I199" s="260"/>
      <c r="J199" s="260"/>
      <c r="K199" s="260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 spans="1:26" ht="12.75" customHeight="1" x14ac:dyDescent="0.2">
      <c r="A200" s="260"/>
      <c r="B200" s="260"/>
      <c r="C200" s="260"/>
      <c r="D200" s="260"/>
      <c r="E200" s="260"/>
      <c r="F200" s="260"/>
      <c r="G200" s="260"/>
      <c r="H200" s="260"/>
      <c r="I200" s="260"/>
      <c r="J200" s="260"/>
      <c r="K200" s="260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spans="1:26" ht="12.75" customHeight="1" x14ac:dyDescent="0.2">
      <c r="A201" s="260"/>
      <c r="B201" s="260"/>
      <c r="C201" s="260"/>
      <c r="D201" s="260"/>
      <c r="E201" s="260"/>
      <c r="F201" s="260"/>
      <c r="G201" s="260"/>
      <c r="H201" s="260"/>
      <c r="I201" s="260"/>
      <c r="J201" s="260"/>
      <c r="K201" s="260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spans="1:26" ht="12.75" customHeight="1" x14ac:dyDescent="0.2">
      <c r="A202" s="260"/>
      <c r="B202" s="260"/>
      <c r="C202" s="260"/>
      <c r="D202" s="260"/>
      <c r="E202" s="260"/>
      <c r="F202" s="260"/>
      <c r="G202" s="260"/>
      <c r="H202" s="260"/>
      <c r="I202" s="260"/>
      <c r="J202" s="260"/>
      <c r="K202" s="260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spans="1:26" ht="12.75" customHeight="1" x14ac:dyDescent="0.2">
      <c r="A203" s="260"/>
      <c r="B203" s="260"/>
      <c r="C203" s="260"/>
      <c r="D203" s="260"/>
      <c r="E203" s="260"/>
      <c r="F203" s="260"/>
      <c r="G203" s="260"/>
      <c r="H203" s="260"/>
      <c r="I203" s="260"/>
      <c r="J203" s="260"/>
      <c r="K203" s="260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spans="1:26" ht="12.75" customHeight="1" x14ac:dyDescent="0.2">
      <c r="A204" s="260"/>
      <c r="B204" s="260"/>
      <c r="C204" s="260"/>
      <c r="D204" s="260"/>
      <c r="E204" s="260"/>
      <c r="F204" s="260"/>
      <c r="G204" s="260"/>
      <c r="H204" s="260"/>
      <c r="I204" s="260"/>
      <c r="J204" s="260"/>
      <c r="K204" s="260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spans="1:26" ht="12.75" customHeight="1" x14ac:dyDescent="0.2">
      <c r="A205" s="260"/>
      <c r="B205" s="260"/>
      <c r="C205" s="260"/>
      <c r="D205" s="260"/>
      <c r="E205" s="260"/>
      <c r="F205" s="260"/>
      <c r="G205" s="260"/>
      <c r="H205" s="260"/>
      <c r="I205" s="260"/>
      <c r="J205" s="260"/>
      <c r="K205" s="260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spans="1:26" ht="12.75" customHeight="1" x14ac:dyDescent="0.2">
      <c r="A206" s="260"/>
      <c r="B206" s="260"/>
      <c r="C206" s="260"/>
      <c r="D206" s="260"/>
      <c r="E206" s="260"/>
      <c r="F206" s="260"/>
      <c r="G206" s="260"/>
      <c r="H206" s="260"/>
      <c r="I206" s="260"/>
      <c r="J206" s="260"/>
      <c r="K206" s="260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spans="1:26" ht="12.75" customHeight="1" x14ac:dyDescent="0.2">
      <c r="A207" s="260"/>
      <c r="B207" s="260"/>
      <c r="C207" s="260"/>
      <c r="D207" s="260"/>
      <c r="E207" s="260"/>
      <c r="F207" s="260"/>
      <c r="G207" s="260"/>
      <c r="H207" s="260"/>
      <c r="I207" s="260"/>
      <c r="J207" s="260"/>
      <c r="K207" s="260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spans="1:26" ht="12.75" customHeight="1" x14ac:dyDescent="0.2">
      <c r="A208" s="260"/>
      <c r="B208" s="260"/>
      <c r="C208" s="260"/>
      <c r="D208" s="260"/>
      <c r="E208" s="260"/>
      <c r="F208" s="260"/>
      <c r="G208" s="260"/>
      <c r="H208" s="260"/>
      <c r="I208" s="260"/>
      <c r="J208" s="260"/>
      <c r="K208" s="260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spans="1:26" ht="12.75" customHeight="1" x14ac:dyDescent="0.2">
      <c r="A209" s="260"/>
      <c r="B209" s="260"/>
      <c r="C209" s="260"/>
      <c r="D209" s="260"/>
      <c r="E209" s="260"/>
      <c r="F209" s="260"/>
      <c r="G209" s="260"/>
      <c r="H209" s="260"/>
      <c r="I209" s="260"/>
      <c r="J209" s="260"/>
      <c r="K209" s="260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spans="1:26" ht="12.75" customHeight="1" x14ac:dyDescent="0.2">
      <c r="A210" s="260"/>
      <c r="B210" s="260"/>
      <c r="C210" s="260"/>
      <c r="D210" s="260"/>
      <c r="E210" s="260"/>
      <c r="F210" s="260"/>
      <c r="G210" s="260"/>
      <c r="H210" s="260"/>
      <c r="I210" s="260"/>
      <c r="J210" s="260"/>
      <c r="K210" s="260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spans="1:26" ht="12.75" customHeight="1" x14ac:dyDescent="0.2">
      <c r="A211" s="260"/>
      <c r="B211" s="260"/>
      <c r="C211" s="260"/>
      <c r="D211" s="260"/>
      <c r="E211" s="260"/>
      <c r="F211" s="260"/>
      <c r="G211" s="260"/>
      <c r="H211" s="260"/>
      <c r="I211" s="260"/>
      <c r="J211" s="260"/>
      <c r="K211" s="260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spans="1:26" ht="12.75" customHeight="1" x14ac:dyDescent="0.2">
      <c r="A212" s="260"/>
      <c r="B212" s="260"/>
      <c r="C212" s="260"/>
      <c r="D212" s="260"/>
      <c r="E212" s="260"/>
      <c r="F212" s="260"/>
      <c r="G212" s="260"/>
      <c r="H212" s="260"/>
      <c r="I212" s="260"/>
      <c r="J212" s="260"/>
      <c r="K212" s="260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spans="1:26" ht="12.75" customHeight="1" x14ac:dyDescent="0.2">
      <c r="A213" s="260"/>
      <c r="B213" s="260"/>
      <c r="C213" s="260"/>
      <c r="D213" s="260"/>
      <c r="E213" s="260"/>
      <c r="F213" s="260"/>
      <c r="G213" s="260"/>
      <c r="H213" s="260"/>
      <c r="I213" s="260"/>
      <c r="J213" s="260"/>
      <c r="K213" s="260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spans="1:26" ht="12.75" customHeight="1" x14ac:dyDescent="0.2">
      <c r="A214" s="260"/>
      <c r="B214" s="260"/>
      <c r="C214" s="260"/>
      <c r="D214" s="260"/>
      <c r="E214" s="260"/>
      <c r="F214" s="260"/>
      <c r="G214" s="260"/>
      <c r="H214" s="260"/>
      <c r="I214" s="260"/>
      <c r="J214" s="260"/>
      <c r="K214" s="260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spans="1:26" ht="12.75" customHeight="1" x14ac:dyDescent="0.2">
      <c r="A215" s="260"/>
      <c r="B215" s="260"/>
      <c r="C215" s="260"/>
      <c r="D215" s="260"/>
      <c r="E215" s="260"/>
      <c r="F215" s="260"/>
      <c r="G215" s="260"/>
      <c r="H215" s="260"/>
      <c r="I215" s="260"/>
      <c r="J215" s="260"/>
      <c r="K215" s="260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spans="1:26" ht="12.75" customHeight="1" x14ac:dyDescent="0.2">
      <c r="A216" s="260"/>
      <c r="B216" s="260"/>
      <c r="C216" s="260"/>
      <c r="D216" s="260"/>
      <c r="E216" s="260"/>
      <c r="F216" s="260"/>
      <c r="G216" s="260"/>
      <c r="H216" s="260"/>
      <c r="I216" s="260"/>
      <c r="J216" s="260"/>
      <c r="K216" s="260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spans="1:26" ht="12.75" customHeight="1" x14ac:dyDescent="0.2">
      <c r="A217" s="260"/>
      <c r="B217" s="260"/>
      <c r="C217" s="260"/>
      <c r="D217" s="260"/>
      <c r="E217" s="260"/>
      <c r="F217" s="260"/>
      <c r="G217" s="260"/>
      <c r="H217" s="260"/>
      <c r="I217" s="260"/>
      <c r="J217" s="260"/>
      <c r="K217" s="260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spans="1:26" ht="12.75" customHeight="1" x14ac:dyDescent="0.2">
      <c r="A218" s="260"/>
      <c r="B218" s="260"/>
      <c r="C218" s="260"/>
      <c r="D218" s="260"/>
      <c r="E218" s="260"/>
      <c r="F218" s="260"/>
      <c r="G218" s="260"/>
      <c r="H218" s="260"/>
      <c r="I218" s="260"/>
      <c r="J218" s="260"/>
      <c r="K218" s="260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spans="1:26" ht="12.75" customHeight="1" x14ac:dyDescent="0.2">
      <c r="A219" s="260"/>
      <c r="B219" s="260"/>
      <c r="C219" s="260"/>
      <c r="D219" s="260"/>
      <c r="E219" s="260"/>
      <c r="F219" s="260"/>
      <c r="G219" s="260"/>
      <c r="H219" s="260"/>
      <c r="I219" s="260"/>
      <c r="J219" s="260"/>
      <c r="K219" s="260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spans="1:26" ht="12.75" customHeight="1" x14ac:dyDescent="0.2">
      <c r="A220" s="260"/>
      <c r="B220" s="260"/>
      <c r="C220" s="260"/>
      <c r="D220" s="260"/>
      <c r="E220" s="260"/>
      <c r="F220" s="260"/>
      <c r="G220" s="260"/>
      <c r="H220" s="260"/>
      <c r="I220" s="260"/>
      <c r="J220" s="260"/>
      <c r="K220" s="260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M1:O3"/>
  </mergeCells>
  <dataValidations count="1">
    <dataValidation type="list" allowBlank="1" showInputMessage="1" showErrorMessage="1" prompt=" - " sqref="K2" xr:uid="{00000000-0002-0000-0500-000000000000}">
      <formula1>bill.dc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4.42578125" defaultRowHeight="15" customHeight="1" x14ac:dyDescent="0.2"/>
  <cols>
    <col min="1" max="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 x14ac:dyDescent="0.2"/>
  <cols>
    <col min="1" max="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DOANH THU</vt:lpstr>
      <vt:lpstr>CHI TIẾT CHI</vt:lpstr>
      <vt:lpstr>CHI</vt:lpstr>
      <vt:lpstr>BÀN GIAO TIÊN A HIỀN</vt:lpstr>
      <vt:lpstr>CK SHOPEE FOOD</vt:lpstr>
      <vt:lpstr>In HD COLE HAAN</vt:lpstr>
      <vt:lpstr>Sheet1</vt:lpstr>
      <vt:lpstr>Sheet2</vt:lpstr>
      <vt:lpstr>data.ecco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2022-09-16T05:09:16Z</dcterms:modified>
</cp:coreProperties>
</file>