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rison-li/Desktop/EXP2_data analyse/Raw data files-20240306/"/>
    </mc:Choice>
  </mc:AlternateContent>
  <xr:revisionPtr revIDLastSave="0" documentId="13_ncr:1_{34B2082E-F821-0045-8582-39CBB12C2B71}" xr6:coauthVersionLast="47" xr6:coauthVersionMax="47" xr10:uidLastSave="{00000000-0000-0000-0000-000000000000}"/>
  <bookViews>
    <workbookView xWindow="0" yWindow="740" windowWidth="29400" windowHeight="16840" xr2:uid="{C94E596F-5CA8-0546-8F2E-C08128318FFB}"/>
  </bookViews>
  <sheets>
    <sheet name="comparison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3" l="1"/>
  <c r="C41" i="3"/>
  <c r="C42" i="3"/>
  <c r="C43" i="3"/>
  <c r="C44" i="3"/>
  <c r="C45" i="3"/>
  <c r="C46" i="3"/>
  <c r="C39" i="3"/>
  <c r="L31" i="3"/>
  <c r="K31" i="3"/>
  <c r="L30" i="3"/>
  <c r="K30" i="3"/>
  <c r="L29" i="3"/>
  <c r="K29" i="3"/>
  <c r="L28" i="3"/>
  <c r="K28" i="3"/>
  <c r="L27" i="3"/>
  <c r="K27" i="3"/>
  <c r="L26" i="3"/>
  <c r="K26" i="3"/>
  <c r="L25" i="3"/>
  <c r="K25" i="3"/>
  <c r="L24" i="3"/>
  <c r="K24" i="3"/>
  <c r="L23" i="3"/>
  <c r="K23" i="3"/>
  <c r="L22" i="3"/>
  <c r="K22" i="3"/>
  <c r="L21" i="3"/>
  <c r="K21" i="3"/>
  <c r="L20" i="3"/>
  <c r="K20" i="3"/>
  <c r="L19" i="3"/>
  <c r="K19" i="3"/>
  <c r="L18" i="3"/>
  <c r="K18" i="3"/>
  <c r="L17" i="3"/>
  <c r="K17" i="3"/>
  <c r="L16" i="3"/>
  <c r="K16" i="3"/>
  <c r="L15" i="3"/>
  <c r="K15" i="3"/>
  <c r="L14" i="3"/>
  <c r="K14" i="3"/>
  <c r="L13" i="3"/>
  <c r="K13" i="3"/>
  <c r="L12" i="3"/>
  <c r="K12" i="3"/>
  <c r="L11" i="3"/>
  <c r="K11" i="3"/>
  <c r="L10" i="3"/>
  <c r="K10" i="3"/>
  <c r="L9" i="3"/>
  <c r="K9" i="3"/>
  <c r="L8" i="3"/>
  <c r="K8" i="3"/>
  <c r="L7" i="3"/>
  <c r="K7" i="3"/>
  <c r="L6" i="3"/>
  <c r="K6" i="3"/>
  <c r="L5" i="3"/>
  <c r="K5" i="3"/>
  <c r="L4" i="3"/>
  <c r="K4" i="3"/>
  <c r="L3" i="3"/>
  <c r="K3" i="3"/>
  <c r="L2" i="3"/>
  <c r="K2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I49" i="3"/>
  <c r="I47" i="3"/>
  <c r="D40" i="3"/>
  <c r="D41" i="3"/>
  <c r="D42" i="3"/>
  <c r="D43" i="3"/>
  <c r="D44" i="3"/>
  <c r="D45" i="3"/>
  <c r="D46" i="3"/>
  <c r="D39" i="3"/>
  <c r="F41" i="3" l="1"/>
  <c r="F43" i="3" s="1"/>
  <c r="F40" i="3"/>
  <c r="F42" i="3" s="1"/>
  <c r="F44" i="3" s="1"/>
  <c r="I51" i="3" l="1"/>
  <c r="I41" i="3"/>
  <c r="I48" i="3"/>
  <c r="I46" i="3"/>
  <c r="I42" i="3"/>
  <c r="I50" i="3" l="1"/>
</calcChain>
</file>

<file path=xl/sharedStrings.xml><?xml version="1.0" encoding="utf-8"?>
<sst xmlns="http://schemas.openxmlformats.org/spreadsheetml/2006/main" count="126" uniqueCount="116">
  <si>
    <t>M21</t>
    <phoneticPr fontId="0" type="noConversion"/>
  </si>
  <si>
    <t>M22</t>
    <phoneticPr fontId="0" type="noConversion"/>
  </si>
  <si>
    <t>M23</t>
    <phoneticPr fontId="0" type="noConversion"/>
  </si>
  <si>
    <t>M24</t>
    <phoneticPr fontId="0" type="noConversion"/>
  </si>
  <si>
    <t>M26</t>
    <phoneticPr fontId="0" type="noConversion"/>
  </si>
  <si>
    <t>M27</t>
    <phoneticPr fontId="0" type="noConversion"/>
  </si>
  <si>
    <t>M28</t>
    <phoneticPr fontId="0" type="noConversion"/>
  </si>
  <si>
    <t>M29</t>
    <phoneticPr fontId="0" type="noConversion"/>
  </si>
  <si>
    <t>M30</t>
    <phoneticPr fontId="0" type="noConversion"/>
  </si>
  <si>
    <t>M31</t>
    <phoneticPr fontId="0" type="noConversion"/>
  </si>
  <si>
    <t>M32</t>
    <phoneticPr fontId="0" type="noConversion"/>
  </si>
  <si>
    <t>M33</t>
    <phoneticPr fontId="0" type="noConversion"/>
  </si>
  <si>
    <t>M36</t>
    <phoneticPr fontId="0" type="noConversion"/>
  </si>
  <si>
    <t>M37</t>
    <phoneticPr fontId="0" type="noConversion"/>
  </si>
  <si>
    <t>M38</t>
    <phoneticPr fontId="0" type="noConversion"/>
  </si>
  <si>
    <t>M39</t>
  </si>
  <si>
    <t>M1</t>
  </si>
  <si>
    <t>M2</t>
  </si>
  <si>
    <t>M3</t>
  </si>
  <si>
    <t>M4</t>
  </si>
  <si>
    <t>M5</t>
  </si>
  <si>
    <t>M6</t>
  </si>
  <si>
    <t>M7</t>
  </si>
  <si>
    <t>M11</t>
  </si>
  <si>
    <t>M12</t>
  </si>
  <si>
    <t>M13</t>
  </si>
  <si>
    <t>M14</t>
  </si>
  <si>
    <t>M18</t>
  </si>
  <si>
    <t>P23</t>
  </si>
  <si>
    <t>P25</t>
  </si>
  <si>
    <t>P26</t>
  </si>
  <si>
    <t>P28</t>
  </si>
  <si>
    <t>P29</t>
  </si>
  <si>
    <t>P34</t>
  </si>
  <si>
    <t>P37</t>
  </si>
  <si>
    <t>P38</t>
  </si>
  <si>
    <t>P1</t>
  </si>
  <si>
    <t>P3</t>
  </si>
  <si>
    <t>P4</t>
  </si>
  <si>
    <t>P5</t>
  </si>
  <si>
    <t>P7</t>
  </si>
  <si>
    <t>P8</t>
  </si>
  <si>
    <t>P14</t>
  </si>
  <si>
    <t>P16</t>
  </si>
  <si>
    <t>P17</t>
  </si>
  <si>
    <t>P18</t>
  </si>
  <si>
    <t>P19</t>
  </si>
  <si>
    <t>P41</t>
  </si>
  <si>
    <t>P43</t>
  </si>
  <si>
    <t>P44</t>
  </si>
  <si>
    <t>P55</t>
  </si>
  <si>
    <t>P56</t>
  </si>
  <si>
    <t>P58</t>
  </si>
  <si>
    <t>P61</t>
  </si>
  <si>
    <t>P64</t>
  </si>
  <si>
    <t>P66</t>
  </si>
  <si>
    <t>P67</t>
  </si>
  <si>
    <t>Sample</t>
  </si>
  <si>
    <t>M35</t>
  </si>
  <si>
    <t>M8</t>
  </si>
  <si>
    <t>M9</t>
  </si>
  <si>
    <t>M20</t>
  </si>
  <si>
    <t>modulus(KPa)</t>
  </si>
  <si>
    <t>modulus(Pa)</t>
  </si>
  <si>
    <t>Group</t>
    <phoneticPr fontId="5" type="noConversion"/>
  </si>
  <si>
    <t>Modulus</t>
    <phoneticPr fontId="5" type="noConversion"/>
  </si>
  <si>
    <t>Rank</t>
    <phoneticPr fontId="5" type="noConversion"/>
  </si>
  <si>
    <t>MA</t>
    <phoneticPr fontId="5" type="noConversion"/>
  </si>
  <si>
    <t>MB</t>
    <phoneticPr fontId="5" type="noConversion"/>
  </si>
  <si>
    <t>Rank sum of material</t>
    <phoneticPr fontId="5" type="noConversion"/>
  </si>
  <si>
    <t>MC</t>
    <phoneticPr fontId="5" type="noConversion"/>
  </si>
  <si>
    <t>Rank sum of polymer</t>
    <phoneticPr fontId="5" type="noConversion"/>
  </si>
  <si>
    <t>MD</t>
    <phoneticPr fontId="5" type="noConversion"/>
  </si>
  <si>
    <t>U1</t>
    <phoneticPr fontId="5" type="noConversion"/>
  </si>
  <si>
    <t>PA</t>
    <phoneticPr fontId="5" type="noConversion"/>
  </si>
  <si>
    <t>U2</t>
    <phoneticPr fontId="5" type="noConversion"/>
  </si>
  <si>
    <t>PB</t>
    <phoneticPr fontId="5" type="noConversion"/>
  </si>
  <si>
    <t>U calculated</t>
    <phoneticPr fontId="5" type="noConversion"/>
  </si>
  <si>
    <t>PC</t>
    <phoneticPr fontId="5" type="noConversion"/>
  </si>
  <si>
    <t>U critical at α=5%</t>
    <phoneticPr fontId="5" type="noConversion"/>
  </si>
  <si>
    <t>PD</t>
    <phoneticPr fontId="5" type="noConversion"/>
  </si>
  <si>
    <t>comparing unmodified m&amp;p</t>
    <phoneticPr fontId="4" type="noConversion"/>
  </si>
  <si>
    <t>calculated t value</t>
    <phoneticPr fontId="4" type="noConversion"/>
  </si>
  <si>
    <t>DOF</t>
    <phoneticPr fontId="4" type="noConversion"/>
  </si>
  <si>
    <t>critical t value at α=2.5%</t>
    <phoneticPr fontId="4" type="noConversion"/>
  </si>
  <si>
    <t>comparing modified m&amp;p</t>
    <phoneticPr fontId="4" type="noConversion"/>
  </si>
  <si>
    <t xml:space="preserve">comparing modified &amp; unmodified </t>
    <phoneticPr fontId="4" type="noConversion"/>
  </si>
  <si>
    <t>SD of unmodified/kPa</t>
    <phoneticPr fontId="4" type="noConversion"/>
  </si>
  <si>
    <t>average of modified/kPa</t>
    <phoneticPr fontId="4" type="noConversion"/>
  </si>
  <si>
    <t>average of unmodified/kPa</t>
    <phoneticPr fontId="4" type="noConversion"/>
  </si>
  <si>
    <t>SD of modified/kPa</t>
    <phoneticPr fontId="4" type="noConversion"/>
  </si>
  <si>
    <t>modulus(MPa)</t>
  </si>
  <si>
    <t>P21</t>
  </si>
  <si>
    <t>Mean 1.76</t>
  </si>
  <si>
    <t>median 1.2</t>
  </si>
  <si>
    <t>variance 12.18</t>
  </si>
  <si>
    <t>Standard deviation 3.49</t>
  </si>
  <si>
    <t>Standard error 0.63</t>
  </si>
  <si>
    <t>Confidence interval [ 0.53 , 2.99 ]</t>
  </si>
  <si>
    <t>Mean 1.21</t>
  </si>
  <si>
    <t>median 1.38</t>
  </si>
  <si>
    <t>Standard deviation 0.71</t>
  </si>
  <si>
    <t>Standard error 0.13</t>
  </si>
  <si>
    <t>Confidence interval [ 0.95 , 1.47 ]</t>
  </si>
  <si>
    <t>Mean 0.3</t>
  </si>
  <si>
    <t>median 0.29</t>
  </si>
  <si>
    <t>variance 0.01</t>
  </si>
  <si>
    <t>Standard deviation 0.07</t>
  </si>
  <si>
    <t>Standard error 0.04</t>
  </si>
  <si>
    <t>Mean 1.42</t>
  </si>
  <si>
    <t>median 1.36</t>
  </si>
  <si>
    <t>variance 1.52</t>
  </si>
  <si>
    <t>Standard deviation 1.23</t>
  </si>
  <si>
    <t>Standard error 0.71</t>
  </si>
  <si>
    <t>Unit(MPa)</t>
  </si>
  <si>
    <t>Modulus(MPa)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</si>
</sst>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0.0"/>
  </numFmts>
  <fonts count="8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等线"/>
      <family val="4"/>
      <charset val="134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2"/>
      <color theme="1"/>
      <name val="Calibri"/>
      <family val="3"/>
      <charset val="134"/>
      <scheme val="minor"/>
    </font>
    <font>
      <sz val="14"/>
      <color rgb="FF000000"/>
      <name val="Courier New"/>
      <family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/>
    <xf numFmtId="0" fontId="0" fillId="0" borderId="0" xfId="0" applyAlignment="1">
      <alignment horizontal="center"/>
    </xf>
    <xf numFmtId="49" fontId="1" fillId="2" borderId="2" xfId="1" applyNumberFormat="1" applyFill="1" applyBorder="1" applyAlignment="1">
      <alignment horizontal="center"/>
    </xf>
    <xf numFmtId="49" fontId="1" fillId="2" borderId="3" xfId="1" applyNumberFormat="1" applyFill="1" applyBorder="1" applyAlignment="1">
      <alignment horizontal="center"/>
    </xf>
    <xf numFmtId="164" fontId="0" fillId="0" borderId="0" xfId="0" applyNumberFormat="1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2" fontId="0" fillId="5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7" fillId="0" borderId="0" xfId="0" applyFont="1"/>
    <xf numFmtId="0" fontId="1" fillId="0" borderId="1" xfId="1" applyBorder="1"/>
    <xf numFmtId="0" fontId="2" fillId="0" borderId="1" xfId="1" applyFont="1" applyBorder="1"/>
    <xf numFmtId="0" fontId="3" fillId="0" borderId="1" xfId="0" applyFont="1" applyBorder="1"/>
    <xf numFmtId="165" fontId="0" fillId="0" borderId="0" xfId="0" applyNumberFormat="1" applyAlignment="1">
      <alignment horizontal="center"/>
    </xf>
  </cellXfs>
  <cellStyles count="2">
    <cellStyle name="Normal" xfId="0" builtinId="0"/>
    <cellStyle name="常规 2" xfId="1" xr:uid="{5055D2ED-B61C-804A-8BDE-9E8A1B73E7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20158</xdr:colOff>
      <xdr:row>9</xdr:row>
      <xdr:rowOff>100794</xdr:rowOff>
    </xdr:from>
    <xdr:to>
      <xdr:col>7</xdr:col>
      <xdr:colOff>1882623</xdr:colOff>
      <xdr:row>31</xdr:row>
      <xdr:rowOff>136273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5F29BCA-CA2D-E343-38B5-4AF7940BF2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9047" y="2156984"/>
          <a:ext cx="5753100" cy="4470400"/>
        </a:xfrm>
        <a:prstGeom prst="rect">
          <a:avLst/>
        </a:prstGeom>
      </xdr:spPr>
    </xdr:pic>
    <xdr:clientData/>
  </xdr:twoCellAnchor>
  <xdr:twoCellAnchor editAs="oneCell">
    <xdr:from>
      <xdr:col>12</xdr:col>
      <xdr:colOff>1129292</xdr:colOff>
      <xdr:row>7</xdr:row>
      <xdr:rowOff>159053</xdr:rowOff>
    </xdr:from>
    <xdr:to>
      <xdr:col>19</xdr:col>
      <xdr:colOff>452765</xdr:colOff>
      <xdr:row>29</xdr:row>
      <xdr:rowOff>194532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D464DBF-FFF2-18A8-3E62-2372936A6F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83592" y="1810053"/>
          <a:ext cx="5749673" cy="4505879"/>
        </a:xfrm>
        <a:prstGeom prst="rect">
          <a:avLst/>
        </a:prstGeom>
      </xdr:spPr>
    </xdr:pic>
    <xdr:clientData/>
  </xdr:twoCellAnchor>
  <xdr:twoCellAnchor editAs="oneCell">
    <xdr:from>
      <xdr:col>0</xdr:col>
      <xdr:colOff>95553</xdr:colOff>
      <xdr:row>48</xdr:row>
      <xdr:rowOff>103010</xdr:rowOff>
    </xdr:from>
    <xdr:to>
      <xdr:col>3</xdr:col>
      <xdr:colOff>445353</xdr:colOff>
      <xdr:row>65</xdr:row>
      <xdr:rowOff>143328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2D45116-BD7B-1290-4A48-20AD8F7064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553" y="10085210"/>
          <a:ext cx="4451900" cy="3494718"/>
        </a:xfrm>
        <a:prstGeom prst="rect">
          <a:avLst/>
        </a:prstGeom>
      </xdr:spPr>
    </xdr:pic>
    <xdr:clientData/>
  </xdr:twoCellAnchor>
  <xdr:twoCellAnchor editAs="oneCell">
    <xdr:from>
      <xdr:col>3</xdr:col>
      <xdr:colOff>616656</xdr:colOff>
      <xdr:row>49</xdr:row>
      <xdr:rowOff>29028</xdr:rowOff>
    </xdr:from>
    <xdr:to>
      <xdr:col>7</xdr:col>
      <xdr:colOff>231980</xdr:colOff>
      <xdr:row>65</xdr:row>
      <xdr:rowOff>171752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D2398FF-3D7E-42C2-7FB0-3A05EE12F5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8756" y="10214428"/>
          <a:ext cx="4327024" cy="33939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13C62-4BAC-BB41-BC39-E6661F11E051}">
  <dimension ref="A1:P73"/>
  <sheetViews>
    <sheetView tabSelected="1" zoomScaleNormal="55" workbookViewId="0">
      <selection activeCell="K48" sqref="K48"/>
    </sheetView>
  </sheetViews>
  <sheetFormatPr baseColWidth="10" defaultColWidth="10.83203125" defaultRowHeight="16"/>
  <cols>
    <col min="1" max="1" width="10.83203125" style="4"/>
    <col min="2" max="2" width="30.83203125" style="4" customWidth="1"/>
    <col min="3" max="3" width="12.1640625" style="4" customWidth="1"/>
    <col min="5" max="5" width="29.33203125" style="4" customWidth="1"/>
    <col min="6" max="7" width="10.83203125" style="4"/>
    <col min="8" max="8" width="34.5" customWidth="1"/>
    <col min="9" max="9" width="10.83203125" style="4"/>
    <col min="10" max="10" width="16.1640625" style="4" customWidth="1"/>
    <col min="11" max="11" width="13.5" style="4" customWidth="1"/>
    <col min="13" max="13" width="19.33203125" customWidth="1"/>
  </cols>
  <sheetData>
    <row r="1" spans="1:16">
      <c r="A1" s="4" t="s">
        <v>57</v>
      </c>
      <c r="B1" s="4" t="s">
        <v>63</v>
      </c>
      <c r="C1" s="4" t="s">
        <v>91</v>
      </c>
      <c r="D1" s="4" t="s">
        <v>62</v>
      </c>
      <c r="E1" s="4" t="s">
        <v>114</v>
      </c>
      <c r="I1" s="1" t="s">
        <v>57</v>
      </c>
      <c r="J1" s="1" t="s">
        <v>63</v>
      </c>
      <c r="K1" s="1" t="s">
        <v>91</v>
      </c>
      <c r="L1" s="1" t="s">
        <v>62</v>
      </c>
      <c r="M1" t="s">
        <v>114</v>
      </c>
    </row>
    <row r="2" spans="1:16" ht="19">
      <c r="A2" s="1" t="s">
        <v>16</v>
      </c>
      <c r="B2" s="1">
        <v>285372.91200000001</v>
      </c>
      <c r="C2" s="8">
        <f>B2/10^6</f>
        <v>0.28537291200000003</v>
      </c>
      <c r="D2" s="8">
        <f>B2/1000</f>
        <v>285.37291199999999</v>
      </c>
      <c r="E2" s="19" t="s">
        <v>93</v>
      </c>
      <c r="F2" s="8"/>
      <c r="G2" s="19"/>
      <c r="I2" s="1" t="s">
        <v>36</v>
      </c>
      <c r="J2" s="20">
        <v>380937.97139999998</v>
      </c>
      <c r="K2" s="3">
        <f>J2/10^6</f>
        <v>0.38093797139999996</v>
      </c>
      <c r="L2" s="3">
        <f>J2/1000</f>
        <v>380.93797139999998</v>
      </c>
      <c r="M2" s="19" t="s">
        <v>99</v>
      </c>
      <c r="N2" s="3"/>
      <c r="P2" s="19"/>
    </row>
    <row r="3" spans="1:16" ht="19">
      <c r="A3" s="1" t="s">
        <v>17</v>
      </c>
      <c r="B3" s="1">
        <v>594144.70550000004</v>
      </c>
      <c r="C3" s="8">
        <f t="shared" ref="C3:C32" si="0">B3/10^6</f>
        <v>0.59414470550000009</v>
      </c>
      <c r="D3" s="8">
        <f t="shared" ref="D3:D33" si="1">B3/1000</f>
        <v>594.14470549999999</v>
      </c>
      <c r="E3" s="19" t="s">
        <v>94</v>
      </c>
      <c r="G3" s="19"/>
      <c r="I3" s="1" t="s">
        <v>37</v>
      </c>
      <c r="J3" s="2">
        <v>1126705.933</v>
      </c>
      <c r="K3" s="3">
        <f t="shared" ref="K3:K31" si="2">J3/10^6</f>
        <v>1.126705933</v>
      </c>
      <c r="L3" s="3">
        <f t="shared" ref="L3:L31" si="3">J3/1000</f>
        <v>1126.705933</v>
      </c>
      <c r="M3" s="19" t="s">
        <v>100</v>
      </c>
      <c r="P3" s="19"/>
    </row>
    <row r="4" spans="1:16" ht="19">
      <c r="A4" s="1" t="s">
        <v>18</v>
      </c>
      <c r="B4" s="1">
        <v>539647.83559999999</v>
      </c>
      <c r="C4" s="8">
        <f t="shared" si="0"/>
        <v>0.53964783559999996</v>
      </c>
      <c r="D4" s="8">
        <f t="shared" si="1"/>
        <v>539.64783560000001</v>
      </c>
      <c r="E4" s="19" t="s">
        <v>95</v>
      </c>
      <c r="F4" s="9"/>
      <c r="G4" s="19"/>
      <c r="I4" s="1" t="s">
        <v>38</v>
      </c>
      <c r="J4" s="2">
        <v>241790.6409</v>
      </c>
      <c r="K4" s="3">
        <f t="shared" si="2"/>
        <v>0.24179064089999999</v>
      </c>
      <c r="L4" s="3">
        <f t="shared" si="3"/>
        <v>241.7906409</v>
      </c>
      <c r="M4" s="19" t="s">
        <v>101</v>
      </c>
      <c r="N4" s="7"/>
      <c r="P4" s="19"/>
    </row>
    <row r="5" spans="1:16" ht="19">
      <c r="A5" s="1" t="s">
        <v>19</v>
      </c>
      <c r="B5" s="1">
        <v>1454393.351</v>
      </c>
      <c r="C5" s="8">
        <f t="shared" si="0"/>
        <v>1.454393351</v>
      </c>
      <c r="D5" s="8">
        <f t="shared" si="1"/>
        <v>1454.3933509999999</v>
      </c>
      <c r="E5" s="19" t="s">
        <v>96</v>
      </c>
      <c r="G5" s="19"/>
      <c r="I5" s="1" t="s">
        <v>39</v>
      </c>
      <c r="J5" s="2">
        <v>1808083.7080000001</v>
      </c>
      <c r="K5" s="3">
        <f t="shared" si="2"/>
        <v>1.8080837080000001</v>
      </c>
      <c r="L5" s="3">
        <f t="shared" si="3"/>
        <v>1808.0837080000001</v>
      </c>
      <c r="M5" s="19" t="s">
        <v>102</v>
      </c>
      <c r="P5" s="19"/>
    </row>
    <row r="6" spans="1:16" ht="19">
      <c r="A6" s="1" t="s">
        <v>20</v>
      </c>
      <c r="B6" s="1">
        <v>1662016.291</v>
      </c>
      <c r="C6" s="8">
        <f t="shared" si="0"/>
        <v>1.662016291</v>
      </c>
      <c r="D6" s="8">
        <f t="shared" si="1"/>
        <v>1662.0162909999999</v>
      </c>
      <c r="E6" s="19" t="s">
        <v>97</v>
      </c>
      <c r="G6" s="19"/>
      <c r="I6" s="1" t="s">
        <v>40</v>
      </c>
      <c r="J6" s="2">
        <v>632725.92799999996</v>
      </c>
      <c r="K6" s="3">
        <f t="shared" si="2"/>
        <v>0.63272592799999994</v>
      </c>
      <c r="L6" s="3">
        <f t="shared" si="3"/>
        <v>632.72592799999995</v>
      </c>
      <c r="M6" s="19" t="s">
        <v>103</v>
      </c>
      <c r="P6" s="19"/>
    </row>
    <row r="7" spans="1:16" ht="19">
      <c r="A7" s="1" t="s">
        <v>21</v>
      </c>
      <c r="B7" s="1">
        <v>347840.53230000002</v>
      </c>
      <c r="C7" s="8">
        <f t="shared" si="0"/>
        <v>0.3478405323</v>
      </c>
      <c r="D7" s="8">
        <f t="shared" si="1"/>
        <v>347.84053230000001</v>
      </c>
      <c r="E7" s="19" t="s">
        <v>98</v>
      </c>
      <c r="G7" s="19"/>
      <c r="I7" s="1" t="s">
        <v>41</v>
      </c>
      <c r="J7" s="2">
        <v>1558095.149</v>
      </c>
      <c r="K7" s="3">
        <f t="shared" si="2"/>
        <v>1.5580951489999999</v>
      </c>
      <c r="L7" s="3">
        <f t="shared" si="3"/>
        <v>1558.095149</v>
      </c>
    </row>
    <row r="8" spans="1:16">
      <c r="A8" s="1" t="s">
        <v>22</v>
      </c>
      <c r="B8" s="1">
        <v>531672.75100000005</v>
      </c>
      <c r="C8" s="8">
        <f t="shared" si="0"/>
        <v>0.531672751</v>
      </c>
      <c r="D8" s="8">
        <f t="shared" si="1"/>
        <v>531.67275100000006</v>
      </c>
      <c r="I8" s="1" t="s">
        <v>42</v>
      </c>
      <c r="J8" s="2">
        <v>1764295.561</v>
      </c>
      <c r="K8" s="3">
        <f t="shared" si="2"/>
        <v>1.764295561</v>
      </c>
      <c r="L8" s="3">
        <f t="shared" si="3"/>
        <v>1764.2955609999999</v>
      </c>
    </row>
    <row r="9" spans="1:16">
      <c r="A9" s="1" t="s">
        <v>59</v>
      </c>
      <c r="B9" s="1">
        <v>1559453.8670000001</v>
      </c>
      <c r="C9" s="8">
        <f t="shared" si="0"/>
        <v>1.559453867</v>
      </c>
      <c r="D9" s="8">
        <f t="shared" si="1"/>
        <v>1559.4538670000002</v>
      </c>
      <c r="I9" s="1" t="s">
        <v>43</v>
      </c>
      <c r="J9" s="2">
        <v>339611.85009999998</v>
      </c>
      <c r="K9" s="3">
        <f t="shared" si="2"/>
        <v>0.3396118501</v>
      </c>
      <c r="L9" s="3">
        <f t="shared" si="3"/>
        <v>339.61185009999997</v>
      </c>
    </row>
    <row r="10" spans="1:16">
      <c r="A10" s="1" t="s">
        <v>60</v>
      </c>
      <c r="B10" s="1">
        <v>1583080.1810000001</v>
      </c>
      <c r="C10" s="8">
        <f t="shared" si="0"/>
        <v>1.5830801810000001</v>
      </c>
      <c r="D10" s="8">
        <f t="shared" si="1"/>
        <v>1583.080181</v>
      </c>
      <c r="I10" s="1" t="s">
        <v>44</v>
      </c>
      <c r="J10" s="2">
        <v>1311000.459</v>
      </c>
      <c r="K10" s="3">
        <f t="shared" si="2"/>
        <v>1.311000459</v>
      </c>
      <c r="L10" s="3">
        <f t="shared" si="3"/>
        <v>1311.0004590000001</v>
      </c>
    </row>
    <row r="11" spans="1:16">
      <c r="A11" s="1" t="s">
        <v>23</v>
      </c>
      <c r="B11" s="1">
        <v>295717.41800000001</v>
      </c>
      <c r="C11" s="8">
        <f t="shared" si="0"/>
        <v>0.29571741800000001</v>
      </c>
      <c r="D11" s="8">
        <f t="shared" si="1"/>
        <v>295.71741800000001</v>
      </c>
      <c r="I11" s="1" t="s">
        <v>45</v>
      </c>
      <c r="J11" s="2">
        <v>2211200.8539999998</v>
      </c>
      <c r="K11" s="3">
        <f t="shared" si="2"/>
        <v>2.2112008539999999</v>
      </c>
      <c r="L11" s="3">
        <f t="shared" si="3"/>
        <v>2211.2008539999997</v>
      </c>
    </row>
    <row r="12" spans="1:16">
      <c r="A12" s="1" t="s">
        <v>24</v>
      </c>
      <c r="B12" s="1">
        <v>841340.21369999996</v>
      </c>
      <c r="C12" s="8">
        <f t="shared" si="0"/>
        <v>0.84134021370000001</v>
      </c>
      <c r="D12" s="8">
        <f t="shared" si="1"/>
        <v>841.34021369999994</v>
      </c>
      <c r="I12" s="1" t="s">
        <v>46</v>
      </c>
      <c r="J12" s="2">
        <v>1460211.6869999999</v>
      </c>
      <c r="K12" s="3">
        <f t="shared" si="2"/>
        <v>1.4602116869999999</v>
      </c>
      <c r="L12" s="3">
        <f t="shared" si="3"/>
        <v>1460.211687</v>
      </c>
    </row>
    <row r="13" spans="1:16">
      <c r="A13" s="1" t="s">
        <v>25</v>
      </c>
      <c r="B13" s="1">
        <v>1505612.2960000001</v>
      </c>
      <c r="C13" s="8">
        <f t="shared" si="0"/>
        <v>1.505612296</v>
      </c>
      <c r="D13" s="8">
        <f t="shared" si="1"/>
        <v>1505.612296</v>
      </c>
      <c r="I13" s="1" t="s">
        <v>92</v>
      </c>
      <c r="J13" s="21">
        <v>362457.58173355198</v>
      </c>
      <c r="K13" s="3">
        <f t="shared" si="2"/>
        <v>0.36245758173355197</v>
      </c>
      <c r="L13" s="3">
        <f t="shared" si="3"/>
        <v>362.45758173355199</v>
      </c>
    </row>
    <row r="14" spans="1:16">
      <c r="A14" s="1" t="s">
        <v>26</v>
      </c>
      <c r="B14" s="1">
        <v>2367432.0040000002</v>
      </c>
      <c r="C14" s="8">
        <f t="shared" si="0"/>
        <v>2.3674320040000003</v>
      </c>
      <c r="D14" s="8">
        <f t="shared" si="1"/>
        <v>2367.4320040000002</v>
      </c>
      <c r="I14" s="1" t="s">
        <v>28</v>
      </c>
      <c r="J14" s="2">
        <v>2158883.7107635001</v>
      </c>
      <c r="K14" s="3">
        <f t="shared" si="2"/>
        <v>2.1588837107634999</v>
      </c>
      <c r="L14" s="3">
        <f t="shared" si="3"/>
        <v>2158.8837107634999</v>
      </c>
    </row>
    <row r="15" spans="1:16">
      <c r="A15" s="1" t="s">
        <v>27</v>
      </c>
      <c r="B15" s="1">
        <v>1801584.5379999999</v>
      </c>
      <c r="C15" s="8">
        <f t="shared" si="0"/>
        <v>1.801584538</v>
      </c>
      <c r="D15" s="8">
        <f t="shared" si="1"/>
        <v>1801.5845379999998</v>
      </c>
      <c r="I15" s="1" t="s">
        <v>29</v>
      </c>
      <c r="J15" s="2">
        <v>1451744.2343786201</v>
      </c>
      <c r="K15" s="3">
        <f t="shared" si="2"/>
        <v>1.45174423437862</v>
      </c>
      <c r="L15" s="3">
        <f t="shared" si="3"/>
        <v>1451.7442343786201</v>
      </c>
    </row>
    <row r="16" spans="1:16">
      <c r="A16" s="1" t="s">
        <v>61</v>
      </c>
      <c r="B16" s="1">
        <v>2085512.8219999999</v>
      </c>
      <c r="C16" s="8">
        <f t="shared" si="0"/>
        <v>2.0855128220000001</v>
      </c>
      <c r="D16" s="8">
        <f t="shared" si="1"/>
        <v>2085.5128220000001</v>
      </c>
      <c r="I16" s="1" t="s">
        <v>30</v>
      </c>
      <c r="J16" s="2">
        <v>375993.73823901499</v>
      </c>
      <c r="K16" s="3">
        <f t="shared" si="2"/>
        <v>0.375993738239015</v>
      </c>
      <c r="L16" s="3">
        <f t="shared" si="3"/>
        <v>375.99373823901499</v>
      </c>
    </row>
    <row r="17" spans="1:12">
      <c r="A17" s="5" t="s">
        <v>0</v>
      </c>
      <c r="B17" s="4">
        <v>656121.71083938482</v>
      </c>
      <c r="C17" s="8">
        <f t="shared" si="0"/>
        <v>0.65612171083938486</v>
      </c>
      <c r="D17" s="8">
        <f t="shared" si="1"/>
        <v>656.12171083938483</v>
      </c>
      <c r="I17" s="1" t="s">
        <v>31</v>
      </c>
      <c r="J17" s="2">
        <v>2114399.9660664001</v>
      </c>
      <c r="K17" s="3">
        <f t="shared" si="2"/>
        <v>2.1143999660663999</v>
      </c>
      <c r="L17" s="3">
        <f t="shared" si="3"/>
        <v>2114.3999660663999</v>
      </c>
    </row>
    <row r="18" spans="1:12">
      <c r="A18" s="5" t="s">
        <v>1</v>
      </c>
      <c r="B18" s="4">
        <v>517796.18214515114</v>
      </c>
      <c r="C18" s="8">
        <f t="shared" si="0"/>
        <v>0.51779618214515111</v>
      </c>
      <c r="D18" s="8">
        <f t="shared" si="1"/>
        <v>517.79618214515108</v>
      </c>
      <c r="I18" s="1" t="s">
        <v>32</v>
      </c>
      <c r="J18" s="2">
        <v>1882791.1971370401</v>
      </c>
      <c r="K18" s="3">
        <f t="shared" si="2"/>
        <v>1.8827911971370401</v>
      </c>
      <c r="L18" s="3">
        <f t="shared" si="3"/>
        <v>1882.7911971370402</v>
      </c>
    </row>
    <row r="19" spans="1:12">
      <c r="A19" s="5" t="s">
        <v>2</v>
      </c>
      <c r="B19" s="4">
        <v>1414136.0732178988</v>
      </c>
      <c r="C19" s="8">
        <f t="shared" si="0"/>
        <v>1.4141360732178989</v>
      </c>
      <c r="D19" s="8">
        <f t="shared" si="1"/>
        <v>1414.1360732178989</v>
      </c>
      <c r="I19" s="1" t="s">
        <v>33</v>
      </c>
      <c r="J19" s="2">
        <v>1480506.6758348499</v>
      </c>
      <c r="K19" s="3">
        <f t="shared" si="2"/>
        <v>1.48050667583485</v>
      </c>
      <c r="L19" s="3">
        <f t="shared" si="3"/>
        <v>1480.5066758348498</v>
      </c>
    </row>
    <row r="20" spans="1:12">
      <c r="A20" s="5" t="s">
        <v>3</v>
      </c>
      <c r="B20" s="4">
        <v>1371300.1270000001</v>
      </c>
      <c r="C20" s="8">
        <f t="shared" si="0"/>
        <v>1.371300127</v>
      </c>
      <c r="D20" s="8">
        <f t="shared" si="1"/>
        <v>1371.3001270000002</v>
      </c>
      <c r="I20" s="1" t="s">
        <v>34</v>
      </c>
      <c r="J20" s="2">
        <v>928361.33413488697</v>
      </c>
      <c r="K20" s="3">
        <f t="shared" si="2"/>
        <v>0.92836133413488697</v>
      </c>
      <c r="L20" s="3">
        <f t="shared" si="3"/>
        <v>928.36133413488699</v>
      </c>
    </row>
    <row r="21" spans="1:12">
      <c r="A21" s="5" t="s">
        <v>4</v>
      </c>
      <c r="B21" s="4">
        <v>1852307.2821661674</v>
      </c>
      <c r="C21" s="8">
        <f t="shared" si="0"/>
        <v>1.8523072821661675</v>
      </c>
      <c r="D21" s="8">
        <f t="shared" si="1"/>
        <v>1852.3072821661674</v>
      </c>
      <c r="I21" s="1" t="s">
        <v>35</v>
      </c>
      <c r="J21" s="2">
        <v>1672295.7291542101</v>
      </c>
      <c r="K21" s="3">
        <f t="shared" si="2"/>
        <v>1.67229572915421</v>
      </c>
      <c r="L21" s="3">
        <f t="shared" si="3"/>
        <v>1672.29572915421</v>
      </c>
    </row>
    <row r="22" spans="1:12">
      <c r="A22" s="5" t="s">
        <v>5</v>
      </c>
      <c r="B22" s="4">
        <v>409086.43109999999</v>
      </c>
      <c r="C22" s="8">
        <f t="shared" si="0"/>
        <v>0.40908643109999998</v>
      </c>
      <c r="D22" s="8">
        <f t="shared" si="1"/>
        <v>409.08643109999997</v>
      </c>
      <c r="E22" s="1"/>
      <c r="I22" s="1" t="s">
        <v>47</v>
      </c>
      <c r="J22" s="20">
        <v>371910.60379999998</v>
      </c>
      <c r="K22" s="3">
        <f t="shared" si="2"/>
        <v>0.37191060379999996</v>
      </c>
      <c r="L22" s="3">
        <f t="shared" si="3"/>
        <v>371.91060379999999</v>
      </c>
    </row>
    <row r="23" spans="1:12">
      <c r="A23" s="5" t="s">
        <v>6</v>
      </c>
      <c r="B23" s="4">
        <v>750804.28419999999</v>
      </c>
      <c r="C23" s="8">
        <f t="shared" si="0"/>
        <v>0.75080428420000001</v>
      </c>
      <c r="D23" s="8">
        <f t="shared" si="1"/>
        <v>750.80428419999998</v>
      </c>
      <c r="E23" s="1"/>
      <c r="I23" s="1" t="s">
        <v>48</v>
      </c>
      <c r="J23" s="2">
        <v>1144867.26</v>
      </c>
      <c r="K23" s="3">
        <f t="shared" si="2"/>
        <v>1.1448672600000001</v>
      </c>
      <c r="L23" s="3">
        <f t="shared" si="3"/>
        <v>1144.86726</v>
      </c>
    </row>
    <row r="24" spans="1:12">
      <c r="A24" s="5" t="s">
        <v>7</v>
      </c>
      <c r="B24" s="4">
        <v>1038260.325</v>
      </c>
      <c r="C24" s="8">
        <f t="shared" si="0"/>
        <v>1.038260325</v>
      </c>
      <c r="D24" s="8">
        <f t="shared" si="1"/>
        <v>1038.260325</v>
      </c>
      <c r="E24" s="1"/>
      <c r="I24" s="1" t="s">
        <v>49</v>
      </c>
      <c r="J24" s="2">
        <v>2702973.7259999998</v>
      </c>
      <c r="K24" s="3">
        <f t="shared" si="2"/>
        <v>2.7029737259999997</v>
      </c>
      <c r="L24" s="3">
        <f t="shared" si="3"/>
        <v>2702.9737259999997</v>
      </c>
    </row>
    <row r="25" spans="1:12">
      <c r="A25" s="5" t="s">
        <v>8</v>
      </c>
      <c r="B25" s="4">
        <v>1976432.11</v>
      </c>
      <c r="C25" s="8">
        <f t="shared" si="0"/>
        <v>1.9764321100000002</v>
      </c>
      <c r="D25" s="8">
        <f t="shared" si="1"/>
        <v>1976.4321100000002</v>
      </c>
      <c r="I25" s="1" t="s">
        <v>50</v>
      </c>
      <c r="J25" s="22">
        <v>1664861.0519999999</v>
      </c>
      <c r="K25" s="3">
        <f t="shared" si="2"/>
        <v>1.664861052</v>
      </c>
      <c r="L25" s="3">
        <f t="shared" si="3"/>
        <v>1664.861052</v>
      </c>
    </row>
    <row r="26" spans="1:12">
      <c r="A26" s="5" t="s">
        <v>9</v>
      </c>
      <c r="B26" s="4">
        <v>1974943.2450000001</v>
      </c>
      <c r="C26" s="8">
        <f t="shared" si="0"/>
        <v>1.9749432450000002</v>
      </c>
      <c r="D26" s="8">
        <f t="shared" si="1"/>
        <v>1974.9432450000002</v>
      </c>
      <c r="I26" s="1" t="s">
        <v>51</v>
      </c>
      <c r="J26" s="20">
        <v>291945.91239999997</v>
      </c>
      <c r="K26" s="3">
        <f t="shared" si="2"/>
        <v>0.29194591239999995</v>
      </c>
      <c r="L26" s="3">
        <f t="shared" si="3"/>
        <v>291.9459124</v>
      </c>
    </row>
    <row r="27" spans="1:12">
      <c r="A27" s="5" t="s">
        <v>10</v>
      </c>
      <c r="B27" s="4">
        <v>585898.94539999997</v>
      </c>
      <c r="C27" s="8">
        <f t="shared" si="0"/>
        <v>0.58589894539999998</v>
      </c>
      <c r="D27" s="8">
        <f t="shared" si="1"/>
        <v>585.8989454</v>
      </c>
      <c r="I27" s="1" t="s">
        <v>52</v>
      </c>
      <c r="J27">
        <v>2006915.26</v>
      </c>
      <c r="K27" s="3">
        <f t="shared" si="2"/>
        <v>2.00691526</v>
      </c>
      <c r="L27" s="3">
        <f t="shared" si="3"/>
        <v>2006.91526</v>
      </c>
    </row>
    <row r="28" spans="1:12">
      <c r="A28" s="5" t="s">
        <v>11</v>
      </c>
      <c r="B28" s="4">
        <v>1657770.5919999999</v>
      </c>
      <c r="C28" s="8">
        <f t="shared" si="0"/>
        <v>1.6577705919999999</v>
      </c>
      <c r="D28" s="8">
        <f t="shared" si="1"/>
        <v>1657.7705919999999</v>
      </c>
      <c r="I28" s="1" t="s">
        <v>53</v>
      </c>
      <c r="J28">
        <v>320446.72840000002</v>
      </c>
      <c r="K28" s="3">
        <f t="shared" si="2"/>
        <v>0.32044672840000005</v>
      </c>
      <c r="L28" s="3">
        <f t="shared" si="3"/>
        <v>320.44672840000004</v>
      </c>
    </row>
    <row r="29" spans="1:12">
      <c r="A29" s="5" t="s">
        <v>58</v>
      </c>
      <c r="B29" s="4">
        <v>599449.55189999996</v>
      </c>
      <c r="C29" s="8">
        <f t="shared" si="0"/>
        <v>0.59944955189999993</v>
      </c>
      <c r="D29" s="8">
        <f t="shared" si="1"/>
        <v>599.44955189999996</v>
      </c>
      <c r="I29" s="1" t="s">
        <v>54</v>
      </c>
      <c r="J29">
        <v>1573955.2609999999</v>
      </c>
      <c r="K29" s="3">
        <f t="shared" si="2"/>
        <v>1.573955261</v>
      </c>
      <c r="L29" s="3">
        <f t="shared" si="3"/>
        <v>1573.9552609999998</v>
      </c>
    </row>
    <row r="30" spans="1:12">
      <c r="A30" s="5" t="s">
        <v>12</v>
      </c>
      <c r="B30" s="4">
        <v>630466.22470000002</v>
      </c>
      <c r="C30" s="8">
        <f t="shared" si="0"/>
        <v>0.63046622470000002</v>
      </c>
      <c r="D30" s="8">
        <f t="shared" si="1"/>
        <v>630.4662247</v>
      </c>
      <c r="I30" s="1" t="s">
        <v>55</v>
      </c>
      <c r="J30" s="22">
        <v>266936.2672</v>
      </c>
      <c r="K30" s="3">
        <f t="shared" si="2"/>
        <v>0.26693626720000002</v>
      </c>
      <c r="L30" s="3">
        <f t="shared" si="3"/>
        <v>266.93626719999997</v>
      </c>
    </row>
    <row r="31" spans="1:12">
      <c r="A31" s="5" t="s">
        <v>13</v>
      </c>
      <c r="B31" s="4">
        <v>799848.25890000002</v>
      </c>
      <c r="C31" s="8">
        <f t="shared" si="0"/>
        <v>0.7998482589</v>
      </c>
      <c r="D31" s="8">
        <f t="shared" si="1"/>
        <v>799.84825890000002</v>
      </c>
      <c r="I31" s="1" t="s">
        <v>56</v>
      </c>
      <c r="J31" s="20">
        <v>793486.2182</v>
      </c>
      <c r="K31" s="3">
        <f t="shared" si="2"/>
        <v>0.79348621819999998</v>
      </c>
      <c r="L31" s="3">
        <f t="shared" si="3"/>
        <v>793.48621820000005</v>
      </c>
    </row>
    <row r="32" spans="1:12">
      <c r="A32" s="5" t="s">
        <v>14</v>
      </c>
      <c r="B32" s="4">
        <v>1741115.2579999999</v>
      </c>
      <c r="C32" s="8">
        <f t="shared" si="0"/>
        <v>1.741115258</v>
      </c>
      <c r="D32" s="8">
        <f t="shared" si="1"/>
        <v>1741.1152579999998</v>
      </c>
    </row>
    <row r="33" spans="1:9">
      <c r="A33" s="6" t="s">
        <v>15</v>
      </c>
      <c r="B33" s="4">
        <v>2089537.6040000001</v>
      </c>
      <c r="C33" s="23">
        <f t="shared" ref="C33" si="4">B33/100000</f>
        <v>20.895376040000002</v>
      </c>
      <c r="D33" s="8">
        <f t="shared" si="1"/>
        <v>2089.5376040000001</v>
      </c>
    </row>
    <row r="38" spans="1:9">
      <c r="A38" s="4" t="s">
        <v>64</v>
      </c>
      <c r="B38" s="4" t="s">
        <v>65</v>
      </c>
      <c r="C38" s="4" t="s">
        <v>115</v>
      </c>
      <c r="D38" s="4" t="s">
        <v>66</v>
      </c>
    </row>
    <row r="39" spans="1:9">
      <c r="A39" s="4" t="s">
        <v>67</v>
      </c>
      <c r="B39" s="4">
        <v>104033.2595</v>
      </c>
      <c r="C39" s="4">
        <f>B39/10^6</f>
        <v>0.1040332595</v>
      </c>
      <c r="D39" s="4">
        <f>RANK(B39,$B$39:$B46)</f>
        <v>8</v>
      </c>
      <c r="E39" s="13" t="s">
        <v>85</v>
      </c>
      <c r="F39" s="12"/>
    </row>
    <row r="40" spans="1:9">
      <c r="A40" s="4" t="s">
        <v>68</v>
      </c>
      <c r="B40" s="4">
        <v>290524.94150000002</v>
      </c>
      <c r="C40" s="4">
        <f t="shared" ref="C40:C46" si="5">B40/10^6</f>
        <v>0.29052494150000002</v>
      </c>
      <c r="D40" s="4">
        <f>RANK(B40,$B$39:$B47)</f>
        <v>4</v>
      </c>
      <c r="E40" s="12" t="s">
        <v>69</v>
      </c>
      <c r="F40" s="12">
        <f>SUM(D39:D42)</f>
        <v>15</v>
      </c>
      <c r="H40" s="14" t="s">
        <v>81</v>
      </c>
      <c r="I40" s="10"/>
    </row>
    <row r="41" spans="1:9">
      <c r="A41" s="4" t="s">
        <v>70</v>
      </c>
      <c r="B41" s="4">
        <v>2420103.8820000002</v>
      </c>
      <c r="C41" s="4">
        <f t="shared" si="5"/>
        <v>2.4201038820000003</v>
      </c>
      <c r="D41" s="4">
        <f>RANK(B41,$B$39:$B48)</f>
        <v>2</v>
      </c>
      <c r="E41" s="12" t="s">
        <v>71</v>
      </c>
      <c r="F41" s="12">
        <f>SUM(D43:D46)</f>
        <v>21</v>
      </c>
      <c r="H41" s="10" t="s">
        <v>82</v>
      </c>
      <c r="I41" s="11" t="e">
        <f>(F2-N2)/(SQRT((F4^2/COUNT(B2:B33))+(N4^2/COUNT(K2:K31))))</f>
        <v>#DIV/0!</v>
      </c>
    </row>
    <row r="42" spans="1:9">
      <c r="A42" s="4" t="s">
        <v>72</v>
      </c>
      <c r="B42" s="4">
        <v>2865537.2489999998</v>
      </c>
      <c r="C42" s="4">
        <f t="shared" si="5"/>
        <v>2.865537249</v>
      </c>
      <c r="D42" s="4">
        <f>RANK(B42,$B$39:$B49)</f>
        <v>1</v>
      </c>
      <c r="E42" s="12" t="s">
        <v>73</v>
      </c>
      <c r="F42" s="12">
        <f>4*4+4*(4+1)/2-F40</f>
        <v>11</v>
      </c>
      <c r="H42" s="10" t="s">
        <v>83</v>
      </c>
      <c r="I42" s="11">
        <f>COUNT(C2:C33)+COUNT(K2:K31)-2</f>
        <v>60</v>
      </c>
    </row>
    <row r="43" spans="1:9">
      <c r="A43" s="4" t="s">
        <v>74</v>
      </c>
      <c r="B43" s="4">
        <v>211624.41070000001</v>
      </c>
      <c r="C43" s="4">
        <f t="shared" si="5"/>
        <v>0.21162441070000002</v>
      </c>
      <c r="D43" s="4">
        <f>RANK(B43,$B$39:$B50)</f>
        <v>7</v>
      </c>
      <c r="E43" s="12" t="s">
        <v>75</v>
      </c>
      <c r="F43" s="12">
        <f>4*4+4*(4+1)/2-F41</f>
        <v>5</v>
      </c>
      <c r="H43" s="10" t="s">
        <v>84</v>
      </c>
      <c r="I43" s="10">
        <v>2</v>
      </c>
    </row>
    <row r="44" spans="1:9">
      <c r="A44" s="4" t="s">
        <v>76</v>
      </c>
      <c r="B44" s="4">
        <v>417771.7096</v>
      </c>
      <c r="C44" s="4">
        <f t="shared" si="5"/>
        <v>0.41777170959999999</v>
      </c>
      <c r="D44" s="4">
        <f>RANK(B44,$B$39:$B51)</f>
        <v>3</v>
      </c>
      <c r="E44" s="12" t="s">
        <v>77</v>
      </c>
      <c r="F44" s="12">
        <f>MIN(F42:F43)</f>
        <v>5</v>
      </c>
    </row>
    <row r="45" spans="1:9">
      <c r="A45" s="4" t="s">
        <v>78</v>
      </c>
      <c r="B45" s="4">
        <v>290447.48680000001</v>
      </c>
      <c r="C45" s="4">
        <f t="shared" si="5"/>
        <v>0.29044748679999999</v>
      </c>
      <c r="D45" s="4">
        <f>RANK(B45,$B$39:$B52)</f>
        <v>5</v>
      </c>
      <c r="E45" s="12" t="s">
        <v>79</v>
      </c>
      <c r="F45" s="12">
        <v>0</v>
      </c>
      <c r="H45" s="18" t="s">
        <v>86</v>
      </c>
      <c r="I45" s="15"/>
    </row>
    <row r="46" spans="1:9">
      <c r="A46" s="4" t="s">
        <v>80</v>
      </c>
      <c r="B46" s="4">
        <v>286175.21799999999</v>
      </c>
      <c r="C46" s="4">
        <f t="shared" si="5"/>
        <v>0.28617521800000001</v>
      </c>
      <c r="D46" s="4">
        <f>RANK(B46,$B$39:$B53)</f>
        <v>6</v>
      </c>
      <c r="H46" s="15" t="s">
        <v>89</v>
      </c>
      <c r="I46" s="16">
        <f>AVERAGE(C2:C33,K2:K33)</f>
        <v>1.4955859122179143</v>
      </c>
    </row>
    <row r="47" spans="1:9">
      <c r="H47" s="15" t="s">
        <v>88</v>
      </c>
      <c r="I47" s="17">
        <f>AVERAGE(B39:B46)/1000</f>
        <v>860.77726963750001</v>
      </c>
    </row>
    <row r="48" spans="1:9">
      <c r="C48" s="9"/>
      <c r="F48" s="9"/>
      <c r="H48" s="15" t="s">
        <v>87</v>
      </c>
      <c r="I48" s="17">
        <f>_xlfn.STDEV.S(C2:C33,K2:K31)</f>
        <v>2.5914581565005768</v>
      </c>
    </row>
    <row r="49" spans="3:9">
      <c r="C49" s="9"/>
      <c r="F49" s="9"/>
      <c r="H49" s="15" t="s">
        <v>90</v>
      </c>
      <c r="I49" s="17">
        <f>_xlfn.STDEV.S(B39:B46)/1000</f>
        <v>1109.7945892904834</v>
      </c>
    </row>
    <row r="50" spans="3:9">
      <c r="H50" s="15" t="s">
        <v>82</v>
      </c>
      <c r="I50" s="17">
        <f>(I46-I47)/(SQRT((I48^2/COUNT(B2:B33,K2:K31))+(I49^2/COUNT(B39:B46))))</f>
        <v>-2.1899681170982577</v>
      </c>
    </row>
    <row r="51" spans="3:9">
      <c r="H51" s="15" t="s">
        <v>83</v>
      </c>
      <c r="I51" s="17">
        <f>COUNT(C2:C33,K2:K31)+COUNT(B39:B46)-2</f>
        <v>68</v>
      </c>
    </row>
    <row r="52" spans="3:9">
      <c r="H52" s="15" t="s">
        <v>84</v>
      </c>
      <c r="I52" s="15">
        <v>1.9950000000000001</v>
      </c>
    </row>
    <row r="67" spans="1:8">
      <c r="B67" s="4" t="s">
        <v>114</v>
      </c>
      <c r="H67" t="s">
        <v>114</v>
      </c>
    </row>
    <row r="68" spans="1:8" ht="19">
      <c r="B68" s="19" t="s">
        <v>109</v>
      </c>
      <c r="H68" s="19" t="s">
        <v>104</v>
      </c>
    </row>
    <row r="69" spans="1:8" ht="19">
      <c r="A69" s="19"/>
      <c r="B69" s="19" t="s">
        <v>110</v>
      </c>
      <c r="E69" s="19"/>
      <c r="H69" s="19" t="s">
        <v>105</v>
      </c>
    </row>
    <row r="70" spans="1:8" ht="19">
      <c r="A70" s="19"/>
      <c r="B70" s="19" t="s">
        <v>111</v>
      </c>
      <c r="E70" s="19"/>
      <c r="H70" s="19" t="s">
        <v>106</v>
      </c>
    </row>
    <row r="71" spans="1:8" ht="19">
      <c r="A71" s="19"/>
      <c r="B71" s="19" t="s">
        <v>112</v>
      </c>
      <c r="E71" s="19"/>
      <c r="H71" s="19" t="s">
        <v>107</v>
      </c>
    </row>
    <row r="72" spans="1:8" ht="19">
      <c r="A72" s="19"/>
      <c r="B72" s="19" t="s">
        <v>113</v>
      </c>
      <c r="E72" s="19"/>
      <c r="H72" s="19" t="s">
        <v>108</v>
      </c>
    </row>
    <row r="73" spans="1:8" ht="19">
      <c r="A73" s="19"/>
      <c r="E73" s="19"/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 Li</dc:creator>
  <cp:lastModifiedBy>Bo Li</cp:lastModifiedBy>
  <dcterms:created xsi:type="dcterms:W3CDTF">2024-02-29T08:27:35Z</dcterms:created>
  <dcterms:modified xsi:type="dcterms:W3CDTF">2024-03-11T12:15:11Z</dcterms:modified>
</cp:coreProperties>
</file>