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RT\1. SCHOOL - university\HK2\Tin hoc Co ban\"/>
    </mc:Choice>
  </mc:AlternateContent>
  <xr:revisionPtr revIDLastSave="0" documentId="13_ncr:1_{AF9A6B6E-04A5-46C3-8915-27A94C9CD1A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3" r:id="rId2"/>
    <sheet name="Sheet3" sheetId="2" r:id="rId3"/>
    <sheet name="Sheet4" sheetId="4" r:id="rId4"/>
  </sheets>
  <definedNames>
    <definedName name="_xlnm._FilterDatabase" localSheetId="0" hidden="1">Sheet1!$A$4:$J$54</definedName>
    <definedName name="OLE_LINK1" localSheetId="0">Sheet1!$B$19</definedName>
    <definedName name="OLE_LINK2" localSheetId="0">Sheet1!$B$79</definedName>
  </definedNames>
  <calcPr calcId="191029"/>
</workbook>
</file>

<file path=xl/calcChain.xml><?xml version="1.0" encoding="utf-8"?>
<calcChain xmlns="http://schemas.openxmlformats.org/spreadsheetml/2006/main">
  <c r="F5" i="4" l="1"/>
  <c r="E5" i="4"/>
  <c r="D5" i="4"/>
  <c r="G20" i="3"/>
  <c r="G19" i="3"/>
  <c r="G12" i="3"/>
  <c r="G13" i="3"/>
  <c r="G18" i="3"/>
  <c r="G9" i="3"/>
  <c r="G29" i="3"/>
  <c r="G11" i="3"/>
  <c r="G10" i="3"/>
  <c r="G6" i="3"/>
  <c r="G8" i="3"/>
  <c r="G7" i="3"/>
  <c r="G28" i="3"/>
  <c r="G5" i="3"/>
  <c r="G27" i="3"/>
  <c r="G26" i="3"/>
  <c r="G25" i="3"/>
  <c r="G23" i="3"/>
  <c r="G22" i="3"/>
  <c r="G15" i="3"/>
  <c r="G14" i="3"/>
  <c r="G16" i="3"/>
  <c r="G24" i="3"/>
  <c r="G17" i="3"/>
  <c r="G21" i="3"/>
  <c r="C20" i="3"/>
  <c r="I20" i="3" s="1"/>
  <c r="J20" i="3" s="1"/>
  <c r="C19" i="3"/>
  <c r="I19" i="3" s="1"/>
  <c r="J19" i="3" s="1"/>
  <c r="C12" i="3"/>
  <c r="I12" i="3" s="1"/>
  <c r="J12" i="3" s="1"/>
  <c r="C13" i="3"/>
  <c r="I13" i="3" s="1"/>
  <c r="J13" i="3" s="1"/>
  <c r="C18" i="3"/>
  <c r="I18" i="3" s="1"/>
  <c r="J18" i="3" s="1"/>
  <c r="C9" i="3"/>
  <c r="I9" i="3" s="1"/>
  <c r="J9" i="3" s="1"/>
  <c r="C29" i="3"/>
  <c r="I29" i="3" s="1"/>
  <c r="J29" i="3" s="1"/>
  <c r="C11" i="3"/>
  <c r="I11" i="3" s="1"/>
  <c r="J11" i="3" s="1"/>
  <c r="C10" i="3"/>
  <c r="I10" i="3" s="1"/>
  <c r="J10" i="3" s="1"/>
  <c r="C6" i="3"/>
  <c r="I6" i="3" s="1"/>
  <c r="J6" i="3" s="1"/>
  <c r="C8" i="3"/>
  <c r="I8" i="3" s="1"/>
  <c r="J8" i="3" s="1"/>
  <c r="C7" i="3"/>
  <c r="I7" i="3" s="1"/>
  <c r="J7" i="3" s="1"/>
  <c r="C28" i="3"/>
  <c r="I28" i="3" s="1"/>
  <c r="J28" i="3" s="1"/>
  <c r="C5" i="3"/>
  <c r="I5" i="3" s="1"/>
  <c r="J5" i="3" s="1"/>
  <c r="J31" i="3" s="1"/>
  <c r="C27" i="3"/>
  <c r="I27" i="3" s="1"/>
  <c r="J27" i="3" s="1"/>
  <c r="C26" i="3"/>
  <c r="I26" i="3" s="1"/>
  <c r="J26" i="3" s="1"/>
  <c r="C25" i="3"/>
  <c r="I25" i="3" s="1"/>
  <c r="J25" i="3" s="1"/>
  <c r="C23" i="3"/>
  <c r="I23" i="3" s="1"/>
  <c r="J23" i="3" s="1"/>
  <c r="C22" i="3"/>
  <c r="I22" i="3" s="1"/>
  <c r="J22" i="3" s="1"/>
  <c r="C15" i="3"/>
  <c r="I15" i="3" s="1"/>
  <c r="J15" i="3" s="1"/>
  <c r="C14" i="3"/>
  <c r="I14" i="3" s="1"/>
  <c r="J14" i="3" s="1"/>
  <c r="C16" i="3"/>
  <c r="I16" i="3" s="1"/>
  <c r="J16" i="3" s="1"/>
  <c r="C24" i="3"/>
  <c r="I24" i="3" s="1"/>
  <c r="J24" i="3" s="1"/>
  <c r="C17" i="3"/>
  <c r="I17" i="3" s="1"/>
  <c r="J17" i="3" s="1"/>
  <c r="C21" i="3"/>
  <c r="I21" i="3" s="1"/>
  <c r="J21" i="3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" i="1"/>
</calcChain>
</file>

<file path=xl/sharedStrings.xml><?xml version="1.0" encoding="utf-8"?>
<sst xmlns="http://schemas.openxmlformats.org/spreadsheetml/2006/main" count="214" uniqueCount="76">
  <si>
    <t>STT</t>
  </si>
  <si>
    <t>TỶ GIÁ USD</t>
  </si>
  <si>
    <t>TÊN HÀNG</t>
  </si>
  <si>
    <t>TV</t>
  </si>
  <si>
    <t>Ti vi</t>
  </si>
  <si>
    <t>TL</t>
  </si>
  <si>
    <t>Tủ lạnh</t>
  </si>
  <si>
    <t>THỐNG KÊ CHƯƠNG TRÌNH KHUYẾN MÃI</t>
  </si>
  <si>
    <t>ML</t>
  </si>
  <si>
    <t>Máy lạnh</t>
  </si>
  <si>
    <t>Máy giặt</t>
  </si>
  <si>
    <t>MG</t>
  </si>
  <si>
    <t>TRỊ GIÁ</t>
  </si>
  <si>
    <t>ĐƠN GIÁ</t>
  </si>
  <si>
    <t>BẢNG ĐƠN GIÁ</t>
  </si>
  <si>
    <t>PHÍ LƯU KHO</t>
  </si>
  <si>
    <t>SỐ LƯỢNG</t>
  </si>
  <si>
    <t>MÃ HÀNG</t>
  </si>
  <si>
    <t>NƯỚC SẢN XUẤT</t>
  </si>
  <si>
    <t>TÊN NƯỚC</t>
  </si>
  <si>
    <t>THÀNH TIỀN</t>
  </si>
  <si>
    <t>Tổng thành tiền</t>
  </si>
  <si>
    <t>MÃ HÓA ĐƠN</t>
  </si>
  <si>
    <t>M60TV</t>
  </si>
  <si>
    <t>M85TV</t>
  </si>
  <si>
    <t>M91TV</t>
  </si>
  <si>
    <t>P87ML</t>
  </si>
  <si>
    <t>M45TV</t>
  </si>
  <si>
    <t>M57ML</t>
  </si>
  <si>
    <t>M37TV</t>
  </si>
  <si>
    <t>M51TV</t>
  </si>
  <si>
    <t>M10ML</t>
  </si>
  <si>
    <t>M27MG</t>
  </si>
  <si>
    <t>M83MG</t>
  </si>
  <si>
    <t>P43MG</t>
  </si>
  <si>
    <t>V85TL</t>
  </si>
  <si>
    <t>M74ML</t>
  </si>
  <si>
    <t>M65ML</t>
  </si>
  <si>
    <t>M37ML</t>
  </si>
  <si>
    <t>V78MG</t>
  </si>
  <si>
    <t>M15MG</t>
  </si>
  <si>
    <t>M64MG</t>
  </si>
  <si>
    <t>M70MG</t>
  </si>
  <si>
    <t>M31MG</t>
  </si>
  <si>
    <t>P54TL</t>
  </si>
  <si>
    <t>V57MG</t>
  </si>
  <si>
    <t>P57TL</t>
  </si>
  <si>
    <t>P48TL</t>
  </si>
  <si>
    <t>P36TL</t>
  </si>
  <si>
    <t>P73TL</t>
  </si>
  <si>
    <t>P70TL</t>
  </si>
  <si>
    <t>M33TV</t>
  </si>
  <si>
    <t>V36TV</t>
  </si>
  <si>
    <t>V25TV</t>
  </si>
  <si>
    <t>V43TV</t>
  </si>
  <si>
    <t>V40TV</t>
  </si>
  <si>
    <t>V41TV</t>
  </si>
  <si>
    <t>V15TV</t>
  </si>
  <si>
    <t>M24TV</t>
  </si>
  <si>
    <t>V20TL</t>
  </si>
  <si>
    <t>V22TL</t>
  </si>
  <si>
    <t>V60TL</t>
  </si>
  <si>
    <t>P47ML</t>
  </si>
  <si>
    <t>V56TL</t>
  </si>
  <si>
    <t>V84TV</t>
  </si>
  <si>
    <t>V34TL</t>
  </si>
  <si>
    <t>V59TV</t>
  </si>
  <si>
    <t>P81TV</t>
  </si>
  <si>
    <t>P28TL</t>
  </si>
  <si>
    <t>V21TV</t>
  </si>
  <si>
    <t>P53TL</t>
  </si>
  <si>
    <t>P60TV</t>
  </si>
  <si>
    <t>BẢNG THỐNG KÊ ĐƠN GIÁ</t>
  </si>
  <si>
    <t>Việt Nam</t>
  </si>
  <si>
    <t>Mỹ</t>
  </si>
  <si>
    <t>Pháp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</si>
</sst>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\ _₫_-;\-* #,##0\ _₫_-;_-* &quot;-&quot;??\ _₫_-;_-@_-"/>
  </numFmts>
  <fonts count="11" x14ac:knownFonts="1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  <charset val="163"/>
    </font>
    <font>
      <sz val="10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4" fillId="0" borderId="0" xfId="0" applyFont="1"/>
    <xf numFmtId="0" fontId="4" fillId="0" borderId="1" xfId="0" applyFont="1" applyBorder="1"/>
    <xf numFmtId="164" fontId="4" fillId="0" borderId="0" xfId="0" applyNumberFormat="1" applyFont="1"/>
    <xf numFmtId="164" fontId="4" fillId="0" borderId="0" xfId="1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164" fontId="4" fillId="0" borderId="1" xfId="0" applyNumberFormat="1" applyFont="1" applyBorder="1"/>
    <xf numFmtId="43" fontId="4" fillId="0" borderId="1" xfId="1" applyFont="1" applyBorder="1"/>
    <xf numFmtId="164" fontId="6" fillId="0" borderId="1" xfId="1" applyNumberFormat="1" applyFont="1" applyBorder="1"/>
    <xf numFmtId="165" fontId="4" fillId="0" borderId="1" xfId="0" applyNumberFormat="1" applyFont="1" applyBorder="1"/>
    <xf numFmtId="164" fontId="4" fillId="0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1" xfId="0" applyFont="1" applyBorder="1"/>
    <xf numFmtId="0" fontId="9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Sheet4!$C$5</c:f>
              <c:strCache>
                <c:ptCount val="1"/>
                <c:pt idx="0">
                  <c:v>ĐƠN GIÁ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Sheet4!$D$4:$F$4</c:f>
              <c:strCache>
                <c:ptCount val="3"/>
                <c:pt idx="0">
                  <c:v>Việt Nam</c:v>
                </c:pt>
                <c:pt idx="1">
                  <c:v>Mỹ</c:v>
                </c:pt>
                <c:pt idx="2">
                  <c:v>Pháp</c:v>
                </c:pt>
              </c:strCache>
            </c:strRef>
          </c:cat>
          <c:val>
            <c:numRef>
              <c:f>Sheet4!$D$5:$F$5</c:f>
              <c:numCache>
                <c:formatCode>_(* #,##0_);_(* \(#,##0\);_(* "-"??_);_(@_)</c:formatCode>
                <c:ptCount val="3"/>
                <c:pt idx="0">
                  <c:v>1700</c:v>
                </c:pt>
                <c:pt idx="1">
                  <c:v>3750</c:v>
                </c:pt>
                <c:pt idx="2">
                  <c:v>2600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2C-4190-9229-D7E032DBD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208095"/>
        <c:axId val="542208575"/>
      </c:lineChart>
      <c:catAx>
        <c:axId val="54220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208575"/>
        <c:crosses val="autoZero"/>
        <c:auto val="1"/>
        <c:lblAlgn val="ctr"/>
        <c:lblOffset val="100"/>
        <c:noMultiLvlLbl val="0"/>
      </c:catAx>
      <c:valAx>
        <c:axId val="54220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208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361693</xdr:colOff>
      <xdr:row>0</xdr:row>
      <xdr:rowOff>14654</xdr:rowOff>
    </xdr:from>
    <xdr:to>
      <xdr:col>25</xdr:col>
      <xdr:colOff>443803</xdr:colOff>
      <xdr:row>55</xdr:row>
      <xdr:rowOff>167375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F0DCEF-B38E-42DB-A201-874A7D9B8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33078" y="14654"/>
          <a:ext cx="7643495" cy="116413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93138</xdr:colOff>
      <xdr:row>0</xdr:row>
      <xdr:rowOff>56440</xdr:rowOff>
    </xdr:from>
    <xdr:to>
      <xdr:col>24</xdr:col>
      <xdr:colOff>198288</xdr:colOff>
      <xdr:row>51</xdr:row>
      <xdr:rowOff>181807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BD3D6C-02B3-43FF-9B07-42BD68FEE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04013" y="56440"/>
          <a:ext cx="7725150" cy="108409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480060</xdr:colOff>
      <xdr:row>2</xdr:row>
      <xdr:rowOff>186690</xdr:rowOff>
    </xdr:from>
    <xdr:to>
      <xdr:col>13</xdr:col>
      <xdr:colOff>624840</xdr:colOff>
      <xdr:row>15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9BBD1B-4537-3D5A-A3A9-DC7D01186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opLeftCell="A13" zoomScale="52" zoomScaleNormal="100" workbookViewId="0">
      <selection activeCell="A4" sqref="A4:J56"/>
    </sheetView>
  </sheetViews>
  <sheetFormatPr defaultColWidth="9.21875" defaultRowHeight="15.6" x14ac:dyDescent="0.3"/>
  <cols>
    <col min="1" max="1" width="11.21875" style="1" customWidth="1"/>
    <col min="2" max="2" width="14.77734375" style="1" customWidth="1"/>
    <col min="3" max="4" width="21.21875" style="1" customWidth="1"/>
    <col min="5" max="5" width="13.44140625" style="1" customWidth="1"/>
    <col min="6" max="6" width="14" style="1" bestFit="1" customWidth="1"/>
    <col min="7" max="7" width="12.77734375" style="1" customWidth="1"/>
    <col min="8" max="8" width="13" style="1" customWidth="1"/>
    <col min="9" max="9" width="17.33203125" style="1" customWidth="1"/>
    <col min="10" max="10" width="20.33203125" style="1" customWidth="1"/>
    <col min="11" max="16384" width="9.21875" style="1"/>
  </cols>
  <sheetData>
    <row r="1" spans="1:10" ht="17.399999999999999" x14ac:dyDescent="0.3">
      <c r="A1" s="5" t="s">
        <v>7</v>
      </c>
      <c r="B1" s="5"/>
      <c r="C1" s="5"/>
      <c r="D1" s="5"/>
      <c r="E1" s="5"/>
      <c r="F1" s="5"/>
      <c r="G1" s="5"/>
    </row>
    <row r="2" spans="1:10" x14ac:dyDescent="0.3">
      <c r="A2" s="6"/>
      <c r="C2" s="7" t="s">
        <v>1</v>
      </c>
      <c r="D2" s="7"/>
      <c r="E2" s="8">
        <v>22625</v>
      </c>
      <c r="F2" s="6"/>
      <c r="G2" s="6"/>
    </row>
    <row r="4" spans="1:10" s="9" customFormat="1" ht="30.75" customHeight="1" x14ac:dyDescent="0.25">
      <c r="A4" s="20" t="s">
        <v>0</v>
      </c>
      <c r="B4" s="21" t="s">
        <v>22</v>
      </c>
      <c r="C4" s="21" t="s">
        <v>18</v>
      </c>
      <c r="D4" s="21" t="s">
        <v>17</v>
      </c>
      <c r="E4" s="20" t="s">
        <v>2</v>
      </c>
      <c r="F4" s="20" t="s">
        <v>16</v>
      </c>
      <c r="G4" s="20" t="s">
        <v>13</v>
      </c>
      <c r="H4" s="20" t="s">
        <v>12</v>
      </c>
      <c r="I4" s="21" t="s">
        <v>15</v>
      </c>
      <c r="J4" s="21" t="s">
        <v>20</v>
      </c>
    </row>
    <row r="5" spans="1:10" x14ac:dyDescent="0.3">
      <c r="A5" s="2">
        <v>1</v>
      </c>
      <c r="B5" s="2" t="s">
        <v>23</v>
      </c>
      <c r="C5" s="2"/>
      <c r="D5" s="2" t="str">
        <f>RIGHT(B5,2)</f>
        <v>TV</v>
      </c>
      <c r="E5" s="2" t="s">
        <v>4</v>
      </c>
      <c r="F5" s="2">
        <v>60</v>
      </c>
      <c r="G5" s="16"/>
      <c r="H5" s="12">
        <v>2250</v>
      </c>
      <c r="I5" s="13"/>
      <c r="J5" s="15"/>
    </row>
    <row r="6" spans="1:10" x14ac:dyDescent="0.3">
      <c r="A6" s="2">
        <v>2</v>
      </c>
      <c r="B6" s="2" t="s">
        <v>24</v>
      </c>
      <c r="C6" s="2"/>
      <c r="D6" s="2" t="str">
        <f t="shared" ref="D6:D54" si="0">RIGHT(B6,2)</f>
        <v>TV</v>
      </c>
      <c r="E6" s="2" t="s">
        <v>4</v>
      </c>
      <c r="F6" s="2">
        <v>85</v>
      </c>
      <c r="G6" s="16"/>
      <c r="H6" s="12">
        <v>2550</v>
      </c>
      <c r="I6" s="13"/>
      <c r="J6" s="15"/>
    </row>
    <row r="7" spans="1:10" x14ac:dyDescent="0.3">
      <c r="A7" s="2">
        <v>3</v>
      </c>
      <c r="B7" s="2" t="s">
        <v>25</v>
      </c>
      <c r="C7" s="2"/>
      <c r="D7" s="2" t="str">
        <f t="shared" si="0"/>
        <v>TV</v>
      </c>
      <c r="E7" s="2" t="s">
        <v>4</v>
      </c>
      <c r="F7" s="2">
        <v>91</v>
      </c>
      <c r="G7" s="16"/>
      <c r="H7" s="12">
        <v>2850</v>
      </c>
      <c r="I7" s="13"/>
      <c r="J7" s="15"/>
    </row>
    <row r="8" spans="1:10" x14ac:dyDescent="0.3">
      <c r="A8" s="2">
        <v>4</v>
      </c>
      <c r="B8" s="2" t="s">
        <v>26</v>
      </c>
      <c r="C8" s="2"/>
      <c r="D8" s="2" t="str">
        <f t="shared" si="0"/>
        <v>ML</v>
      </c>
      <c r="E8" s="2" t="s">
        <v>9</v>
      </c>
      <c r="F8" s="2">
        <v>87</v>
      </c>
      <c r="G8" s="16"/>
      <c r="H8" s="12">
        <v>16000</v>
      </c>
      <c r="I8" s="13"/>
      <c r="J8" s="15"/>
    </row>
    <row r="9" spans="1:10" x14ac:dyDescent="0.3">
      <c r="A9" s="2">
        <v>5</v>
      </c>
      <c r="B9" s="2" t="s">
        <v>27</v>
      </c>
      <c r="C9" s="2"/>
      <c r="D9" s="2" t="str">
        <f t="shared" si="0"/>
        <v>TV</v>
      </c>
      <c r="E9" s="2" t="s">
        <v>4</v>
      </c>
      <c r="F9" s="2">
        <v>45</v>
      </c>
      <c r="G9" s="16"/>
      <c r="H9" s="12">
        <v>3000</v>
      </c>
      <c r="I9" s="13"/>
      <c r="J9" s="15"/>
    </row>
    <row r="10" spans="1:10" x14ac:dyDescent="0.3">
      <c r="A10" s="2">
        <v>6</v>
      </c>
      <c r="B10" s="2" t="s">
        <v>28</v>
      </c>
      <c r="C10" s="2"/>
      <c r="D10" s="2" t="str">
        <f t="shared" si="0"/>
        <v>ML</v>
      </c>
      <c r="E10" s="2" t="s">
        <v>9</v>
      </c>
      <c r="F10" s="2">
        <v>57</v>
      </c>
      <c r="G10" s="16"/>
      <c r="H10" s="12">
        <v>16800</v>
      </c>
      <c r="I10" s="13"/>
      <c r="J10" s="15"/>
    </row>
    <row r="11" spans="1:10" x14ac:dyDescent="0.3">
      <c r="A11" s="2">
        <v>7</v>
      </c>
      <c r="B11" s="2" t="s">
        <v>29</v>
      </c>
      <c r="C11" s="2"/>
      <c r="D11" s="2" t="str">
        <f t="shared" si="0"/>
        <v>TV</v>
      </c>
      <c r="E11" s="2" t="s">
        <v>4</v>
      </c>
      <c r="F11" s="2">
        <v>37</v>
      </c>
      <c r="G11" s="16"/>
      <c r="H11" s="12">
        <v>3150</v>
      </c>
      <c r="I11" s="13"/>
      <c r="J11" s="15"/>
    </row>
    <row r="12" spans="1:10" x14ac:dyDescent="0.3">
      <c r="A12" s="2">
        <v>8</v>
      </c>
      <c r="B12" s="2" t="s">
        <v>30</v>
      </c>
      <c r="C12" s="2"/>
      <c r="D12" s="2" t="str">
        <f t="shared" si="0"/>
        <v>TV</v>
      </c>
      <c r="E12" s="2" t="s">
        <v>4</v>
      </c>
      <c r="F12" s="2">
        <v>51</v>
      </c>
      <c r="G12" s="16"/>
      <c r="H12" s="12">
        <v>3150</v>
      </c>
      <c r="I12" s="13"/>
      <c r="J12" s="15"/>
    </row>
    <row r="13" spans="1:10" x14ac:dyDescent="0.3">
      <c r="A13" s="2">
        <v>9</v>
      </c>
      <c r="B13" s="2" t="s">
        <v>31</v>
      </c>
      <c r="C13" s="2"/>
      <c r="D13" s="2" t="str">
        <f t="shared" si="0"/>
        <v>ML</v>
      </c>
      <c r="E13" s="2" t="s">
        <v>9</v>
      </c>
      <c r="F13" s="2">
        <v>10</v>
      </c>
      <c r="G13" s="16"/>
      <c r="H13" s="12">
        <v>18400</v>
      </c>
      <c r="I13" s="13"/>
      <c r="J13" s="15"/>
    </row>
    <row r="14" spans="1:10" x14ac:dyDescent="0.3">
      <c r="A14" s="2">
        <v>10</v>
      </c>
      <c r="B14" s="2" t="s">
        <v>32</v>
      </c>
      <c r="C14" s="2"/>
      <c r="D14" s="2" t="str">
        <f t="shared" si="0"/>
        <v>MG</v>
      </c>
      <c r="E14" s="2" t="s">
        <v>10</v>
      </c>
      <c r="F14" s="2">
        <v>27</v>
      </c>
      <c r="G14" s="16"/>
      <c r="H14" s="12">
        <v>6000</v>
      </c>
      <c r="I14" s="13"/>
      <c r="J14" s="15"/>
    </row>
    <row r="15" spans="1:10" x14ac:dyDescent="0.3">
      <c r="A15" s="2">
        <v>11</v>
      </c>
      <c r="B15" s="2" t="s">
        <v>33</v>
      </c>
      <c r="C15" s="2"/>
      <c r="D15" s="2" t="str">
        <f t="shared" si="0"/>
        <v>MG</v>
      </c>
      <c r="E15" s="2" t="s">
        <v>10</v>
      </c>
      <c r="F15" s="2">
        <v>83</v>
      </c>
      <c r="G15" s="16"/>
      <c r="H15" s="12">
        <v>6500</v>
      </c>
      <c r="I15" s="13"/>
      <c r="J15" s="15"/>
    </row>
    <row r="16" spans="1:10" x14ac:dyDescent="0.3">
      <c r="A16" s="2">
        <v>12</v>
      </c>
      <c r="B16" s="2" t="s">
        <v>34</v>
      </c>
      <c r="C16" s="2"/>
      <c r="D16" s="2" t="str">
        <f t="shared" si="0"/>
        <v>MG</v>
      </c>
      <c r="E16" s="2" t="s">
        <v>10</v>
      </c>
      <c r="F16" s="2">
        <v>43</v>
      </c>
      <c r="G16" s="16"/>
      <c r="H16" s="12">
        <v>11750</v>
      </c>
      <c r="I16" s="13"/>
      <c r="J16" s="15"/>
    </row>
    <row r="17" spans="1:10" x14ac:dyDescent="0.3">
      <c r="A17" s="2">
        <v>13</v>
      </c>
      <c r="B17" s="2" t="s">
        <v>35</v>
      </c>
      <c r="C17" s="2"/>
      <c r="D17" s="2" t="str">
        <f t="shared" si="0"/>
        <v>TL</v>
      </c>
      <c r="E17" s="2" t="s">
        <v>6</v>
      </c>
      <c r="F17" s="2">
        <v>85</v>
      </c>
      <c r="G17" s="16"/>
      <c r="H17" s="12">
        <v>14400</v>
      </c>
      <c r="I17" s="13"/>
      <c r="J17" s="15"/>
    </row>
    <row r="18" spans="1:10" x14ac:dyDescent="0.3">
      <c r="A18" s="2">
        <v>14</v>
      </c>
      <c r="B18" s="2" t="s">
        <v>36</v>
      </c>
      <c r="C18" s="2"/>
      <c r="D18" s="2" t="str">
        <f t="shared" si="0"/>
        <v>ML</v>
      </c>
      <c r="E18" s="2" t="s">
        <v>9</v>
      </c>
      <c r="F18" s="2">
        <v>74</v>
      </c>
      <c r="G18" s="16"/>
      <c r="H18" s="12">
        <v>40000</v>
      </c>
      <c r="I18" s="13"/>
      <c r="J18" s="15"/>
    </row>
    <row r="19" spans="1:10" x14ac:dyDescent="0.3">
      <c r="A19" s="2">
        <v>15</v>
      </c>
      <c r="B19" s="2" t="s">
        <v>37</v>
      </c>
      <c r="C19" s="2"/>
      <c r="D19" s="2" t="str">
        <f t="shared" si="0"/>
        <v>ML</v>
      </c>
      <c r="E19" s="2" t="s">
        <v>9</v>
      </c>
      <c r="F19" s="2">
        <v>65</v>
      </c>
      <c r="G19" s="16"/>
      <c r="H19" s="12">
        <v>40800</v>
      </c>
      <c r="I19" s="13"/>
      <c r="J19" s="15"/>
    </row>
    <row r="20" spans="1:10" x14ac:dyDescent="0.3">
      <c r="A20" s="2">
        <v>16</v>
      </c>
      <c r="B20" s="2" t="s">
        <v>38</v>
      </c>
      <c r="C20" s="2"/>
      <c r="D20" s="2" t="str">
        <f t="shared" si="0"/>
        <v>ML</v>
      </c>
      <c r="E20" s="2" t="s">
        <v>9</v>
      </c>
      <c r="F20" s="2">
        <v>37</v>
      </c>
      <c r="G20" s="16"/>
      <c r="H20" s="12">
        <v>41600</v>
      </c>
      <c r="I20" s="13"/>
      <c r="J20" s="15"/>
    </row>
    <row r="21" spans="1:10" x14ac:dyDescent="0.3">
      <c r="A21" s="2">
        <v>17</v>
      </c>
      <c r="B21" s="2" t="s">
        <v>39</v>
      </c>
      <c r="C21" s="2"/>
      <c r="D21" s="2" t="str">
        <f t="shared" si="0"/>
        <v>MG</v>
      </c>
      <c r="E21" s="2" t="s">
        <v>10</v>
      </c>
      <c r="F21" s="2">
        <v>78</v>
      </c>
      <c r="G21" s="16"/>
      <c r="H21" s="12">
        <v>13000</v>
      </c>
      <c r="I21" s="13"/>
      <c r="J21" s="15"/>
    </row>
    <row r="22" spans="1:10" x14ac:dyDescent="0.3">
      <c r="A22" s="2">
        <v>18</v>
      </c>
      <c r="B22" s="2" t="s">
        <v>40</v>
      </c>
      <c r="C22" s="2"/>
      <c r="D22" s="2" t="str">
        <f t="shared" si="0"/>
        <v>MG</v>
      </c>
      <c r="E22" s="2" t="s">
        <v>10</v>
      </c>
      <c r="F22" s="2">
        <v>15</v>
      </c>
      <c r="G22" s="16"/>
      <c r="H22" s="12">
        <v>13250</v>
      </c>
      <c r="I22" s="13"/>
      <c r="J22" s="15"/>
    </row>
    <row r="23" spans="1:10" x14ac:dyDescent="0.3">
      <c r="A23" s="2">
        <v>19</v>
      </c>
      <c r="B23" s="2" t="s">
        <v>41</v>
      </c>
      <c r="C23" s="2"/>
      <c r="D23" s="2" t="str">
        <f t="shared" si="0"/>
        <v>MG</v>
      </c>
      <c r="E23" s="2" t="s">
        <v>10</v>
      </c>
      <c r="F23" s="2">
        <v>64</v>
      </c>
      <c r="G23" s="16"/>
      <c r="H23" s="12">
        <v>13500</v>
      </c>
      <c r="I23" s="13"/>
      <c r="J23" s="15"/>
    </row>
    <row r="24" spans="1:10" x14ac:dyDescent="0.3">
      <c r="A24" s="2">
        <v>20</v>
      </c>
      <c r="B24" s="2" t="s">
        <v>42</v>
      </c>
      <c r="C24" s="2"/>
      <c r="D24" s="2" t="str">
        <f t="shared" si="0"/>
        <v>MG</v>
      </c>
      <c r="E24" s="2" t="s">
        <v>10</v>
      </c>
      <c r="F24" s="2">
        <v>70</v>
      </c>
      <c r="G24" s="16"/>
      <c r="H24" s="12">
        <v>13750</v>
      </c>
      <c r="I24" s="13"/>
      <c r="J24" s="15"/>
    </row>
    <row r="25" spans="1:10" x14ac:dyDescent="0.3">
      <c r="A25" s="2">
        <v>21</v>
      </c>
      <c r="B25" s="2" t="s">
        <v>43</v>
      </c>
      <c r="C25" s="2"/>
      <c r="D25" s="2" t="str">
        <f t="shared" si="0"/>
        <v>MG</v>
      </c>
      <c r="E25" s="2" t="s">
        <v>10</v>
      </c>
      <c r="F25" s="2">
        <v>31</v>
      </c>
      <c r="G25" s="16"/>
      <c r="H25" s="12">
        <v>14000</v>
      </c>
      <c r="I25" s="13"/>
      <c r="J25" s="15"/>
    </row>
    <row r="26" spans="1:10" x14ac:dyDescent="0.3">
      <c r="A26" s="2">
        <v>22</v>
      </c>
      <c r="B26" s="2" t="s">
        <v>44</v>
      </c>
      <c r="C26" s="2"/>
      <c r="D26" s="2" t="str">
        <f t="shared" si="0"/>
        <v>TL</v>
      </c>
      <c r="E26" s="2" t="s">
        <v>6</v>
      </c>
      <c r="F26" s="2">
        <v>54</v>
      </c>
      <c r="G26" s="16"/>
      <c r="H26" s="12">
        <v>19500</v>
      </c>
      <c r="I26" s="13"/>
      <c r="J26" s="15"/>
    </row>
    <row r="27" spans="1:10" x14ac:dyDescent="0.3">
      <c r="A27" s="2">
        <v>23</v>
      </c>
      <c r="B27" s="2" t="s">
        <v>45</v>
      </c>
      <c r="C27" s="2"/>
      <c r="D27" s="2" t="str">
        <f t="shared" si="0"/>
        <v>MG</v>
      </c>
      <c r="E27" s="2" t="s">
        <v>10</v>
      </c>
      <c r="F27" s="2">
        <v>57</v>
      </c>
      <c r="G27" s="16"/>
      <c r="H27" s="12">
        <v>16250</v>
      </c>
      <c r="I27" s="13"/>
      <c r="J27" s="15"/>
    </row>
    <row r="28" spans="1:10" x14ac:dyDescent="0.3">
      <c r="A28" s="2">
        <v>24</v>
      </c>
      <c r="B28" s="2" t="s">
        <v>46</v>
      </c>
      <c r="C28" s="2"/>
      <c r="D28" s="2" t="str">
        <f t="shared" si="0"/>
        <v>TL</v>
      </c>
      <c r="E28" s="2" t="s">
        <v>6</v>
      </c>
      <c r="F28" s="2">
        <v>57</v>
      </c>
      <c r="G28" s="16"/>
      <c r="H28" s="12">
        <v>19800</v>
      </c>
      <c r="I28" s="13"/>
      <c r="J28" s="15"/>
    </row>
    <row r="29" spans="1:10" x14ac:dyDescent="0.3">
      <c r="A29" s="2">
        <v>25</v>
      </c>
      <c r="B29" s="2" t="s">
        <v>47</v>
      </c>
      <c r="C29" s="2"/>
      <c r="D29" s="2" t="str">
        <f t="shared" si="0"/>
        <v>TL</v>
      </c>
      <c r="E29" s="2" t="s">
        <v>6</v>
      </c>
      <c r="F29" s="2">
        <v>48</v>
      </c>
      <c r="G29" s="16"/>
      <c r="H29" s="12">
        <v>20100</v>
      </c>
      <c r="I29" s="13"/>
      <c r="J29" s="15"/>
    </row>
    <row r="30" spans="1:10" x14ac:dyDescent="0.3">
      <c r="A30" s="2">
        <v>26</v>
      </c>
      <c r="B30" s="2" t="s">
        <v>48</v>
      </c>
      <c r="C30" s="2"/>
      <c r="D30" s="2" t="str">
        <f t="shared" si="0"/>
        <v>TL</v>
      </c>
      <c r="E30" s="2" t="s">
        <v>6</v>
      </c>
      <c r="F30" s="2">
        <v>36</v>
      </c>
      <c r="G30" s="16"/>
      <c r="H30" s="12">
        <v>20400</v>
      </c>
      <c r="I30" s="13"/>
      <c r="J30" s="15"/>
    </row>
    <row r="31" spans="1:10" x14ac:dyDescent="0.3">
      <c r="A31" s="2">
        <v>27</v>
      </c>
      <c r="B31" s="2" t="s">
        <v>49</v>
      </c>
      <c r="C31" s="2"/>
      <c r="D31" s="2" t="str">
        <f t="shared" si="0"/>
        <v>TL</v>
      </c>
      <c r="E31" s="2" t="s">
        <v>6</v>
      </c>
      <c r="F31" s="2">
        <v>73</v>
      </c>
      <c r="G31" s="16"/>
      <c r="H31" s="12">
        <v>20700</v>
      </c>
      <c r="I31" s="13"/>
      <c r="J31" s="15"/>
    </row>
    <row r="32" spans="1:10" x14ac:dyDescent="0.3">
      <c r="A32" s="2">
        <v>28</v>
      </c>
      <c r="B32" s="2" t="s">
        <v>50</v>
      </c>
      <c r="C32" s="2"/>
      <c r="D32" s="2" t="str">
        <f t="shared" si="0"/>
        <v>TL</v>
      </c>
      <c r="E32" s="2" t="s">
        <v>6</v>
      </c>
      <c r="F32" s="2">
        <v>70</v>
      </c>
      <c r="G32" s="16"/>
      <c r="H32" s="12">
        <v>21000</v>
      </c>
      <c r="I32" s="13"/>
      <c r="J32" s="15"/>
    </row>
    <row r="33" spans="1:10" x14ac:dyDescent="0.3">
      <c r="A33" s="2">
        <v>29</v>
      </c>
      <c r="B33" s="2" t="s">
        <v>51</v>
      </c>
      <c r="C33" s="2"/>
      <c r="D33" s="2" t="str">
        <f t="shared" si="0"/>
        <v>TV</v>
      </c>
      <c r="E33" s="2" t="s">
        <v>4</v>
      </c>
      <c r="F33" s="2">
        <v>33</v>
      </c>
      <c r="G33" s="16"/>
      <c r="H33" s="12">
        <v>11400</v>
      </c>
      <c r="I33" s="13"/>
      <c r="J33" s="15"/>
    </row>
    <row r="34" spans="1:10" x14ac:dyDescent="0.3">
      <c r="A34" s="2">
        <v>30</v>
      </c>
      <c r="B34" s="2" t="s">
        <v>52</v>
      </c>
      <c r="C34" s="2"/>
      <c r="D34" s="2" t="str">
        <f t="shared" si="0"/>
        <v>TV</v>
      </c>
      <c r="E34" s="2" t="s">
        <v>4</v>
      </c>
      <c r="F34" s="2">
        <v>36</v>
      </c>
      <c r="G34" s="16"/>
      <c r="H34" s="12">
        <v>12000</v>
      </c>
      <c r="I34" s="13"/>
      <c r="J34" s="15"/>
    </row>
    <row r="35" spans="1:10" x14ac:dyDescent="0.3">
      <c r="A35" s="2">
        <v>31</v>
      </c>
      <c r="B35" s="2" t="s">
        <v>53</v>
      </c>
      <c r="C35" s="2"/>
      <c r="D35" s="2" t="str">
        <f t="shared" si="0"/>
        <v>TV</v>
      </c>
      <c r="E35" s="2" t="s">
        <v>4</v>
      </c>
      <c r="F35" s="2">
        <v>25</v>
      </c>
      <c r="G35" s="16"/>
      <c r="H35" s="12">
        <v>12150</v>
      </c>
      <c r="I35" s="13"/>
      <c r="J35" s="15"/>
    </row>
    <row r="36" spans="1:10" x14ac:dyDescent="0.3">
      <c r="A36" s="2">
        <v>32</v>
      </c>
      <c r="B36" s="2" t="s">
        <v>54</v>
      </c>
      <c r="C36" s="2"/>
      <c r="D36" s="2" t="str">
        <f t="shared" si="0"/>
        <v>TV</v>
      </c>
      <c r="E36" s="2" t="s">
        <v>4</v>
      </c>
      <c r="F36" s="2">
        <v>43</v>
      </c>
      <c r="G36" s="16"/>
      <c r="H36" s="12">
        <v>12300</v>
      </c>
      <c r="I36" s="13"/>
      <c r="J36" s="15"/>
    </row>
    <row r="37" spans="1:10" x14ac:dyDescent="0.3">
      <c r="A37" s="2">
        <v>33</v>
      </c>
      <c r="B37" s="2" t="s">
        <v>55</v>
      </c>
      <c r="C37" s="2"/>
      <c r="D37" s="2" t="str">
        <f t="shared" si="0"/>
        <v>TV</v>
      </c>
      <c r="E37" s="2" t="s">
        <v>4</v>
      </c>
      <c r="F37" s="2">
        <v>40</v>
      </c>
      <c r="G37" s="16"/>
      <c r="H37" s="12">
        <v>12450</v>
      </c>
      <c r="I37" s="13"/>
      <c r="J37" s="15"/>
    </row>
    <row r="38" spans="1:10" x14ac:dyDescent="0.3">
      <c r="A38" s="2">
        <v>34</v>
      </c>
      <c r="B38" s="2" t="s">
        <v>56</v>
      </c>
      <c r="C38" s="2"/>
      <c r="D38" s="2" t="str">
        <f t="shared" si="0"/>
        <v>TV</v>
      </c>
      <c r="E38" s="2" t="s">
        <v>4</v>
      </c>
      <c r="F38" s="2">
        <v>41</v>
      </c>
      <c r="G38" s="16"/>
      <c r="H38" s="12">
        <v>12600</v>
      </c>
      <c r="I38" s="13"/>
      <c r="J38" s="15"/>
    </row>
    <row r="39" spans="1:10" x14ac:dyDescent="0.3">
      <c r="A39" s="2">
        <v>35</v>
      </c>
      <c r="B39" s="2" t="s">
        <v>57</v>
      </c>
      <c r="C39" s="2"/>
      <c r="D39" s="2" t="str">
        <f t="shared" si="0"/>
        <v>TV</v>
      </c>
      <c r="E39" s="2" t="s">
        <v>4</v>
      </c>
      <c r="F39" s="2">
        <v>15</v>
      </c>
      <c r="G39" s="16"/>
      <c r="H39" s="12">
        <v>12750</v>
      </c>
      <c r="I39" s="13"/>
      <c r="J39" s="15"/>
    </row>
    <row r="40" spans="1:10" x14ac:dyDescent="0.3">
      <c r="A40" s="2">
        <v>36</v>
      </c>
      <c r="B40" s="2" t="s">
        <v>58</v>
      </c>
      <c r="C40" s="2"/>
      <c r="D40" s="2" t="str">
        <f t="shared" si="0"/>
        <v>TV</v>
      </c>
      <c r="E40" s="2" t="s">
        <v>4</v>
      </c>
      <c r="F40" s="2">
        <v>24</v>
      </c>
      <c r="G40" s="16"/>
      <c r="H40" s="12">
        <v>12900</v>
      </c>
      <c r="I40" s="13"/>
      <c r="J40" s="15"/>
    </row>
    <row r="41" spans="1:10" x14ac:dyDescent="0.3">
      <c r="A41" s="2">
        <v>37</v>
      </c>
      <c r="B41" s="2" t="s">
        <v>59</v>
      </c>
      <c r="C41" s="2"/>
      <c r="D41" s="2" t="str">
        <f t="shared" si="0"/>
        <v>TL</v>
      </c>
      <c r="E41" s="2" t="s">
        <v>6</v>
      </c>
      <c r="F41" s="2">
        <v>20</v>
      </c>
      <c r="G41" s="16"/>
      <c r="H41" s="12">
        <v>27600</v>
      </c>
      <c r="I41" s="13"/>
      <c r="J41" s="15"/>
    </row>
    <row r="42" spans="1:10" x14ac:dyDescent="0.3">
      <c r="A42" s="2">
        <v>38</v>
      </c>
      <c r="B42" s="2" t="s">
        <v>60</v>
      </c>
      <c r="C42" s="2"/>
      <c r="D42" s="2" t="str">
        <f t="shared" si="0"/>
        <v>TL</v>
      </c>
      <c r="E42" s="2" t="s">
        <v>6</v>
      </c>
      <c r="F42" s="2">
        <v>22</v>
      </c>
      <c r="G42" s="16"/>
      <c r="H42" s="12">
        <v>27900</v>
      </c>
      <c r="I42" s="13"/>
      <c r="J42" s="15"/>
    </row>
    <row r="43" spans="1:10" x14ac:dyDescent="0.3">
      <c r="A43" s="2">
        <v>39</v>
      </c>
      <c r="B43" s="2" t="s">
        <v>61</v>
      </c>
      <c r="C43" s="2"/>
      <c r="D43" s="2" t="str">
        <f t="shared" si="0"/>
        <v>TL</v>
      </c>
      <c r="E43" s="2" t="s">
        <v>6</v>
      </c>
      <c r="F43" s="2">
        <v>60</v>
      </c>
      <c r="G43" s="16"/>
      <c r="H43" s="12">
        <v>28200</v>
      </c>
      <c r="I43" s="13"/>
      <c r="J43" s="15"/>
    </row>
    <row r="44" spans="1:10" x14ac:dyDescent="0.3">
      <c r="A44" s="2">
        <v>40</v>
      </c>
      <c r="B44" s="2" t="s">
        <v>52</v>
      </c>
      <c r="C44" s="2"/>
      <c r="D44" s="2" t="str">
        <f t="shared" si="0"/>
        <v>TV</v>
      </c>
      <c r="E44" s="2" t="s">
        <v>4</v>
      </c>
      <c r="F44" s="2">
        <v>36</v>
      </c>
      <c r="G44" s="16"/>
      <c r="H44" s="12">
        <v>14250</v>
      </c>
      <c r="I44" s="13"/>
      <c r="J44" s="15"/>
    </row>
    <row r="45" spans="1:10" x14ac:dyDescent="0.3">
      <c r="A45" s="2">
        <v>41</v>
      </c>
      <c r="B45" s="2" t="s">
        <v>62</v>
      </c>
      <c r="C45" s="2"/>
      <c r="D45" s="2" t="str">
        <f t="shared" si="0"/>
        <v>ML</v>
      </c>
      <c r="E45" s="2" t="s">
        <v>9</v>
      </c>
      <c r="F45" s="2">
        <v>47</v>
      </c>
      <c r="G45" s="16"/>
      <c r="H45" s="12">
        <v>76800</v>
      </c>
      <c r="I45" s="13"/>
      <c r="J45" s="15"/>
    </row>
    <row r="46" spans="1:10" x14ac:dyDescent="0.3">
      <c r="A46" s="2">
        <v>42</v>
      </c>
      <c r="B46" s="2" t="s">
        <v>63</v>
      </c>
      <c r="C46" s="2"/>
      <c r="D46" s="2" t="str">
        <f t="shared" si="0"/>
        <v>TL</v>
      </c>
      <c r="E46" s="2" t="s">
        <v>6</v>
      </c>
      <c r="F46" s="2">
        <v>56</v>
      </c>
      <c r="G46" s="16"/>
      <c r="H46" s="12">
        <v>28800</v>
      </c>
      <c r="I46" s="13"/>
      <c r="J46" s="15"/>
    </row>
    <row r="47" spans="1:10" x14ac:dyDescent="0.3">
      <c r="A47" s="2">
        <v>43</v>
      </c>
      <c r="B47" s="2" t="s">
        <v>64</v>
      </c>
      <c r="C47" s="2"/>
      <c r="D47" s="2" t="str">
        <f t="shared" si="0"/>
        <v>TV</v>
      </c>
      <c r="E47" s="2" t="s">
        <v>4</v>
      </c>
      <c r="F47" s="2">
        <v>84</v>
      </c>
      <c r="G47" s="16"/>
      <c r="H47" s="12">
        <v>14400</v>
      </c>
      <c r="I47" s="13"/>
      <c r="J47" s="15"/>
    </row>
    <row r="48" spans="1:10" x14ac:dyDescent="0.3">
      <c r="A48" s="2">
        <v>44</v>
      </c>
      <c r="B48" s="2" t="s">
        <v>65</v>
      </c>
      <c r="C48" s="2"/>
      <c r="D48" s="2" t="str">
        <f t="shared" si="0"/>
        <v>TL</v>
      </c>
      <c r="E48" s="2" t="s">
        <v>6</v>
      </c>
      <c r="F48" s="2">
        <v>34</v>
      </c>
      <c r="G48" s="16"/>
      <c r="H48" s="12">
        <v>29100</v>
      </c>
      <c r="I48" s="13"/>
      <c r="J48" s="15"/>
    </row>
    <row r="49" spans="1:10" x14ac:dyDescent="0.3">
      <c r="A49" s="2">
        <v>45</v>
      </c>
      <c r="B49" s="2" t="s">
        <v>66</v>
      </c>
      <c r="C49" s="2"/>
      <c r="D49" s="2" t="str">
        <f t="shared" si="0"/>
        <v>TV</v>
      </c>
      <c r="E49" s="2" t="s">
        <v>4</v>
      </c>
      <c r="F49" s="2">
        <v>59</v>
      </c>
      <c r="G49" s="16"/>
      <c r="H49" s="12">
        <v>14550</v>
      </c>
      <c r="I49" s="13"/>
      <c r="J49" s="15"/>
    </row>
    <row r="50" spans="1:10" x14ac:dyDescent="0.3">
      <c r="A50" s="2">
        <v>46</v>
      </c>
      <c r="B50" s="2" t="s">
        <v>67</v>
      </c>
      <c r="C50" s="2"/>
      <c r="D50" s="2" t="str">
        <f t="shared" si="0"/>
        <v>TV</v>
      </c>
      <c r="E50" s="2" t="s">
        <v>4</v>
      </c>
      <c r="F50" s="2">
        <v>81</v>
      </c>
      <c r="G50" s="16"/>
      <c r="H50" s="12">
        <v>14550</v>
      </c>
      <c r="I50" s="13"/>
      <c r="J50" s="15"/>
    </row>
    <row r="51" spans="1:10" x14ac:dyDescent="0.3">
      <c r="A51" s="2">
        <v>47</v>
      </c>
      <c r="B51" s="2" t="s">
        <v>68</v>
      </c>
      <c r="C51" s="2"/>
      <c r="D51" s="2" t="str">
        <f t="shared" si="0"/>
        <v>TL</v>
      </c>
      <c r="E51" s="2" t="s">
        <v>6</v>
      </c>
      <c r="F51" s="2">
        <v>28</v>
      </c>
      <c r="G51" s="16"/>
      <c r="H51" s="12">
        <v>29400</v>
      </c>
      <c r="I51" s="13"/>
      <c r="J51" s="15"/>
    </row>
    <row r="52" spans="1:10" x14ac:dyDescent="0.3">
      <c r="A52" s="2">
        <v>48</v>
      </c>
      <c r="B52" s="2" t="s">
        <v>69</v>
      </c>
      <c r="C52" s="2"/>
      <c r="D52" s="2" t="str">
        <f t="shared" si="0"/>
        <v>TV</v>
      </c>
      <c r="E52" s="2" t="s">
        <v>4</v>
      </c>
      <c r="F52" s="2">
        <v>21</v>
      </c>
      <c r="G52" s="16"/>
      <c r="H52" s="12">
        <v>14700</v>
      </c>
      <c r="I52" s="13"/>
      <c r="J52" s="15"/>
    </row>
    <row r="53" spans="1:10" x14ac:dyDescent="0.3">
      <c r="A53" s="2">
        <v>49</v>
      </c>
      <c r="B53" s="2" t="s">
        <v>70</v>
      </c>
      <c r="C53" s="2"/>
      <c r="D53" s="2" t="str">
        <f t="shared" si="0"/>
        <v>TL</v>
      </c>
      <c r="E53" s="2" t="s">
        <v>6</v>
      </c>
      <c r="F53" s="2">
        <v>53</v>
      </c>
      <c r="G53" s="16"/>
      <c r="H53" s="12">
        <v>29700</v>
      </c>
      <c r="I53" s="13"/>
      <c r="J53" s="15"/>
    </row>
    <row r="54" spans="1:10" x14ac:dyDescent="0.3">
      <c r="A54" s="2">
        <v>50</v>
      </c>
      <c r="B54" s="2" t="s">
        <v>71</v>
      </c>
      <c r="C54" s="2"/>
      <c r="D54" s="2" t="str">
        <f t="shared" si="0"/>
        <v>TV</v>
      </c>
      <c r="E54" s="2" t="s">
        <v>4</v>
      </c>
      <c r="F54" s="2">
        <v>60</v>
      </c>
      <c r="G54" s="16"/>
      <c r="H54" s="12">
        <v>14850</v>
      </c>
      <c r="I54" s="13"/>
      <c r="J54" s="15"/>
    </row>
    <row r="55" spans="1:10" x14ac:dyDescent="0.3">
      <c r="G55" s="17"/>
    </row>
    <row r="56" spans="1:10" x14ac:dyDescent="0.3">
      <c r="G56" s="17"/>
      <c r="H56" s="3"/>
      <c r="I56" s="18" t="s">
        <v>21</v>
      </c>
      <c r="J56" s="12"/>
    </row>
    <row r="57" spans="1:10" x14ac:dyDescent="0.3">
      <c r="H57" s="4"/>
      <c r="J57" s="4"/>
    </row>
  </sheetData>
  <sortState xmlns:xlrd2="http://schemas.microsoft.com/office/spreadsheetml/2017/richdata2" ref="A5:J54">
    <sortCondition ref="F5:F54"/>
    <sortCondition descending="1" ref="J5:J54"/>
  </sortState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zoomScale="55" zoomScaleNormal="55" workbookViewId="0">
      <selection activeCell="L8" sqref="L8"/>
    </sheetView>
  </sheetViews>
  <sheetFormatPr defaultColWidth="9.21875" defaultRowHeight="16.8" x14ac:dyDescent="0.3"/>
  <cols>
    <col min="1" max="8" width="14.33203125" style="10" customWidth="1"/>
    <col min="9" max="9" width="16.77734375" style="10" bestFit="1" customWidth="1"/>
    <col min="10" max="10" width="16.88671875" style="10" bestFit="1" customWidth="1"/>
    <col min="11" max="16384" width="9.21875" style="10"/>
  </cols>
  <sheetData>
    <row r="1" spans="1:10" s="1" customFormat="1" ht="17.399999999999999" x14ac:dyDescent="0.3">
      <c r="A1" s="5" t="s">
        <v>7</v>
      </c>
      <c r="B1" s="5"/>
      <c r="C1" s="5"/>
      <c r="D1" s="5"/>
      <c r="E1" s="5"/>
      <c r="F1" s="5"/>
    </row>
    <row r="2" spans="1:10" s="1" customFormat="1" ht="15.6" x14ac:dyDescent="0.3">
      <c r="A2" s="6"/>
      <c r="C2" s="7" t="s">
        <v>1</v>
      </c>
      <c r="D2" s="8">
        <v>22625</v>
      </c>
      <c r="E2" s="6"/>
      <c r="F2" s="6"/>
    </row>
    <row r="3" spans="1:10" x14ac:dyDescent="0.3">
      <c r="A3" s="19"/>
      <c r="B3" s="19"/>
      <c r="C3" s="19"/>
      <c r="D3" s="19"/>
      <c r="E3" s="19"/>
      <c r="F3" s="19"/>
      <c r="G3" s="19"/>
      <c r="H3" s="19"/>
      <c r="I3" s="19"/>
    </row>
    <row r="4" spans="1:10" ht="31.2" x14ac:dyDescent="0.3">
      <c r="A4" s="20" t="s">
        <v>0</v>
      </c>
      <c r="B4" s="21" t="s">
        <v>22</v>
      </c>
      <c r="C4" s="21" t="s">
        <v>18</v>
      </c>
      <c r="D4" s="21" t="s">
        <v>17</v>
      </c>
      <c r="E4" s="20" t="s">
        <v>2</v>
      </c>
      <c r="F4" s="20" t="s">
        <v>16</v>
      </c>
      <c r="G4" s="20" t="s">
        <v>13</v>
      </c>
      <c r="H4" s="20" t="s">
        <v>12</v>
      </c>
      <c r="I4" s="21" t="s">
        <v>15</v>
      </c>
      <c r="J4" s="21" t="s">
        <v>20</v>
      </c>
    </row>
    <row r="5" spans="1:10" x14ac:dyDescent="0.3">
      <c r="A5" s="2">
        <v>23</v>
      </c>
      <c r="B5" s="2" t="s">
        <v>45</v>
      </c>
      <c r="C5" s="2" t="str">
        <f>IF(LEFT(B5)="V","Việt Nam", IF(LEFT(B5)="M","Mỹ","Pháp"))</f>
        <v>Việt Nam</v>
      </c>
      <c r="D5" s="2" t="s">
        <v>11</v>
      </c>
      <c r="E5" s="2" t="s">
        <v>10</v>
      </c>
      <c r="F5" s="2">
        <v>57</v>
      </c>
      <c r="G5" s="16">
        <f>HLOOKUP(D5,Sheet3!$B$2:$E$3,2,0)</f>
        <v>250</v>
      </c>
      <c r="H5" s="12">
        <v>16250</v>
      </c>
      <c r="I5" s="13">
        <f>H5*(IF(AND(C5="Pháp",F5&gt;65),8%,IF(C5="Việt Nam",13%,0)))</f>
        <v>2112.5</v>
      </c>
      <c r="J5" s="15">
        <f>ROUND((H5+I5)*$D$2,-3)</f>
        <v>415452000</v>
      </c>
    </row>
    <row r="6" spans="1:10" x14ac:dyDescent="0.3">
      <c r="A6" s="2">
        <v>17</v>
      </c>
      <c r="B6" s="2" t="s">
        <v>39</v>
      </c>
      <c r="C6" s="2" t="str">
        <f>IF(LEFT(B6)="V","Việt Nam", IF(LEFT(B6)="M","Mỹ","Pháp"))</f>
        <v>Việt Nam</v>
      </c>
      <c r="D6" s="2" t="s">
        <v>11</v>
      </c>
      <c r="E6" s="2" t="s">
        <v>10</v>
      </c>
      <c r="F6" s="2">
        <v>78</v>
      </c>
      <c r="G6" s="16">
        <f>HLOOKUP(D6,Sheet3!$B$2:$E$3,2,0)</f>
        <v>250</v>
      </c>
      <c r="H6" s="12">
        <v>13000</v>
      </c>
      <c r="I6" s="13">
        <f>H6*(IF(AND(C6="Pháp",F6&gt;65),8%,IF(C6="Việt Nam",13%,0)))</f>
        <v>1690</v>
      </c>
      <c r="J6" s="15">
        <f>ROUND((H6+I6)*$D$2,-3)</f>
        <v>332361000</v>
      </c>
    </row>
    <row r="7" spans="1:10" x14ac:dyDescent="0.3">
      <c r="A7" s="2">
        <v>20</v>
      </c>
      <c r="B7" s="2" t="s">
        <v>42</v>
      </c>
      <c r="C7" s="2" t="str">
        <f>IF(LEFT(B7)="V","Việt Nam", IF(LEFT(B7)="M","Mỹ","Pháp"))</f>
        <v>Mỹ</v>
      </c>
      <c r="D7" s="2" t="s">
        <v>11</v>
      </c>
      <c r="E7" s="2" t="s">
        <v>10</v>
      </c>
      <c r="F7" s="2">
        <v>70</v>
      </c>
      <c r="G7" s="16">
        <f>HLOOKUP(D7,Sheet3!$B$2:$E$3,2,0)</f>
        <v>250</v>
      </c>
      <c r="H7" s="12">
        <v>13750</v>
      </c>
      <c r="I7" s="13">
        <f>H7*(IF(AND(C7="Pháp",F7&gt;65),8%,IF(C7="Việt Nam",13%,0)))</f>
        <v>0</v>
      </c>
      <c r="J7" s="15">
        <f>ROUND((H7+I7)*$D$2,-3)</f>
        <v>311094000</v>
      </c>
    </row>
    <row r="8" spans="1:10" x14ac:dyDescent="0.3">
      <c r="A8" s="2">
        <v>19</v>
      </c>
      <c r="B8" s="2" t="s">
        <v>41</v>
      </c>
      <c r="C8" s="2" t="str">
        <f>IF(LEFT(B8)="V","Việt Nam", IF(LEFT(B8)="M","Mỹ","Pháp"))</f>
        <v>Mỹ</v>
      </c>
      <c r="D8" s="2" t="s">
        <v>11</v>
      </c>
      <c r="E8" s="2" t="s">
        <v>10</v>
      </c>
      <c r="F8" s="2">
        <v>64</v>
      </c>
      <c r="G8" s="16">
        <f>HLOOKUP(D8,Sheet3!$B$2:$E$3,2,0)</f>
        <v>250</v>
      </c>
      <c r="H8" s="12">
        <v>13500</v>
      </c>
      <c r="I8" s="13">
        <f>H8*(IF(AND(C8="Pháp",F8&gt;65),8%,IF(C8="Việt Nam",13%,0)))</f>
        <v>0</v>
      </c>
      <c r="J8" s="15">
        <f>ROUND((H8+I8)*$D$2,-3)</f>
        <v>305438000</v>
      </c>
    </row>
    <row r="9" spans="1:10" x14ac:dyDescent="0.3">
      <c r="A9" s="2">
        <v>11</v>
      </c>
      <c r="B9" s="2" t="s">
        <v>33</v>
      </c>
      <c r="C9" s="2" t="str">
        <f>IF(LEFT(B9)="V","Việt Nam", IF(LEFT(B9)="M","Mỹ","Pháp"))</f>
        <v>Mỹ</v>
      </c>
      <c r="D9" s="2" t="s">
        <v>11</v>
      </c>
      <c r="E9" s="2" t="s">
        <v>10</v>
      </c>
      <c r="F9" s="2">
        <v>83</v>
      </c>
      <c r="G9" s="16">
        <f>HLOOKUP(D9,Sheet3!$B$2:$E$3,2,0)</f>
        <v>250</v>
      </c>
      <c r="H9" s="12">
        <v>6500</v>
      </c>
      <c r="I9" s="13">
        <f>H9*(IF(AND(C9="Pháp",F9&gt;65),8%,IF(C9="Việt Nam",13%,0)))</f>
        <v>0</v>
      </c>
      <c r="J9" s="15">
        <f>ROUND((H9+I9)*$D$2,-3)</f>
        <v>147063000</v>
      </c>
    </row>
    <row r="10" spans="1:10" x14ac:dyDescent="0.3">
      <c r="A10" s="2">
        <v>15</v>
      </c>
      <c r="B10" s="2" t="s">
        <v>37</v>
      </c>
      <c r="C10" s="2" t="str">
        <f>IF(LEFT(B10)="V","Việt Nam", IF(LEFT(B10)="M","Mỹ","Pháp"))</f>
        <v>Mỹ</v>
      </c>
      <c r="D10" s="2" t="s">
        <v>8</v>
      </c>
      <c r="E10" s="2" t="s">
        <v>9</v>
      </c>
      <c r="F10" s="2">
        <v>65</v>
      </c>
      <c r="G10" s="16">
        <f>HLOOKUP(D10,Sheet3!$B$2:$E$3,2,0)</f>
        <v>800</v>
      </c>
      <c r="H10" s="12">
        <v>40800</v>
      </c>
      <c r="I10" s="13">
        <f>H10*(IF(AND(C10="Pháp",F10&gt;65),8%,IF(C10="Việt Nam",13%,0)))</f>
        <v>0</v>
      </c>
      <c r="J10" s="15">
        <f>ROUND((H10+I10)*$D$2,-3)</f>
        <v>923100000</v>
      </c>
    </row>
    <row r="11" spans="1:10" x14ac:dyDescent="0.3">
      <c r="A11" s="2">
        <v>14</v>
      </c>
      <c r="B11" s="2" t="s">
        <v>36</v>
      </c>
      <c r="C11" s="2" t="str">
        <f>IF(LEFT(B11)="V","Việt Nam", IF(LEFT(B11)="M","Mỹ","Pháp"))</f>
        <v>Mỹ</v>
      </c>
      <c r="D11" s="2" t="s">
        <v>8</v>
      </c>
      <c r="E11" s="2" t="s">
        <v>9</v>
      </c>
      <c r="F11" s="2">
        <v>74</v>
      </c>
      <c r="G11" s="16">
        <f>HLOOKUP(D11,Sheet3!$B$2:$E$3,2,0)</f>
        <v>800</v>
      </c>
      <c r="H11" s="12">
        <v>40000</v>
      </c>
      <c r="I11" s="13">
        <f>H11*(IF(AND(C11="Pháp",F11&gt;65),8%,IF(C11="Việt Nam",13%,0)))</f>
        <v>0</v>
      </c>
      <c r="J11" s="15">
        <f>ROUND((H11+I11)*$D$2,-3)</f>
        <v>905000000</v>
      </c>
    </row>
    <row r="12" spans="1:10" x14ac:dyDescent="0.3">
      <c r="A12" s="2">
        <v>4</v>
      </c>
      <c r="B12" s="2" t="s">
        <v>26</v>
      </c>
      <c r="C12" s="2" t="str">
        <f>IF(LEFT(B12)="V","Việt Nam", IF(LEFT(B12)="M","Mỹ","Pháp"))</f>
        <v>Pháp</v>
      </c>
      <c r="D12" s="2" t="s">
        <v>8</v>
      </c>
      <c r="E12" s="2" t="s">
        <v>9</v>
      </c>
      <c r="F12" s="2">
        <v>87</v>
      </c>
      <c r="G12" s="16">
        <f>HLOOKUP(D12,Sheet3!$B$2:$E$3,2,0)</f>
        <v>800</v>
      </c>
      <c r="H12" s="12">
        <v>16000</v>
      </c>
      <c r="I12" s="13">
        <f>H12*(IF(AND(C12="Pháp",F12&gt;65),8%,IF(C12="Việt Nam",13%,0)))</f>
        <v>1280</v>
      </c>
      <c r="J12" s="15">
        <f>ROUND((H12+I12)*$D$2,-3)</f>
        <v>390960000</v>
      </c>
    </row>
    <row r="13" spans="1:10" x14ac:dyDescent="0.3">
      <c r="A13" s="2">
        <v>6</v>
      </c>
      <c r="B13" s="2" t="s">
        <v>28</v>
      </c>
      <c r="C13" s="2" t="str">
        <f>IF(LEFT(B13)="V","Việt Nam", IF(LEFT(B13)="M","Mỹ","Pháp"))</f>
        <v>Mỹ</v>
      </c>
      <c r="D13" s="2" t="s">
        <v>8</v>
      </c>
      <c r="E13" s="2" t="s">
        <v>9</v>
      </c>
      <c r="F13" s="2">
        <v>57</v>
      </c>
      <c r="G13" s="16">
        <f>HLOOKUP(D13,Sheet3!$B$2:$E$3,2,0)</f>
        <v>800</v>
      </c>
      <c r="H13" s="12">
        <v>16800</v>
      </c>
      <c r="I13" s="13">
        <f>H13*(IF(AND(C13="Pháp",F13&gt;65),8%,IF(C13="Việt Nam",13%,0)))</f>
        <v>0</v>
      </c>
      <c r="J13" s="15">
        <f>ROUND((H13+I13)*$D$2,-3)</f>
        <v>380100000</v>
      </c>
    </row>
    <row r="14" spans="1:10" x14ac:dyDescent="0.3">
      <c r="A14" s="2">
        <v>45</v>
      </c>
      <c r="B14" s="2" t="s">
        <v>66</v>
      </c>
      <c r="C14" s="2" t="str">
        <f>IF(LEFT(B14)="V","Việt Nam", IF(LEFT(B14)="M","Mỹ","Pháp"))</f>
        <v>Việt Nam</v>
      </c>
      <c r="D14" s="2" t="s">
        <v>3</v>
      </c>
      <c r="E14" s="2" t="s">
        <v>4</v>
      </c>
      <c r="F14" s="2">
        <v>59</v>
      </c>
      <c r="G14" s="16">
        <f>HLOOKUP(D14,Sheet3!$B$2:$E$3,2,0)</f>
        <v>150</v>
      </c>
      <c r="H14" s="12">
        <v>14550</v>
      </c>
      <c r="I14" s="13">
        <f>H14*(IF(AND(C14="Pháp",F14&gt;65),8%,IF(C14="Việt Nam",13%,0)))</f>
        <v>1891.5</v>
      </c>
      <c r="J14" s="15">
        <f>ROUND((H14+I14)*$D$2,-3)</f>
        <v>371989000</v>
      </c>
    </row>
    <row r="15" spans="1:10" x14ac:dyDescent="0.3">
      <c r="A15" s="2">
        <v>43</v>
      </c>
      <c r="B15" s="2" t="s">
        <v>64</v>
      </c>
      <c r="C15" s="2" t="str">
        <f>IF(LEFT(B15)="V","Việt Nam", IF(LEFT(B15)="M","Mỹ","Pháp"))</f>
        <v>Việt Nam</v>
      </c>
      <c r="D15" s="2" t="s">
        <v>3</v>
      </c>
      <c r="E15" s="2" t="s">
        <v>4</v>
      </c>
      <c r="F15" s="2">
        <v>84</v>
      </c>
      <c r="G15" s="16">
        <f>HLOOKUP(D15,Sheet3!$B$2:$E$3,2,0)</f>
        <v>150</v>
      </c>
      <c r="H15" s="12">
        <v>14400</v>
      </c>
      <c r="I15" s="13">
        <f>H15*(IF(AND(C15="Pháp",F15&gt;65),8%,IF(C15="Việt Nam",13%,0)))</f>
        <v>1872</v>
      </c>
      <c r="J15" s="15">
        <f>ROUND((H15+I15)*$D$2,-3)</f>
        <v>368154000</v>
      </c>
    </row>
    <row r="16" spans="1:10" x14ac:dyDescent="0.3">
      <c r="A16" s="2">
        <v>46</v>
      </c>
      <c r="B16" s="2" t="s">
        <v>67</v>
      </c>
      <c r="C16" s="2" t="str">
        <f>IF(LEFT(B16)="V","Việt Nam", IF(LEFT(B16)="M","Mỹ","Pháp"))</f>
        <v>Pháp</v>
      </c>
      <c r="D16" s="2" t="s">
        <v>3</v>
      </c>
      <c r="E16" s="2" t="s">
        <v>4</v>
      </c>
      <c r="F16" s="2">
        <v>81</v>
      </c>
      <c r="G16" s="16">
        <f>HLOOKUP(D16,Sheet3!$B$2:$E$3,2,0)</f>
        <v>150</v>
      </c>
      <c r="H16" s="12">
        <v>14550</v>
      </c>
      <c r="I16" s="13">
        <f>H16*(IF(AND(C16="Pháp",F16&gt;65),8%,IF(C16="Việt Nam",13%,0)))</f>
        <v>1164</v>
      </c>
      <c r="J16" s="15">
        <f>ROUND((H16+I16)*$D$2,-3)</f>
        <v>355529000</v>
      </c>
    </row>
    <row r="17" spans="1:10" x14ac:dyDescent="0.3">
      <c r="A17" s="2">
        <v>50</v>
      </c>
      <c r="B17" s="2" t="s">
        <v>71</v>
      </c>
      <c r="C17" s="2" t="str">
        <f>IF(LEFT(B17)="V","Việt Nam", IF(LEFT(B17)="M","Mỹ","Pháp"))</f>
        <v>Pháp</v>
      </c>
      <c r="D17" s="2" t="s">
        <v>3</v>
      </c>
      <c r="E17" s="2" t="s">
        <v>4</v>
      </c>
      <c r="F17" s="2">
        <v>60</v>
      </c>
      <c r="G17" s="16">
        <f>HLOOKUP(D17,Sheet3!$B$2:$E$3,2,0)</f>
        <v>150</v>
      </c>
      <c r="H17" s="12">
        <v>14850</v>
      </c>
      <c r="I17" s="13">
        <f>H17*(IF(AND(C17="Pháp",F17&gt;65),8%,IF(C17="Việt Nam",13%,0)))</f>
        <v>0</v>
      </c>
      <c r="J17" s="15">
        <f>ROUND((H17+I17)*$D$2,-3)</f>
        <v>335981000</v>
      </c>
    </row>
    <row r="18" spans="1:10" x14ac:dyDescent="0.3">
      <c r="A18" s="2">
        <v>8</v>
      </c>
      <c r="B18" s="2" t="s">
        <v>30</v>
      </c>
      <c r="C18" s="2" t="str">
        <f>IF(LEFT(B18)="V","Việt Nam", IF(LEFT(B18)="M","Mỹ","Pháp"))</f>
        <v>Mỹ</v>
      </c>
      <c r="D18" s="2" t="s">
        <v>3</v>
      </c>
      <c r="E18" s="2" t="s">
        <v>4</v>
      </c>
      <c r="F18" s="2">
        <v>51</v>
      </c>
      <c r="G18" s="16">
        <f>HLOOKUP(D18,Sheet3!$B$2:$E$3,2,0)</f>
        <v>150</v>
      </c>
      <c r="H18" s="12">
        <v>3150</v>
      </c>
      <c r="I18" s="13">
        <f>H18*(IF(AND(C18="Pháp",F18&gt;65),8%,IF(C18="Việt Nam",13%,0)))</f>
        <v>0</v>
      </c>
      <c r="J18" s="15">
        <f>ROUND((H18+I18)*$D$2,-3)</f>
        <v>71269000</v>
      </c>
    </row>
    <row r="19" spans="1:10" x14ac:dyDescent="0.3">
      <c r="A19" s="2">
        <v>3</v>
      </c>
      <c r="B19" s="2" t="s">
        <v>25</v>
      </c>
      <c r="C19" s="2" t="str">
        <f>IF(LEFT(B19)="V","Việt Nam", IF(LEFT(B19)="M","Mỹ","Pháp"))</f>
        <v>Mỹ</v>
      </c>
      <c r="D19" s="2" t="s">
        <v>3</v>
      </c>
      <c r="E19" s="2" t="s">
        <v>4</v>
      </c>
      <c r="F19" s="2">
        <v>91</v>
      </c>
      <c r="G19" s="16">
        <f>HLOOKUP(D19,Sheet3!$B$2:$E$3,2,0)</f>
        <v>150</v>
      </c>
      <c r="H19" s="12">
        <v>2850</v>
      </c>
      <c r="I19" s="13">
        <f>H19*(IF(AND(C19="Pháp",F19&gt;65),8%,IF(C19="Việt Nam",13%,0)))</f>
        <v>0</v>
      </c>
      <c r="J19" s="15">
        <f>ROUND((H19+I19)*$D$2,-3)</f>
        <v>64481000</v>
      </c>
    </row>
    <row r="20" spans="1:10" x14ac:dyDescent="0.3">
      <c r="A20" s="2">
        <v>2</v>
      </c>
      <c r="B20" s="2" t="s">
        <v>24</v>
      </c>
      <c r="C20" s="2" t="str">
        <f>IF(LEFT(B20)="V","Việt Nam", IF(LEFT(B20)="M","Mỹ","Pháp"))</f>
        <v>Mỹ</v>
      </c>
      <c r="D20" s="2" t="s">
        <v>3</v>
      </c>
      <c r="E20" s="2" t="s">
        <v>4</v>
      </c>
      <c r="F20" s="2">
        <v>85</v>
      </c>
      <c r="G20" s="16">
        <f>HLOOKUP(D20,Sheet3!$B$2:$E$3,2,0)</f>
        <v>150</v>
      </c>
      <c r="H20" s="12">
        <v>2550</v>
      </c>
      <c r="I20" s="13">
        <f>H20*(IF(AND(C20="Pháp",F20&gt;65),8%,IF(C20="Việt Nam",13%,0)))</f>
        <v>0</v>
      </c>
      <c r="J20" s="15">
        <f>ROUND((H20+I20)*$D$2,-3)</f>
        <v>57694000</v>
      </c>
    </row>
    <row r="21" spans="1:10" x14ac:dyDescent="0.3">
      <c r="A21" s="2">
        <v>1</v>
      </c>
      <c r="B21" s="2" t="s">
        <v>23</v>
      </c>
      <c r="C21" s="2" t="str">
        <f>IF(LEFT(B21)="V","Việt Nam", IF(LEFT(B21)="M","Mỹ","Pháp"))</f>
        <v>Mỹ</v>
      </c>
      <c r="D21" s="2" t="s">
        <v>3</v>
      </c>
      <c r="E21" s="2" t="s">
        <v>4</v>
      </c>
      <c r="F21" s="2">
        <v>60</v>
      </c>
      <c r="G21" s="16">
        <f>HLOOKUP(D21,Sheet3!$B$2:$E$3,2,0)</f>
        <v>150</v>
      </c>
      <c r="H21" s="12">
        <v>2250</v>
      </c>
      <c r="I21" s="13">
        <f>H21*(IF(AND(C21="Pháp",F21&gt;65),8%,IF(C21="Việt Nam",13%,0)))</f>
        <v>0</v>
      </c>
      <c r="J21" s="15">
        <f>ROUND((H21+I21)*$D$2,-3)</f>
        <v>50906000</v>
      </c>
    </row>
    <row r="22" spans="1:10" x14ac:dyDescent="0.3">
      <c r="A22" s="2">
        <v>42</v>
      </c>
      <c r="B22" s="2" t="s">
        <v>63</v>
      </c>
      <c r="C22" s="2" t="str">
        <f>IF(LEFT(B22)="V","Việt Nam", IF(LEFT(B22)="M","Mỹ","Pháp"))</f>
        <v>Việt Nam</v>
      </c>
      <c r="D22" s="2" t="s">
        <v>5</v>
      </c>
      <c r="E22" s="2" t="s">
        <v>6</v>
      </c>
      <c r="F22" s="2">
        <v>56</v>
      </c>
      <c r="G22" s="16">
        <f>HLOOKUP(D22,Sheet3!$B$2:$E$3,2,0)</f>
        <v>300</v>
      </c>
      <c r="H22" s="12">
        <v>28800</v>
      </c>
      <c r="I22" s="13">
        <f>H22*(IF(AND(C22="Pháp",F22&gt;65),8%,IF(C22="Việt Nam",13%,0)))</f>
        <v>3744</v>
      </c>
      <c r="J22" s="15">
        <f>ROUND((H22+I22)*$D$2,-3)</f>
        <v>736308000</v>
      </c>
    </row>
    <row r="23" spans="1:10" x14ac:dyDescent="0.3">
      <c r="A23" s="2">
        <v>39</v>
      </c>
      <c r="B23" s="2" t="s">
        <v>61</v>
      </c>
      <c r="C23" s="2" t="str">
        <f>IF(LEFT(B23)="V","Việt Nam", IF(LEFT(B23)="M","Mỹ","Pháp"))</f>
        <v>Việt Nam</v>
      </c>
      <c r="D23" s="2" t="s">
        <v>5</v>
      </c>
      <c r="E23" s="2" t="s">
        <v>6</v>
      </c>
      <c r="F23" s="2">
        <v>60</v>
      </c>
      <c r="G23" s="16">
        <f>HLOOKUP(D23,Sheet3!$B$2:$E$3,2,0)</f>
        <v>300</v>
      </c>
      <c r="H23" s="12">
        <v>28200</v>
      </c>
      <c r="I23" s="13">
        <f>H23*(IF(AND(C23="Pháp",F23&gt;65),8%,IF(C23="Việt Nam",13%,0)))</f>
        <v>3666</v>
      </c>
      <c r="J23" s="15">
        <f>ROUND((H23+I23)*$D$2,-3)</f>
        <v>720968000</v>
      </c>
    </row>
    <row r="24" spans="1:10" x14ac:dyDescent="0.3">
      <c r="A24" s="2">
        <v>49</v>
      </c>
      <c r="B24" s="2" t="s">
        <v>70</v>
      </c>
      <c r="C24" s="2" t="str">
        <f>IF(LEFT(B24)="V","Việt Nam", IF(LEFT(B24)="M","Mỹ","Pháp"))</f>
        <v>Pháp</v>
      </c>
      <c r="D24" s="2" t="s">
        <v>5</v>
      </c>
      <c r="E24" s="2" t="s">
        <v>6</v>
      </c>
      <c r="F24" s="2">
        <v>53</v>
      </c>
      <c r="G24" s="16">
        <f>HLOOKUP(D24,Sheet3!$B$2:$E$3,2,0)</f>
        <v>300</v>
      </c>
      <c r="H24" s="12">
        <v>29700</v>
      </c>
      <c r="I24" s="13">
        <f>H24*(IF(AND(C24="Pháp",F24&gt;65),8%,IF(C24="Việt Nam",13%,0)))</f>
        <v>0</v>
      </c>
      <c r="J24" s="15">
        <f>ROUND((H24+I24)*$D$2,-3)</f>
        <v>671963000</v>
      </c>
    </row>
    <row r="25" spans="1:10" x14ac:dyDescent="0.3">
      <c r="A25" s="2">
        <v>28</v>
      </c>
      <c r="B25" s="2" t="s">
        <v>50</v>
      </c>
      <c r="C25" s="2" t="str">
        <f>IF(LEFT(B25)="V","Việt Nam", IF(LEFT(B25)="M","Mỹ","Pháp"))</f>
        <v>Pháp</v>
      </c>
      <c r="D25" s="2" t="s">
        <v>5</v>
      </c>
      <c r="E25" s="2" t="s">
        <v>6</v>
      </c>
      <c r="F25" s="2">
        <v>70</v>
      </c>
      <c r="G25" s="16">
        <f>HLOOKUP(D25,Sheet3!$B$2:$E$3,2,0)</f>
        <v>300</v>
      </c>
      <c r="H25" s="12">
        <v>21000</v>
      </c>
      <c r="I25" s="13">
        <f>H25*(IF(AND(C25="Pháp",F25&gt;65),8%,IF(C25="Việt Nam",13%,0)))</f>
        <v>1680</v>
      </c>
      <c r="J25" s="15">
        <f>ROUND((H25+I25)*$D$2,-3)</f>
        <v>513135000</v>
      </c>
    </row>
    <row r="26" spans="1:10" x14ac:dyDescent="0.3">
      <c r="A26" s="2">
        <v>27</v>
      </c>
      <c r="B26" s="2" t="s">
        <v>49</v>
      </c>
      <c r="C26" s="2" t="str">
        <f>IF(LEFT(B26)="V","Việt Nam", IF(LEFT(B26)="M","Mỹ","Pháp"))</f>
        <v>Pháp</v>
      </c>
      <c r="D26" s="2" t="s">
        <v>5</v>
      </c>
      <c r="E26" s="2" t="s">
        <v>6</v>
      </c>
      <c r="F26" s="2">
        <v>73</v>
      </c>
      <c r="G26" s="16">
        <f>HLOOKUP(D26,Sheet3!$B$2:$E$3,2,0)</f>
        <v>300</v>
      </c>
      <c r="H26" s="12">
        <v>20700</v>
      </c>
      <c r="I26" s="13">
        <f>H26*(IF(AND(C26="Pháp",F26&gt;65),8%,IF(C26="Việt Nam",13%,0)))</f>
        <v>1656</v>
      </c>
      <c r="J26" s="15">
        <f>ROUND((H26+I26)*$D$2,-3)</f>
        <v>505805000</v>
      </c>
    </row>
    <row r="27" spans="1:10" x14ac:dyDescent="0.3">
      <c r="A27" s="2">
        <v>24</v>
      </c>
      <c r="B27" s="2" t="s">
        <v>46</v>
      </c>
      <c r="C27" s="2" t="str">
        <f>IF(LEFT(B27)="V","Việt Nam", IF(LEFT(B27)="M","Mỹ","Pháp"))</f>
        <v>Pháp</v>
      </c>
      <c r="D27" s="2" t="s">
        <v>5</v>
      </c>
      <c r="E27" s="2" t="s">
        <v>6</v>
      </c>
      <c r="F27" s="2">
        <v>57</v>
      </c>
      <c r="G27" s="16">
        <f>HLOOKUP(D27,Sheet3!$B$2:$E$3,2,0)</f>
        <v>300</v>
      </c>
      <c r="H27" s="12">
        <v>19800</v>
      </c>
      <c r="I27" s="13">
        <f>H27*(IF(AND(C27="Pháp",F27&gt;65),8%,IF(C27="Việt Nam",13%,0)))</f>
        <v>0</v>
      </c>
      <c r="J27" s="15">
        <f>ROUND((H27+I27)*$D$2,-3)</f>
        <v>447975000</v>
      </c>
    </row>
    <row r="28" spans="1:10" x14ac:dyDescent="0.3">
      <c r="A28" s="2">
        <v>22</v>
      </c>
      <c r="B28" s="2" t="s">
        <v>44</v>
      </c>
      <c r="C28" s="2" t="str">
        <f>IF(LEFT(B28)="V","Việt Nam", IF(LEFT(B28)="M","Mỹ","Pháp"))</f>
        <v>Pháp</v>
      </c>
      <c r="D28" s="2" t="s">
        <v>5</v>
      </c>
      <c r="E28" s="2" t="s">
        <v>6</v>
      </c>
      <c r="F28" s="2">
        <v>54</v>
      </c>
      <c r="G28" s="16">
        <f>HLOOKUP(D28,Sheet3!$B$2:$E$3,2,0)</f>
        <v>300</v>
      </c>
      <c r="H28" s="12">
        <v>19500</v>
      </c>
      <c r="I28" s="13">
        <f>H28*(IF(AND(C28="Pháp",F28&gt;65),8%,IF(C28="Việt Nam",13%,0)))</f>
        <v>0</v>
      </c>
      <c r="J28" s="15">
        <f>ROUND((H28+I28)*$D$2,-3)</f>
        <v>441188000</v>
      </c>
    </row>
    <row r="29" spans="1:10" x14ac:dyDescent="0.3">
      <c r="A29" s="2">
        <v>13</v>
      </c>
      <c r="B29" s="2" t="s">
        <v>35</v>
      </c>
      <c r="C29" s="2" t="str">
        <f>IF(LEFT(B29)="V","Việt Nam", IF(LEFT(B29)="M","Mỹ","Pháp"))</f>
        <v>Việt Nam</v>
      </c>
      <c r="D29" s="2" t="s">
        <v>5</v>
      </c>
      <c r="E29" s="2" t="s">
        <v>6</v>
      </c>
      <c r="F29" s="2">
        <v>85</v>
      </c>
      <c r="G29" s="16">
        <f>HLOOKUP(D29,Sheet3!$B$2:$E$3,2,0)</f>
        <v>300</v>
      </c>
      <c r="H29" s="12">
        <v>14400</v>
      </c>
      <c r="I29" s="13">
        <f>H29*(IF(AND(C29="Pháp",F29&gt;65),8%,IF(C29="Việt Nam",13%,0)))</f>
        <v>1872</v>
      </c>
      <c r="J29" s="15">
        <f>ROUND((H29+I29)*$D$2,-3)</f>
        <v>368154000</v>
      </c>
    </row>
    <row r="30" spans="1:10" x14ac:dyDescent="0.3">
      <c r="A30" s="1"/>
      <c r="B30" s="1"/>
      <c r="C30" s="1"/>
      <c r="D30" s="1"/>
      <c r="E30" s="1"/>
      <c r="F30" s="1"/>
      <c r="G30" s="17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7"/>
      <c r="H31" s="3"/>
      <c r="I31" s="18" t="s">
        <v>21</v>
      </c>
      <c r="J31" s="12">
        <f>SUM(J5:J29)</f>
        <v>10192067000</v>
      </c>
    </row>
    <row r="32" spans="1:10" x14ac:dyDescent="0.3">
      <c r="A32" s="19"/>
      <c r="B32" s="19"/>
      <c r="C32" s="19"/>
      <c r="D32" s="19"/>
      <c r="E32" s="19"/>
      <c r="F32" s="19"/>
      <c r="G32" s="19"/>
      <c r="H32" s="19"/>
      <c r="I32" s="19"/>
    </row>
  </sheetData>
  <sortState xmlns:xlrd2="http://schemas.microsoft.com/office/spreadsheetml/2017/richdata2" ref="A5:J29">
    <sortCondition ref="E5:E29"/>
    <sortCondition descending="1" ref="J5:J29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25" sqref="C25"/>
    </sheetView>
  </sheetViews>
  <sheetFormatPr defaultColWidth="9.21875" defaultRowHeight="15.6" x14ac:dyDescent="0.3"/>
  <cols>
    <col min="1" max="1" width="18.5546875" style="1" customWidth="1"/>
    <col min="2" max="2" width="16.77734375" style="1" customWidth="1"/>
    <col min="3" max="3" width="15.77734375" style="1" customWidth="1"/>
    <col min="4" max="5" width="11.44140625" style="1" customWidth="1"/>
    <col min="6" max="6" width="9.21875" style="1"/>
    <col min="7" max="7" width="14.21875" style="1" customWidth="1"/>
    <col min="8" max="8" width="13.77734375" style="1" customWidth="1"/>
    <col min="9" max="9" width="13.44140625" style="1" customWidth="1"/>
    <col min="10" max="16384" width="9.21875" style="1"/>
  </cols>
  <sheetData>
    <row r="1" spans="1:5" ht="27.75" customHeight="1" x14ac:dyDescent="0.3">
      <c r="A1" s="26" t="s">
        <v>14</v>
      </c>
      <c r="B1" s="26"/>
      <c r="C1" s="26"/>
      <c r="D1" s="26"/>
      <c r="E1" s="26"/>
    </row>
    <row r="2" spans="1:5" x14ac:dyDescent="0.3">
      <c r="A2" s="22" t="s">
        <v>17</v>
      </c>
      <c r="B2" s="23" t="s">
        <v>3</v>
      </c>
      <c r="C2" s="23" t="s">
        <v>5</v>
      </c>
      <c r="D2" s="23" t="s">
        <v>8</v>
      </c>
      <c r="E2" s="23" t="s">
        <v>11</v>
      </c>
    </row>
    <row r="3" spans="1:5" x14ac:dyDescent="0.3">
      <c r="A3" s="22" t="s">
        <v>13</v>
      </c>
      <c r="B3" s="23">
        <v>150</v>
      </c>
      <c r="C3" s="23">
        <v>300</v>
      </c>
      <c r="D3" s="23">
        <v>800</v>
      </c>
      <c r="E3" s="23">
        <v>250</v>
      </c>
    </row>
  </sheetData>
  <mergeCells count="1">
    <mergeCell ref="A1:E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F5"/>
  <sheetViews>
    <sheetView tabSelected="1" workbookViewId="0">
      <selection activeCell="E14" sqref="E14"/>
    </sheetView>
  </sheetViews>
  <sheetFormatPr defaultColWidth="9.21875" defaultRowHeight="16.8" x14ac:dyDescent="0.3"/>
  <cols>
    <col min="1" max="2" width="9.21875" style="10"/>
    <col min="3" max="3" width="19.44140625" style="10" customWidth="1"/>
    <col min="4" max="6" width="15.21875" style="10" customWidth="1"/>
    <col min="7" max="16384" width="9.21875" style="10"/>
  </cols>
  <sheetData>
    <row r="3" spans="3:6" x14ac:dyDescent="0.3">
      <c r="C3" s="11" t="s">
        <v>72</v>
      </c>
    </row>
    <row r="4" spans="3:6" x14ac:dyDescent="0.3">
      <c r="C4" s="25" t="s">
        <v>19</v>
      </c>
      <c r="D4" s="24" t="s">
        <v>73</v>
      </c>
      <c r="E4" s="24" t="s">
        <v>74</v>
      </c>
      <c r="F4" s="24" t="s">
        <v>75</v>
      </c>
    </row>
    <row r="5" spans="3:6" x14ac:dyDescent="0.3">
      <c r="C5" s="25" t="s">
        <v>13</v>
      </c>
      <c r="D5" s="14">
        <f>SUMIF(Sheet2!$C$5:$C$29,"Việt Nam",Sheet2!$G$5:$G$29)</f>
        <v>1700</v>
      </c>
      <c r="E5" s="14">
        <f>SUMIF(Sheet2!$C$5:$C$29,"Mỹ",Sheet2!$G$5:$G$29)</f>
        <v>3750</v>
      </c>
      <c r="F5" s="14">
        <f>SUMIF(Sheet2!$C$5:$C$29,"Pháp",Sheet2!$G$5:$G$29)</f>
        <v>2600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Sheet1!OLE_LINK1</vt:lpstr>
      <vt:lpstr>Sheet1!OLE_LINK2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</dc:creator>
  <cp:lastModifiedBy>PC</cp:lastModifiedBy>
  <dcterms:created xsi:type="dcterms:W3CDTF">2009-05-12T10:32:34Z</dcterms:created>
  <dcterms:modified xsi:type="dcterms:W3CDTF">2023-05-23T03:30:43Z</dcterms:modified>
</cp:coreProperties>
</file>