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TEST\Downloads\"/>
    </mc:Choice>
  </mc:AlternateContent>
  <bookViews>
    <workbookView xWindow="0" yWindow="0" windowWidth="20490" windowHeight="7500" activeTab="1"/>
  </bookViews>
  <sheets>
    <sheet name="ví dụ" sheetId="1" r:id="rId1"/>
    <sheet name="bài tập" sheetId="2" r:id="rId2"/>
    <sheet name="Sheet1" sheetId="3" r:id="rId3"/>
  </sheets>
  <definedNames>
    <definedName name="_xlnm._FilterDatabase" localSheetId="2" hidden="1">Sheet1!$A$1:$J$8</definedName>
  </definedNames>
  <calcPr calcId="162913"/>
  <extLst>
    <ext uri="GoogleSheetsCustomDataVersion1">
      <go:sheetsCustomData xmlns:go="http://customooxmlschemas.google.com/" r:id="rId6" roundtripDataSignature="AMtx7mgbowWov5RzLvFe+r0hmlA4422pCw=="/>
    </ext>
  </extLst>
</workbook>
</file>

<file path=xl/calcChain.xml><?xml version="1.0" encoding="utf-8"?>
<calcChain xmlns="http://schemas.openxmlformats.org/spreadsheetml/2006/main">
  <c r="I27" i="2" l="1"/>
  <c r="I25" i="2"/>
  <c r="J25" i="2" s="1"/>
  <c r="I29" i="2"/>
  <c r="H31" i="2"/>
  <c r="H27" i="2"/>
  <c r="H26" i="2"/>
  <c r="H30" i="2"/>
  <c r="H25" i="2"/>
  <c r="H29" i="2"/>
  <c r="H28" i="2"/>
  <c r="G25" i="2"/>
  <c r="G29" i="2"/>
  <c r="J29" i="2" s="1"/>
  <c r="G28" i="2"/>
  <c r="I28" i="2" s="1"/>
  <c r="F31" i="2"/>
  <c r="G31" i="2" s="1"/>
  <c r="F25" i="2"/>
  <c r="F29" i="2"/>
  <c r="F28" i="2"/>
  <c r="D31" i="2"/>
  <c r="D25" i="2"/>
  <c r="D28" i="2"/>
  <c r="C31" i="2"/>
  <c r="C27" i="2"/>
  <c r="D27" i="2" s="1"/>
  <c r="C26" i="2"/>
  <c r="D26" i="2" s="1"/>
  <c r="C30" i="2"/>
  <c r="D30" i="2" s="1"/>
  <c r="C25" i="2"/>
  <c r="C29" i="2"/>
  <c r="D29" i="2" s="1"/>
  <c r="C28" i="2"/>
  <c r="G21" i="2"/>
  <c r="G20" i="2"/>
  <c r="G19" i="2"/>
  <c r="G18" i="2"/>
  <c r="I5" i="2"/>
  <c r="I6" i="2"/>
  <c r="I7" i="2"/>
  <c r="I8" i="2"/>
  <c r="I9" i="2"/>
  <c r="I10" i="2"/>
  <c r="I11" i="2"/>
  <c r="I4" i="2"/>
  <c r="H5" i="2"/>
  <c r="H6" i="2"/>
  <c r="H7" i="2"/>
  <c r="H14" i="2" s="1"/>
  <c r="H8" i="2"/>
  <c r="H9" i="2"/>
  <c r="H10" i="2"/>
  <c r="H11" i="2"/>
  <c r="H4" i="2"/>
  <c r="G5" i="2"/>
  <c r="G6" i="2"/>
  <c r="G12" i="2" s="1"/>
  <c r="G7" i="2"/>
  <c r="G14" i="2" s="1"/>
  <c r="G8" i="2"/>
  <c r="G9" i="2"/>
  <c r="G10" i="2"/>
  <c r="G11" i="2"/>
  <c r="G4" i="2"/>
  <c r="F14" i="2"/>
  <c r="F13" i="2"/>
  <c r="F12" i="2"/>
  <c r="F5" i="2"/>
  <c r="F6" i="2"/>
  <c r="F7" i="2"/>
  <c r="F8" i="2"/>
  <c r="F9" i="2"/>
  <c r="F10" i="2"/>
  <c r="F11" i="2"/>
  <c r="F4" i="2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E14" i="2"/>
  <c r="E13" i="2"/>
  <c r="E12" i="2"/>
  <c r="C57" i="1"/>
  <c r="C56" i="1"/>
  <c r="C55" i="1"/>
  <c r="C54" i="1"/>
  <c r="C53" i="1"/>
  <c r="C52" i="1"/>
  <c r="C51" i="1"/>
  <c r="C50" i="1"/>
  <c r="C47" i="1"/>
  <c r="E47" i="1" s="1"/>
  <c r="B47" i="1"/>
  <c r="C46" i="1"/>
  <c r="E46" i="1" s="1"/>
  <c r="B46" i="1"/>
  <c r="C45" i="1"/>
  <c r="E45" i="1" s="1"/>
  <c r="B45" i="1"/>
  <c r="C44" i="1"/>
  <c r="E44" i="1" s="1"/>
  <c r="B44" i="1"/>
  <c r="C43" i="1"/>
  <c r="E43" i="1" s="1"/>
  <c r="B43" i="1"/>
  <c r="C42" i="1"/>
  <c r="E42" i="1" s="1"/>
  <c r="B42" i="1"/>
  <c r="C38" i="1"/>
  <c r="B38" i="1"/>
  <c r="C37" i="1"/>
  <c r="B37" i="1"/>
  <c r="C36" i="1"/>
  <c r="B36" i="1"/>
  <c r="C35" i="1"/>
  <c r="B35" i="1"/>
  <c r="C34" i="1"/>
  <c r="B34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B23" i="1"/>
  <c r="B22" i="1"/>
  <c r="B21" i="1"/>
  <c r="B20" i="1"/>
  <c r="D17" i="1"/>
  <c r="C17" i="1"/>
  <c r="D16" i="1"/>
  <c r="C16" i="1"/>
  <c r="D15" i="1"/>
  <c r="C15" i="1"/>
  <c r="D14" i="1"/>
  <c r="C14" i="1"/>
  <c r="D13" i="1"/>
  <c r="C13" i="1"/>
  <c r="D12" i="1"/>
  <c r="C12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I31" i="2" l="1"/>
  <c r="J31" i="2" s="1"/>
  <c r="F30" i="2"/>
  <c r="G30" i="2" s="1"/>
  <c r="F26" i="2"/>
  <c r="G26" i="2" s="1"/>
  <c r="J28" i="2"/>
  <c r="F27" i="2"/>
  <c r="G27" i="2" s="1"/>
  <c r="J27" i="2" s="1"/>
  <c r="I13" i="2"/>
  <c r="I12" i="2"/>
  <c r="I14" i="2"/>
  <c r="H13" i="2"/>
  <c r="H12" i="2"/>
  <c r="G13" i="2"/>
  <c r="D42" i="1"/>
  <c r="D44" i="1"/>
  <c r="D46" i="1"/>
  <c r="D43" i="1"/>
  <c r="D45" i="1"/>
  <c r="D47" i="1"/>
  <c r="I26" i="2" l="1"/>
  <c r="J26" i="2" s="1"/>
  <c r="I30" i="2"/>
  <c r="J30" i="2" s="1"/>
</calcChain>
</file>

<file path=xl/sharedStrings.xml><?xml version="1.0" encoding="utf-8"?>
<sst xmlns="http://schemas.openxmlformats.org/spreadsheetml/2006/main" count="261" uniqueCount="158">
  <si>
    <t>Bảng 1</t>
  </si>
  <si>
    <t>MaTB</t>
  </si>
  <si>
    <t>Tên hàng</t>
  </si>
  <si>
    <t>Đơn giá</t>
  </si>
  <si>
    <t>Bảng phụ</t>
  </si>
  <si>
    <t>MB</t>
  </si>
  <si>
    <t>Mã hàng</t>
  </si>
  <si>
    <t>MO</t>
  </si>
  <si>
    <t>KB</t>
  </si>
  <si>
    <t>Bàn phím</t>
  </si>
  <si>
    <t>Bo mạch chủ</t>
  </si>
  <si>
    <t>Màn hình</t>
  </si>
  <si>
    <t>Ma NV</t>
  </si>
  <si>
    <t>Tên</t>
  </si>
  <si>
    <t>Ngạch</t>
  </si>
  <si>
    <t>LCB</t>
  </si>
  <si>
    <t>Mã</t>
  </si>
  <si>
    <t>NV101</t>
  </si>
  <si>
    <t>Anh</t>
  </si>
  <si>
    <t>CV</t>
  </si>
  <si>
    <t>Chuyên viên</t>
  </si>
  <si>
    <t>NV102</t>
  </si>
  <si>
    <t>Ha</t>
  </si>
  <si>
    <t>NV</t>
  </si>
  <si>
    <t>Nhân viên</t>
  </si>
  <si>
    <t>NV203</t>
  </si>
  <si>
    <t>Dũng</t>
  </si>
  <si>
    <t>KT</t>
  </si>
  <si>
    <t>Kĩ thuật</t>
  </si>
  <si>
    <t>CV206</t>
  </si>
  <si>
    <t>Lâm</t>
  </si>
  <si>
    <t>CV410</t>
  </si>
  <si>
    <t>Minh</t>
  </si>
  <si>
    <t>KT315</t>
  </si>
  <si>
    <t>Lan</t>
  </si>
  <si>
    <t>MaHD</t>
  </si>
  <si>
    <t>Tên kho</t>
  </si>
  <si>
    <t>Mã kho</t>
  </si>
  <si>
    <t>01TA12</t>
  </si>
  <si>
    <t>Quận 1</t>
  </si>
  <si>
    <t>02DX13</t>
  </si>
  <si>
    <t>Quận 2</t>
  </si>
  <si>
    <t>03BI21</t>
  </si>
  <si>
    <t>Quận 3</t>
  </si>
  <si>
    <t>04NO13</t>
  </si>
  <si>
    <t>Mã HĐ</t>
  </si>
  <si>
    <t>Số lượng</t>
  </si>
  <si>
    <t>Hệ số</t>
  </si>
  <si>
    <t>Giá sỉ</t>
  </si>
  <si>
    <t>Giá lẻ</t>
  </si>
  <si>
    <t>B021</t>
  </si>
  <si>
    <t>B</t>
  </si>
  <si>
    <t>Bàn ủi</t>
  </si>
  <si>
    <t>T032</t>
  </si>
  <si>
    <t>N</t>
  </si>
  <si>
    <t>Nồi điện</t>
  </si>
  <si>
    <t>B152</t>
  </si>
  <si>
    <t>T</t>
  </si>
  <si>
    <t>Tủ lạnh</t>
  </si>
  <si>
    <t>N031</t>
  </si>
  <si>
    <t>M</t>
  </si>
  <si>
    <t>Máy lạnh</t>
  </si>
  <si>
    <t>M203</t>
  </si>
  <si>
    <t>HD</t>
  </si>
  <si>
    <t>VC</t>
  </si>
  <si>
    <t>CD</t>
  </si>
  <si>
    <t>Tên thiết bị</t>
  </si>
  <si>
    <t>Video card</t>
  </si>
  <si>
    <t>HDD</t>
  </si>
  <si>
    <t>CDRW</t>
  </si>
  <si>
    <t>Bảng chính</t>
  </si>
  <si>
    <t>Bảng hệ số</t>
  </si>
  <si>
    <t>Tỉ lệ thuế</t>
  </si>
  <si>
    <t>Tỉ lệ giảm</t>
  </si>
  <si>
    <t>M014</t>
  </si>
  <si>
    <t>ĐTB</t>
  </si>
  <si>
    <t>Xếp loại</t>
  </si>
  <si>
    <t>Yếu</t>
  </si>
  <si>
    <t>TB</t>
  </si>
  <si>
    <t>Dân</t>
  </si>
  <si>
    <t>Khá</t>
  </si>
  <si>
    <t>Khang</t>
  </si>
  <si>
    <t>Giỏi</t>
  </si>
  <si>
    <t>Lê</t>
  </si>
  <si>
    <t>Bình</t>
  </si>
  <si>
    <t>Linh</t>
  </si>
  <si>
    <t>Sang</t>
  </si>
  <si>
    <t>HÓA ĐƠN BÁN HÀNG</t>
  </si>
  <si>
    <t>STT</t>
  </si>
  <si>
    <t>Mặt hàng</t>
  </si>
  <si>
    <t>Số lượng - Giá cả</t>
  </si>
  <si>
    <t>Tiền nhập</t>
  </si>
  <si>
    <t>Tiền xuất</t>
  </si>
  <si>
    <t>Thuế VAT</t>
  </si>
  <si>
    <t>Lợi nhuận</t>
  </si>
  <si>
    <t>KB001</t>
  </si>
  <si>
    <t>KB002</t>
  </si>
  <si>
    <t>MO001</t>
  </si>
  <si>
    <t>FD001</t>
  </si>
  <si>
    <t>HD001</t>
  </si>
  <si>
    <t>MO002</t>
  </si>
  <si>
    <t>FD003</t>
  </si>
  <si>
    <t>HD003</t>
  </si>
  <si>
    <t>Thấp nhất</t>
  </si>
  <si>
    <t>Cao nhất</t>
  </si>
  <si>
    <t>Tổng cộng</t>
  </si>
  <si>
    <t>Giá nhập</t>
  </si>
  <si>
    <t>FD</t>
  </si>
  <si>
    <t>Keyboard</t>
  </si>
  <si>
    <t>Hard Disk</t>
  </si>
  <si>
    <t>Monitor</t>
  </si>
  <si>
    <t>Floppy</t>
  </si>
  <si>
    <t>Bảng giá nhập</t>
  </si>
  <si>
    <t>Bảng thống kê</t>
  </si>
  <si>
    <t>HÓA ĐƠN BÁN SÁCH</t>
  </si>
  <si>
    <t>MSHH</t>
  </si>
  <si>
    <t>TÊN SÁCH</t>
  </si>
  <si>
    <t>MÃ SÁCH</t>
  </si>
  <si>
    <t>LOẠI SÁCH</t>
  </si>
  <si>
    <t>SỐ LƯỢNG</t>
  </si>
  <si>
    <t>ĐƠN GIÁ</t>
  </si>
  <si>
    <t>THÀNH TIỀN</t>
  </si>
  <si>
    <t>PHÍ VẬN CHUYỂN</t>
  </si>
  <si>
    <t>TIỀN GIẢM</t>
  </si>
  <si>
    <t>A0G2</t>
  </si>
  <si>
    <t>A1G2</t>
  </si>
  <si>
    <t>C0T2</t>
  </si>
  <si>
    <t>BOK1</t>
  </si>
  <si>
    <t>A2G2</t>
  </si>
  <si>
    <t>D1K1</t>
  </si>
  <si>
    <t>C1T2</t>
  </si>
  <si>
    <t>Đại số 11</t>
  </si>
  <si>
    <t>Quang học 11</t>
  </si>
  <si>
    <t>Giàn Thiên Lý</t>
  </si>
  <si>
    <t>Dạy Toán 6</t>
  </si>
  <si>
    <t>Văn Học 12</t>
  </si>
  <si>
    <t>Tâm Lý HS</t>
  </si>
  <si>
    <t>Thủy Hữ</t>
  </si>
  <si>
    <t>BẢNG LOẠI SÁCH</t>
  </si>
  <si>
    <t>PHÍ</t>
  </si>
  <si>
    <t>BẢNG PHÍ VẬN CHUYỂN</t>
  </si>
  <si>
    <t>G</t>
  </si>
  <si>
    <t>K</t>
  </si>
  <si>
    <t>Giáo khoa</t>
  </si>
  <si>
    <t>Truyện</t>
  </si>
  <si>
    <t>Tham khảo</t>
  </si>
  <si>
    <t>PHẢI TRẢ</t>
  </si>
  <si>
    <t>BẢNG THANH TOÁN TIỀN ĐIỆN THÁNG 10/2003</t>
  </si>
  <si>
    <t>MÃ KH</t>
  </si>
  <si>
    <t>HỌ TÊN KH</t>
  </si>
  <si>
    <t>LOẠI HỘ</t>
  </si>
  <si>
    <t>CS CŨ</t>
  </si>
  <si>
    <t>CS MỚI</t>
  </si>
  <si>
    <t>TIÊU THỤ</t>
  </si>
  <si>
    <t>ĐỊNH MỨC</t>
  </si>
  <si>
    <t>SỐ KW VƯỢT ĐM</t>
  </si>
  <si>
    <t>TIỀN TRONG ĐM</t>
  </si>
  <si>
    <t>TIỀN VƯỢT 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</si>
</sst>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4" fillId="0" borderId="0" xfId="0" applyFont="1"/>
    <xf numFmtId="0" fontId="4" fillId="0" borderId="0" xfId="0" applyFont="1" applyAlignment="1"/>
    <xf numFmtId="0" fontId="4" fillId="2" borderId="1" xfId="0" applyFont="1" applyFill="1" applyBorder="1"/>
    <xf numFmtId="0" fontId="5" fillId="0" borderId="1" xfId="0" applyFont="1" applyBorder="1"/>
    <xf numFmtId="9" fontId="5" fillId="0" borderId="1" xfId="0" applyNumberFormat="1" applyFont="1" applyBorder="1"/>
    <xf numFmtId="9" fontId="5" fillId="0" borderId="1" xfId="0" applyNumberFormat="1" applyFont="1" applyBorder="1" applyAlignment="1"/>
    <xf numFmtId="0" fontId="4" fillId="2" borderId="1" xfId="0" applyFont="1" applyFill="1" applyBorder="1" applyAlignment="1"/>
    <xf numFmtId="0" fontId="5" fillId="0" borderId="1" xfId="0" applyFont="1" applyBorder="1" applyAlignment="1"/>
    <xf numFmtId="164" fontId="5" fillId="0" borderId="1" xfId="0" applyNumberFormat="1" applyFont="1" applyBorder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Fill="1" applyBorder="1" applyAlignment="1"/>
    <xf numFmtId="0" fontId="6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2.140625" customWidth="1"/>
    <col min="3" max="3" width="12" customWidth="1"/>
    <col min="4" max="4" width="9.28515625" customWidth="1"/>
    <col min="5" max="5" width="11.140625" customWidth="1"/>
    <col min="6" max="6" width="12.140625" customWidth="1"/>
    <col min="7" max="7" width="12" customWidth="1"/>
    <col min="8" max="26" width="8.7109375" customWidth="1"/>
  </cols>
  <sheetData>
    <row r="1" spans="1:8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E2" s="1" t="s">
        <v>4</v>
      </c>
    </row>
    <row r="3" spans="1:8" x14ac:dyDescent="0.25">
      <c r="A3" s="3" t="s">
        <v>5</v>
      </c>
      <c r="B3" s="3" t="str">
        <f t="shared" ref="B3:B9" si="0">VLOOKUP(A3,$E$4:$G$6,2,0)</f>
        <v>Bo mạch chủ</v>
      </c>
      <c r="C3" s="3">
        <f t="shared" ref="C3:C9" si="1">VLOOKUP(A3,$E$4:$G$6,3,0)</f>
        <v>1500000</v>
      </c>
      <c r="E3" s="2" t="s">
        <v>6</v>
      </c>
      <c r="F3" s="2" t="s">
        <v>2</v>
      </c>
      <c r="G3" s="2" t="s">
        <v>3</v>
      </c>
    </row>
    <row r="4" spans="1:8" x14ac:dyDescent="0.25">
      <c r="A4" s="3" t="s">
        <v>7</v>
      </c>
      <c r="B4" s="3" t="str">
        <f t="shared" si="0"/>
        <v>Màn hình</v>
      </c>
      <c r="C4" s="3">
        <f t="shared" si="1"/>
        <v>900000</v>
      </c>
      <c r="E4" s="3" t="s">
        <v>8</v>
      </c>
      <c r="F4" s="3" t="s">
        <v>9</v>
      </c>
      <c r="G4" s="3">
        <v>350000</v>
      </c>
    </row>
    <row r="5" spans="1:8" x14ac:dyDescent="0.25">
      <c r="A5" s="3" t="s">
        <v>8</v>
      </c>
      <c r="B5" s="3" t="str">
        <f t="shared" si="0"/>
        <v>Bàn phím</v>
      </c>
      <c r="C5" s="3">
        <f t="shared" si="1"/>
        <v>350000</v>
      </c>
      <c r="E5" s="3" t="s">
        <v>5</v>
      </c>
      <c r="F5" s="3" t="s">
        <v>10</v>
      </c>
      <c r="G5" s="3">
        <v>1500000</v>
      </c>
    </row>
    <row r="6" spans="1:8" x14ac:dyDescent="0.25">
      <c r="A6" s="3" t="s">
        <v>7</v>
      </c>
      <c r="B6" s="3" t="str">
        <f t="shared" si="0"/>
        <v>Màn hình</v>
      </c>
      <c r="C6" s="3">
        <f t="shared" si="1"/>
        <v>900000</v>
      </c>
      <c r="E6" s="3" t="s">
        <v>7</v>
      </c>
      <c r="F6" s="3" t="s">
        <v>11</v>
      </c>
      <c r="G6" s="3">
        <v>900000</v>
      </c>
    </row>
    <row r="7" spans="1:8" x14ac:dyDescent="0.25">
      <c r="A7" s="3" t="s">
        <v>5</v>
      </c>
      <c r="B7" s="3" t="str">
        <f t="shared" si="0"/>
        <v>Bo mạch chủ</v>
      </c>
      <c r="C7" s="3">
        <f t="shared" si="1"/>
        <v>1500000</v>
      </c>
    </row>
    <row r="8" spans="1:8" x14ac:dyDescent="0.25">
      <c r="A8" s="3" t="s">
        <v>8</v>
      </c>
      <c r="B8" s="3" t="str">
        <f t="shared" si="0"/>
        <v>Bàn phím</v>
      </c>
      <c r="C8" s="3">
        <f t="shared" si="1"/>
        <v>350000</v>
      </c>
    </row>
    <row r="9" spans="1:8" x14ac:dyDescent="0.25">
      <c r="A9" s="3" t="s">
        <v>5</v>
      </c>
      <c r="B9" s="3" t="str">
        <f t="shared" si="0"/>
        <v>Bo mạch chủ</v>
      </c>
      <c r="C9" s="3">
        <f t="shared" si="1"/>
        <v>1500000</v>
      </c>
    </row>
    <row r="11" spans="1:8" x14ac:dyDescent="0.25">
      <c r="A11" s="2" t="s">
        <v>12</v>
      </c>
      <c r="B11" s="2" t="s">
        <v>13</v>
      </c>
      <c r="C11" s="2" t="s">
        <v>14</v>
      </c>
      <c r="D11" s="2" t="s">
        <v>15</v>
      </c>
      <c r="F11" s="2" t="s">
        <v>16</v>
      </c>
      <c r="G11" s="2" t="s">
        <v>14</v>
      </c>
      <c r="H11" s="2" t="s">
        <v>15</v>
      </c>
    </row>
    <row r="12" spans="1:8" x14ac:dyDescent="0.25">
      <c r="A12" s="3" t="s">
        <v>17</v>
      </c>
      <c r="B12" s="3" t="s">
        <v>18</v>
      </c>
      <c r="C12" s="3" t="str">
        <f t="shared" ref="C12:C17" si="2">VLOOKUP(LEFT(A12,2),$F$12:$H$14,2,0)</f>
        <v>Nhân viên</v>
      </c>
      <c r="D12" s="3">
        <f t="shared" ref="D12:D17" si="3">VLOOKUP(LEFT(A12,2),$F$12:$H$14,3,0)</f>
        <v>250</v>
      </c>
      <c r="F12" s="3" t="s">
        <v>19</v>
      </c>
      <c r="G12" s="3" t="s">
        <v>20</v>
      </c>
      <c r="H12" s="3">
        <v>450</v>
      </c>
    </row>
    <row r="13" spans="1:8" x14ac:dyDescent="0.25">
      <c r="A13" s="3" t="s">
        <v>21</v>
      </c>
      <c r="B13" s="3" t="s">
        <v>22</v>
      </c>
      <c r="C13" s="3" t="str">
        <f t="shared" si="2"/>
        <v>Nhân viên</v>
      </c>
      <c r="D13" s="3">
        <f t="shared" si="3"/>
        <v>250</v>
      </c>
      <c r="F13" s="3" t="s">
        <v>23</v>
      </c>
      <c r="G13" s="3" t="s">
        <v>24</v>
      </c>
      <c r="H13" s="3">
        <v>250</v>
      </c>
    </row>
    <row r="14" spans="1:8" x14ac:dyDescent="0.25">
      <c r="A14" s="3" t="s">
        <v>25</v>
      </c>
      <c r="B14" s="3" t="s">
        <v>26</v>
      </c>
      <c r="C14" s="3" t="str">
        <f t="shared" si="2"/>
        <v>Nhân viên</v>
      </c>
      <c r="D14" s="3">
        <f t="shared" si="3"/>
        <v>250</v>
      </c>
      <c r="F14" s="3" t="s">
        <v>27</v>
      </c>
      <c r="G14" s="3" t="s">
        <v>28</v>
      </c>
      <c r="H14" s="3">
        <v>200</v>
      </c>
    </row>
    <row r="15" spans="1:8" x14ac:dyDescent="0.25">
      <c r="A15" s="3" t="s">
        <v>29</v>
      </c>
      <c r="B15" s="3" t="s">
        <v>30</v>
      </c>
      <c r="C15" s="3" t="str">
        <f t="shared" si="2"/>
        <v>Chuyên viên</v>
      </c>
      <c r="D15" s="3">
        <f t="shared" si="3"/>
        <v>450</v>
      </c>
    </row>
    <row r="16" spans="1:8" x14ac:dyDescent="0.25">
      <c r="A16" s="3" t="s">
        <v>31</v>
      </c>
      <c r="B16" s="3" t="s">
        <v>32</v>
      </c>
      <c r="C16" s="3" t="str">
        <f t="shared" si="2"/>
        <v>Chuyên viên</v>
      </c>
      <c r="D16" s="3">
        <f t="shared" si="3"/>
        <v>450</v>
      </c>
    </row>
    <row r="17" spans="1:10" x14ac:dyDescent="0.25">
      <c r="A17" s="3" t="s">
        <v>33</v>
      </c>
      <c r="B17" s="3" t="s">
        <v>34</v>
      </c>
      <c r="C17" s="3" t="str">
        <f t="shared" si="2"/>
        <v>Kĩ thuật</v>
      </c>
      <c r="D17" s="3">
        <f t="shared" si="3"/>
        <v>200</v>
      </c>
    </row>
    <row r="19" spans="1:10" x14ac:dyDescent="0.25">
      <c r="A19" s="2" t="s">
        <v>35</v>
      </c>
      <c r="B19" s="2" t="s">
        <v>36</v>
      </c>
      <c r="D19" s="2" t="s">
        <v>37</v>
      </c>
      <c r="E19" s="2" t="s">
        <v>36</v>
      </c>
    </row>
    <row r="20" spans="1:10" x14ac:dyDescent="0.25">
      <c r="A20" s="3" t="s">
        <v>38</v>
      </c>
      <c r="B20" s="3" t="str">
        <f t="shared" ref="B20:B23" si="4">VLOOKUP(VALUE(RIGHT(A20,1)),$D$20:$E$22,2,0)</f>
        <v>Quận 2</v>
      </c>
      <c r="D20" s="3">
        <v>1</v>
      </c>
      <c r="E20" s="3" t="s">
        <v>39</v>
      </c>
    </row>
    <row r="21" spans="1:10" ht="15.75" customHeight="1" x14ac:dyDescent="0.25">
      <c r="A21" s="3" t="s">
        <v>40</v>
      </c>
      <c r="B21" s="3" t="str">
        <f t="shared" si="4"/>
        <v>Quận 3</v>
      </c>
      <c r="D21" s="3">
        <v>2</v>
      </c>
      <c r="E21" s="3" t="s">
        <v>41</v>
      </c>
    </row>
    <row r="22" spans="1:10" ht="15.75" customHeight="1" x14ac:dyDescent="0.25">
      <c r="A22" s="3" t="s">
        <v>42</v>
      </c>
      <c r="B22" s="3" t="str">
        <f t="shared" si="4"/>
        <v>Quận 1</v>
      </c>
      <c r="D22" s="3">
        <v>3</v>
      </c>
      <c r="E22" s="3" t="s">
        <v>43</v>
      </c>
    </row>
    <row r="23" spans="1:10" ht="15.75" customHeight="1" x14ac:dyDescent="0.25">
      <c r="A23" s="3" t="s">
        <v>44</v>
      </c>
      <c r="B23" s="3" t="str">
        <f t="shared" si="4"/>
        <v>Quận 3</v>
      </c>
    </row>
    <row r="24" spans="1:10" ht="15.75" customHeight="1" x14ac:dyDescent="0.25"/>
    <row r="25" spans="1:10" ht="15.75" customHeight="1" x14ac:dyDescent="0.25">
      <c r="A25" s="2" t="s">
        <v>45</v>
      </c>
      <c r="B25" s="2" t="s">
        <v>2</v>
      </c>
      <c r="C25" s="2" t="s">
        <v>46</v>
      </c>
      <c r="D25" s="2" t="s">
        <v>47</v>
      </c>
      <c r="E25" s="2" t="s">
        <v>3</v>
      </c>
      <c r="G25" s="2" t="s">
        <v>6</v>
      </c>
      <c r="H25" s="2" t="s">
        <v>2</v>
      </c>
      <c r="I25" s="2" t="s">
        <v>48</v>
      </c>
      <c r="J25" s="2" t="s">
        <v>49</v>
      </c>
    </row>
    <row r="26" spans="1:10" ht="15.75" customHeight="1" x14ac:dyDescent="0.25">
      <c r="A26" s="3" t="s">
        <v>50</v>
      </c>
      <c r="B26" s="3" t="str">
        <f t="shared" ref="B26:B30" si="5">VLOOKUP(LEFT(A26,1),$G$26:$J$29,2,0)</f>
        <v>Bàn ủi</v>
      </c>
      <c r="C26" s="3">
        <f t="shared" ref="C26:C30" si="6">VALUE(MID(A26,2,2))</f>
        <v>2</v>
      </c>
      <c r="D26" s="3">
        <f t="shared" ref="D26:D30" si="7">VALUE(RIGHT(A26,1))</f>
        <v>1</v>
      </c>
      <c r="E26" s="3">
        <f t="shared" ref="E26:E30" si="8">VLOOKUP(LEFT(A26,1),$G$26:$J$29,IF(C26&gt;=5,3,4),0)</f>
        <v>12</v>
      </c>
      <c r="G26" s="3" t="s">
        <v>51</v>
      </c>
      <c r="H26" s="3" t="s">
        <v>52</v>
      </c>
      <c r="I26" s="3">
        <v>10</v>
      </c>
      <c r="J26" s="3">
        <v>12</v>
      </c>
    </row>
    <row r="27" spans="1:10" ht="15.75" customHeight="1" x14ac:dyDescent="0.25">
      <c r="A27" s="3" t="s">
        <v>53</v>
      </c>
      <c r="B27" s="3" t="str">
        <f t="shared" si="5"/>
        <v>Tủ lạnh</v>
      </c>
      <c r="C27" s="3">
        <f t="shared" si="6"/>
        <v>3</v>
      </c>
      <c r="D27" s="3">
        <f t="shared" si="7"/>
        <v>2</v>
      </c>
      <c r="E27" s="3">
        <f t="shared" si="8"/>
        <v>215</v>
      </c>
      <c r="G27" s="3" t="s">
        <v>54</v>
      </c>
      <c r="H27" s="3" t="s">
        <v>55</v>
      </c>
      <c r="I27" s="3">
        <v>30</v>
      </c>
      <c r="J27" s="3">
        <v>33</v>
      </c>
    </row>
    <row r="28" spans="1:10" ht="15.75" customHeight="1" x14ac:dyDescent="0.25">
      <c r="A28" s="3" t="s">
        <v>56</v>
      </c>
      <c r="B28" s="3" t="str">
        <f t="shared" si="5"/>
        <v>Bàn ủi</v>
      </c>
      <c r="C28" s="3">
        <f t="shared" si="6"/>
        <v>15</v>
      </c>
      <c r="D28" s="3">
        <f t="shared" si="7"/>
        <v>2</v>
      </c>
      <c r="E28" s="3">
        <f t="shared" si="8"/>
        <v>10</v>
      </c>
      <c r="G28" s="3" t="s">
        <v>57</v>
      </c>
      <c r="H28" s="3" t="s">
        <v>58</v>
      </c>
      <c r="I28" s="3">
        <v>200</v>
      </c>
      <c r="J28" s="3">
        <v>215</v>
      </c>
    </row>
    <row r="29" spans="1:10" ht="15.75" customHeight="1" x14ac:dyDescent="0.25">
      <c r="A29" s="3" t="s">
        <v>59</v>
      </c>
      <c r="B29" s="3" t="str">
        <f t="shared" si="5"/>
        <v>Nồi điện</v>
      </c>
      <c r="C29" s="3">
        <f t="shared" si="6"/>
        <v>3</v>
      </c>
      <c r="D29" s="3">
        <f t="shared" si="7"/>
        <v>1</v>
      </c>
      <c r="E29" s="3">
        <f t="shared" si="8"/>
        <v>33</v>
      </c>
      <c r="G29" s="3" t="s">
        <v>60</v>
      </c>
      <c r="H29" s="3" t="s">
        <v>61</v>
      </c>
      <c r="I29" s="3">
        <v>250</v>
      </c>
      <c r="J29" s="3">
        <v>260</v>
      </c>
    </row>
    <row r="30" spans="1:10" ht="15.75" customHeight="1" x14ac:dyDescent="0.25">
      <c r="A30" s="3" t="s">
        <v>62</v>
      </c>
      <c r="B30" s="3" t="str">
        <f t="shared" si="5"/>
        <v>Máy lạnh</v>
      </c>
      <c r="C30" s="3">
        <f t="shared" si="6"/>
        <v>20</v>
      </c>
      <c r="D30" s="3">
        <f t="shared" si="7"/>
        <v>3</v>
      </c>
      <c r="E30" s="3">
        <f t="shared" si="8"/>
        <v>250</v>
      </c>
    </row>
    <row r="31" spans="1:10" ht="15.75" customHeight="1" x14ac:dyDescent="0.25"/>
    <row r="32" spans="1:10" ht="15.75" customHeight="1" x14ac:dyDescent="0.25">
      <c r="A32" s="1" t="s">
        <v>0</v>
      </c>
    </row>
    <row r="33" spans="1:11" ht="15.75" customHeight="1" x14ac:dyDescent="0.25">
      <c r="A33" s="2" t="s">
        <v>1</v>
      </c>
      <c r="B33" s="2" t="s">
        <v>2</v>
      </c>
      <c r="C33" s="2" t="s">
        <v>3</v>
      </c>
      <c r="E33" s="1" t="s">
        <v>4</v>
      </c>
    </row>
    <row r="34" spans="1:11" ht="15.75" customHeight="1" x14ac:dyDescent="0.25">
      <c r="A34" s="3" t="s">
        <v>63</v>
      </c>
      <c r="B34" s="3" t="str">
        <f t="shared" ref="B34:B38" si="9">HLOOKUP(A34,$E$34:$H$36,2,0)</f>
        <v>HDD</v>
      </c>
      <c r="C34" s="3">
        <f t="shared" ref="C34:C38" si="10">HLOOKUP(A34,$E$34:$H$36,3,0)</f>
        <v>900000</v>
      </c>
      <c r="E34" s="2" t="s">
        <v>1</v>
      </c>
      <c r="F34" s="3" t="s">
        <v>64</v>
      </c>
      <c r="G34" s="3" t="s">
        <v>63</v>
      </c>
      <c r="H34" s="3" t="s">
        <v>65</v>
      </c>
    </row>
    <row r="35" spans="1:11" ht="15.75" customHeight="1" x14ac:dyDescent="0.25">
      <c r="A35" s="3" t="s">
        <v>65</v>
      </c>
      <c r="B35" s="3" t="str">
        <f t="shared" si="9"/>
        <v>CDRW</v>
      </c>
      <c r="C35" s="3">
        <f t="shared" si="10"/>
        <v>250000</v>
      </c>
      <c r="E35" s="2" t="s">
        <v>66</v>
      </c>
      <c r="F35" s="3" t="s">
        <v>67</v>
      </c>
      <c r="G35" s="3" t="s">
        <v>68</v>
      </c>
      <c r="H35" s="3" t="s">
        <v>69</v>
      </c>
    </row>
    <row r="36" spans="1:11" ht="15.75" customHeight="1" x14ac:dyDescent="0.25">
      <c r="A36" s="3" t="s">
        <v>64</v>
      </c>
      <c r="B36" s="3" t="str">
        <f t="shared" si="9"/>
        <v>Video card</v>
      </c>
      <c r="C36" s="3">
        <f t="shared" si="10"/>
        <v>350000</v>
      </c>
      <c r="E36" s="2" t="s">
        <v>3</v>
      </c>
      <c r="F36" s="3">
        <v>350000</v>
      </c>
      <c r="G36" s="3">
        <v>900000</v>
      </c>
      <c r="H36" s="3">
        <v>250000</v>
      </c>
    </row>
    <row r="37" spans="1:11" ht="15.75" customHeight="1" x14ac:dyDescent="0.25">
      <c r="A37" s="3" t="s">
        <v>65</v>
      </c>
      <c r="B37" s="3" t="str">
        <f t="shared" si="9"/>
        <v>CDRW</v>
      </c>
      <c r="C37" s="3">
        <f t="shared" si="10"/>
        <v>250000</v>
      </c>
    </row>
    <row r="38" spans="1:11" ht="15.75" customHeight="1" x14ac:dyDescent="0.25">
      <c r="A38" s="3" t="s">
        <v>63</v>
      </c>
      <c r="B38" s="3" t="str">
        <f t="shared" si="9"/>
        <v>HDD</v>
      </c>
      <c r="C38" s="3">
        <f t="shared" si="10"/>
        <v>900000</v>
      </c>
    </row>
    <row r="39" spans="1:11" ht="15.75" customHeight="1" x14ac:dyDescent="0.25"/>
    <row r="40" spans="1:11" ht="15.75" customHeight="1" x14ac:dyDescent="0.25">
      <c r="A40" s="4" t="s">
        <v>70</v>
      </c>
      <c r="G40" s="5" t="s">
        <v>71</v>
      </c>
    </row>
    <row r="41" spans="1:11" ht="15.75" customHeight="1" x14ac:dyDescent="0.25">
      <c r="A41" s="6" t="s">
        <v>45</v>
      </c>
      <c r="B41" s="6" t="s">
        <v>46</v>
      </c>
      <c r="C41" s="6" t="s">
        <v>47</v>
      </c>
      <c r="D41" s="6" t="s">
        <v>72</v>
      </c>
      <c r="E41" s="6" t="s">
        <v>73</v>
      </c>
      <c r="G41" s="6" t="s">
        <v>47</v>
      </c>
      <c r="H41" s="7">
        <v>1</v>
      </c>
      <c r="I41" s="7">
        <v>2</v>
      </c>
      <c r="J41" s="7">
        <v>3</v>
      </c>
      <c r="K41" s="7">
        <v>4</v>
      </c>
    </row>
    <row r="42" spans="1:11" ht="15.75" customHeight="1" x14ac:dyDescent="0.25">
      <c r="A42" s="7" t="s">
        <v>50</v>
      </c>
      <c r="B42" s="7">
        <f t="shared" ref="B42:B47" si="11">VALUE(MID(A42,2,2))</f>
        <v>2</v>
      </c>
      <c r="C42" s="7">
        <f t="shared" ref="C42:C47" si="12">VALUE(RIGHT(A42,1))</f>
        <v>1</v>
      </c>
      <c r="D42" s="8">
        <f t="shared" ref="D42:D47" si="13">HLOOKUP(C42,$H$41:$K$43,2,0)</f>
        <v>0</v>
      </c>
      <c r="E42" s="8">
        <f t="shared" ref="E42:E47" si="14">HLOOKUP(C42,$H$41:$K$43,3,0)</f>
        <v>0.02</v>
      </c>
      <c r="G42" s="6" t="s">
        <v>73</v>
      </c>
      <c r="H42" s="9">
        <v>0</v>
      </c>
      <c r="I42" s="9">
        <v>0.01</v>
      </c>
      <c r="J42" s="9">
        <v>0.02</v>
      </c>
      <c r="K42" s="9">
        <v>0.03</v>
      </c>
    </row>
    <row r="43" spans="1:11" ht="15.75" customHeight="1" x14ac:dyDescent="0.25">
      <c r="A43" s="7" t="s">
        <v>53</v>
      </c>
      <c r="B43" s="7">
        <f t="shared" si="11"/>
        <v>3</v>
      </c>
      <c r="C43" s="7">
        <f t="shared" si="12"/>
        <v>2</v>
      </c>
      <c r="D43" s="8">
        <f t="shared" si="13"/>
        <v>0.01</v>
      </c>
      <c r="E43" s="8">
        <f t="shared" si="14"/>
        <v>0.03</v>
      </c>
      <c r="G43" s="6" t="s">
        <v>72</v>
      </c>
      <c r="H43" s="9">
        <v>0.02</v>
      </c>
      <c r="I43" s="9">
        <v>0.03</v>
      </c>
      <c r="J43" s="9">
        <v>0.05</v>
      </c>
      <c r="K43" s="9">
        <v>0.1</v>
      </c>
    </row>
    <row r="44" spans="1:11" ht="15.75" customHeight="1" x14ac:dyDescent="0.25">
      <c r="A44" s="7" t="s">
        <v>56</v>
      </c>
      <c r="B44" s="7">
        <f t="shared" si="11"/>
        <v>15</v>
      </c>
      <c r="C44" s="7">
        <f t="shared" si="12"/>
        <v>2</v>
      </c>
      <c r="D44" s="8">
        <f t="shared" si="13"/>
        <v>0.01</v>
      </c>
      <c r="E44" s="8">
        <f t="shared" si="14"/>
        <v>0.03</v>
      </c>
    </row>
    <row r="45" spans="1:11" ht="15.75" customHeight="1" x14ac:dyDescent="0.25">
      <c r="A45" s="7" t="s">
        <v>59</v>
      </c>
      <c r="B45" s="7">
        <f t="shared" si="11"/>
        <v>3</v>
      </c>
      <c r="C45" s="7">
        <f t="shared" si="12"/>
        <v>1</v>
      </c>
      <c r="D45" s="8">
        <f t="shared" si="13"/>
        <v>0</v>
      </c>
      <c r="E45" s="8">
        <f t="shared" si="14"/>
        <v>0.02</v>
      </c>
    </row>
    <row r="46" spans="1:11" ht="15.75" customHeight="1" x14ac:dyDescent="0.25">
      <c r="A46" s="7" t="s">
        <v>62</v>
      </c>
      <c r="B46" s="7">
        <f t="shared" si="11"/>
        <v>20</v>
      </c>
      <c r="C46" s="7">
        <f t="shared" si="12"/>
        <v>3</v>
      </c>
      <c r="D46" s="8">
        <f t="shared" si="13"/>
        <v>0.02</v>
      </c>
      <c r="E46" s="8">
        <f t="shared" si="14"/>
        <v>0.05</v>
      </c>
    </row>
    <row r="47" spans="1:11" ht="15.75" customHeight="1" x14ac:dyDescent="0.25">
      <c r="A47" s="7" t="s">
        <v>74</v>
      </c>
      <c r="B47" s="7">
        <f t="shared" si="11"/>
        <v>1</v>
      </c>
      <c r="C47" s="7">
        <f t="shared" si="12"/>
        <v>4</v>
      </c>
      <c r="D47" s="8">
        <f t="shared" si="13"/>
        <v>0.03</v>
      </c>
      <c r="E47" s="8">
        <f t="shared" si="14"/>
        <v>0.1</v>
      </c>
    </row>
    <row r="48" spans="1:11" ht="15.75" customHeight="1" x14ac:dyDescent="0.25"/>
    <row r="49" spans="1:6" ht="15.75" customHeight="1" x14ac:dyDescent="0.25">
      <c r="A49" s="10" t="s">
        <v>13</v>
      </c>
      <c r="B49" s="10" t="s">
        <v>75</v>
      </c>
      <c r="C49" s="10" t="s">
        <v>76</v>
      </c>
      <c r="E49" s="10" t="s">
        <v>75</v>
      </c>
      <c r="F49" s="10" t="s">
        <v>76</v>
      </c>
    </row>
    <row r="50" spans="1:6" ht="15.75" customHeight="1" x14ac:dyDescent="0.25">
      <c r="A50" s="11" t="s">
        <v>32</v>
      </c>
      <c r="B50" s="12">
        <v>45025</v>
      </c>
      <c r="C50" s="7" t="str">
        <f t="shared" ref="C50:C57" si="15">VLOOKUP(B50,$E$50:$F$53,2,1)</f>
        <v>Giỏi</v>
      </c>
      <c r="E50" s="11">
        <v>0</v>
      </c>
      <c r="F50" s="11" t="s">
        <v>77</v>
      </c>
    </row>
    <row r="51" spans="1:6" ht="15.75" customHeight="1" x14ac:dyDescent="0.25">
      <c r="A51" s="11" t="s">
        <v>34</v>
      </c>
      <c r="B51" s="12">
        <v>44993</v>
      </c>
      <c r="C51" s="7" t="str">
        <f t="shared" si="15"/>
        <v>Giỏi</v>
      </c>
      <c r="E51" s="11">
        <v>5</v>
      </c>
      <c r="F51" s="11" t="s">
        <v>78</v>
      </c>
    </row>
    <row r="52" spans="1:6" ht="15.75" customHeight="1" x14ac:dyDescent="0.25">
      <c r="A52" s="11" t="s">
        <v>79</v>
      </c>
      <c r="B52" s="12">
        <v>45114</v>
      </c>
      <c r="C52" s="7" t="str">
        <f t="shared" si="15"/>
        <v>Giỏi</v>
      </c>
      <c r="E52" s="11">
        <v>7</v>
      </c>
      <c r="F52" s="11" t="s">
        <v>80</v>
      </c>
    </row>
    <row r="53" spans="1:6" ht="15.75" customHeight="1" x14ac:dyDescent="0.25">
      <c r="A53" s="11" t="s">
        <v>81</v>
      </c>
      <c r="B53" s="12">
        <v>45021</v>
      </c>
      <c r="C53" s="7" t="str">
        <f t="shared" si="15"/>
        <v>Giỏi</v>
      </c>
      <c r="E53" s="11">
        <v>8</v>
      </c>
      <c r="F53" s="11" t="s">
        <v>82</v>
      </c>
    </row>
    <row r="54" spans="1:6" ht="15.75" customHeight="1" x14ac:dyDescent="0.25">
      <c r="A54" s="11" t="s">
        <v>83</v>
      </c>
      <c r="B54" s="12">
        <v>45053</v>
      </c>
      <c r="C54" s="7" t="str">
        <f t="shared" si="15"/>
        <v>Giỏi</v>
      </c>
    </row>
    <row r="55" spans="1:6" ht="15.75" customHeight="1" x14ac:dyDescent="0.25">
      <c r="A55" s="11" t="s">
        <v>84</v>
      </c>
      <c r="B55" s="11">
        <v>6</v>
      </c>
      <c r="C55" s="7" t="str">
        <f t="shared" si="15"/>
        <v>TB</v>
      </c>
    </row>
    <row r="56" spans="1:6" ht="15.75" customHeight="1" x14ac:dyDescent="0.25">
      <c r="A56" s="11" t="s">
        <v>85</v>
      </c>
      <c r="B56" s="12">
        <v>45081</v>
      </c>
      <c r="C56" s="7" t="str">
        <f t="shared" si="15"/>
        <v>Giỏi</v>
      </c>
    </row>
    <row r="57" spans="1:6" ht="15.75" customHeight="1" x14ac:dyDescent="0.25">
      <c r="A57" s="11" t="s">
        <v>86</v>
      </c>
      <c r="B57" s="11">
        <v>4</v>
      </c>
      <c r="C57" s="7" t="str">
        <f t="shared" si="15"/>
        <v>Yếu</v>
      </c>
    </row>
    <row r="58" spans="1:6" ht="15.75" customHeight="1" x14ac:dyDescent="0.25"/>
    <row r="59" spans="1:6" ht="15.75" customHeight="1" x14ac:dyDescent="0.25"/>
    <row r="60" spans="1:6" ht="15.75" customHeight="1" x14ac:dyDescent="0.25"/>
    <row r="61" spans="1:6" ht="15.75" customHeight="1" x14ac:dyDescent="0.25"/>
    <row r="62" spans="1:6" ht="15.75" customHeight="1" x14ac:dyDescent="0.25"/>
    <row r="63" spans="1:6" ht="15.75" customHeight="1" x14ac:dyDescent="0.25"/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K40"/>
  <sheetViews>
    <sheetView tabSelected="1" topLeftCell="A36" zoomScale="145" zoomScaleNormal="145" workbookViewId="0">
      <selection activeCell="C40" sqref="C40"/>
    </sheetView>
  </sheetViews>
  <sheetFormatPr defaultColWidth="14.42578125" defaultRowHeight="15" customHeight="1" x14ac:dyDescent="0.25"/>
  <cols>
    <col min="8" max="8" width="16.42578125" bestFit="1" customWidth="1"/>
    <col min="9" max="9" width="16.140625" bestFit="1" customWidth="1"/>
    <col min="10" max="10" width="15.28515625" bestFit="1" customWidth="1"/>
  </cols>
  <sheetData>
    <row r="1" spans="1:9" x14ac:dyDescent="0.25">
      <c r="A1" s="13" t="s">
        <v>87</v>
      </c>
      <c r="B1" s="13"/>
      <c r="C1" s="13"/>
      <c r="D1" s="13"/>
      <c r="E1" s="13"/>
      <c r="F1" s="13"/>
      <c r="G1" s="13"/>
      <c r="H1" s="13"/>
      <c r="I1" s="13"/>
    </row>
    <row r="2" spans="1:9" ht="15" customHeight="1" x14ac:dyDescent="0.25">
      <c r="A2" s="16" t="s">
        <v>88</v>
      </c>
      <c r="B2" s="17" t="s">
        <v>89</v>
      </c>
      <c r="C2" s="17"/>
      <c r="D2" s="17"/>
      <c r="E2" s="16" t="s">
        <v>90</v>
      </c>
      <c r="F2" s="16"/>
      <c r="G2" s="16"/>
      <c r="H2" s="16"/>
      <c r="I2" s="16"/>
    </row>
    <row r="3" spans="1:9" ht="15" customHeight="1" x14ac:dyDescent="0.25">
      <c r="A3" s="16"/>
      <c r="B3" s="18" t="s">
        <v>45</v>
      </c>
      <c r="C3" s="18" t="s">
        <v>6</v>
      </c>
      <c r="D3" s="18" t="s">
        <v>2</v>
      </c>
      <c r="E3" s="18" t="s">
        <v>46</v>
      </c>
      <c r="F3" s="18" t="s">
        <v>91</v>
      </c>
      <c r="G3" s="18" t="s">
        <v>92</v>
      </c>
      <c r="H3" s="18" t="s">
        <v>93</v>
      </c>
      <c r="I3" s="18" t="s">
        <v>94</v>
      </c>
    </row>
    <row r="4" spans="1:9" ht="15" customHeight="1" x14ac:dyDescent="0.25">
      <c r="A4" s="19">
        <v>1</v>
      </c>
      <c r="B4" s="20" t="s">
        <v>95</v>
      </c>
      <c r="C4" s="19" t="str">
        <f>LEFT(B4,2)</f>
        <v>KB</v>
      </c>
      <c r="D4" s="19" t="str">
        <f>VLOOKUP(C4,$B$18:$D$21,2,0)</f>
        <v>Keyboard</v>
      </c>
      <c r="E4" s="19">
        <v>100</v>
      </c>
      <c r="F4" s="19">
        <f>E4*VLOOKUP(C4,$B$18:$D$21,3,0)</f>
        <v>900</v>
      </c>
      <c r="G4" s="19">
        <f>IF(E4&gt;150,F4*(150/100),IF(E4&gt;=100,F4*(112/100),F4*(120/100)))</f>
        <v>1008.0000000000001</v>
      </c>
      <c r="H4" s="19">
        <f>(10/100)*(G4-F4)</f>
        <v>10.800000000000011</v>
      </c>
      <c r="I4" s="19">
        <f>G4-(F4+H4)</f>
        <v>97.200000000000159</v>
      </c>
    </row>
    <row r="5" spans="1:9" ht="15" customHeight="1" x14ac:dyDescent="0.25">
      <c r="A5" s="19">
        <v>2</v>
      </c>
      <c r="B5" s="20" t="s">
        <v>96</v>
      </c>
      <c r="C5" s="19" t="str">
        <f t="shared" ref="C5:C11" si="0">LEFT(B5,2)</f>
        <v>KB</v>
      </c>
      <c r="D5" s="19" t="str">
        <f t="shared" ref="D5:D11" si="1">VLOOKUP(C5,$B$18:$D$21,2,0)</f>
        <v>Keyboard</v>
      </c>
      <c r="E5" s="19">
        <v>200</v>
      </c>
      <c r="F5" s="19">
        <f t="shared" ref="F5:F11" si="2">E5*VLOOKUP(C5,$B$18:$D$21,3,0)</f>
        <v>1800</v>
      </c>
      <c r="G5" s="19">
        <f t="shared" ref="G5:G11" si="3">IF(E5&gt;150,F5*(150/100),IF(E5&gt;=100,F5*(112/100),F5*(120/100)))</f>
        <v>2700</v>
      </c>
      <c r="H5" s="19">
        <f t="shared" ref="H5:H11" si="4">(10/100)*(G5-F5)</f>
        <v>90</v>
      </c>
      <c r="I5" s="19">
        <f t="shared" ref="I5:I11" si="5">G5-(F5+H5)</f>
        <v>810</v>
      </c>
    </row>
    <row r="6" spans="1:9" ht="15" customHeight="1" x14ac:dyDescent="0.25">
      <c r="A6" s="19">
        <v>3</v>
      </c>
      <c r="B6" s="20" t="s">
        <v>97</v>
      </c>
      <c r="C6" s="19" t="str">
        <f t="shared" si="0"/>
        <v>MO</v>
      </c>
      <c r="D6" s="19" t="str">
        <f t="shared" si="1"/>
        <v>Monitor</v>
      </c>
      <c r="E6" s="19">
        <v>50</v>
      </c>
      <c r="F6" s="19">
        <f t="shared" si="2"/>
        <v>5500</v>
      </c>
      <c r="G6" s="19">
        <f t="shared" si="3"/>
        <v>6600</v>
      </c>
      <c r="H6" s="19">
        <f t="shared" si="4"/>
        <v>110</v>
      </c>
      <c r="I6" s="19">
        <f t="shared" si="5"/>
        <v>990</v>
      </c>
    </row>
    <row r="7" spans="1:9" ht="15" customHeight="1" x14ac:dyDescent="0.25">
      <c r="A7" s="19">
        <v>4</v>
      </c>
      <c r="B7" s="20" t="s">
        <v>98</v>
      </c>
      <c r="C7" s="19" t="str">
        <f t="shared" si="0"/>
        <v>FD</v>
      </c>
      <c r="D7" s="19" t="str">
        <f t="shared" si="1"/>
        <v>Floppy</v>
      </c>
      <c r="E7" s="19">
        <v>500</v>
      </c>
      <c r="F7" s="19">
        <f t="shared" si="2"/>
        <v>4000</v>
      </c>
      <c r="G7" s="19">
        <f t="shared" si="3"/>
        <v>6000</v>
      </c>
      <c r="H7" s="19">
        <f t="shared" si="4"/>
        <v>200</v>
      </c>
      <c r="I7" s="19">
        <f t="shared" si="5"/>
        <v>1800</v>
      </c>
    </row>
    <row r="8" spans="1:9" ht="15" customHeight="1" x14ac:dyDescent="0.25">
      <c r="A8" s="19">
        <v>5</v>
      </c>
      <c r="B8" s="20" t="s">
        <v>99</v>
      </c>
      <c r="C8" s="19" t="str">
        <f t="shared" si="0"/>
        <v>HD</v>
      </c>
      <c r="D8" s="19" t="str">
        <f t="shared" si="1"/>
        <v>Hard Disk</v>
      </c>
      <c r="E8" s="19">
        <v>80</v>
      </c>
      <c r="F8" s="19">
        <f t="shared" si="2"/>
        <v>6400</v>
      </c>
      <c r="G8" s="19">
        <f t="shared" si="3"/>
        <v>7680</v>
      </c>
      <c r="H8" s="19">
        <f t="shared" si="4"/>
        <v>128</v>
      </c>
      <c r="I8" s="19">
        <f t="shared" si="5"/>
        <v>1152</v>
      </c>
    </row>
    <row r="9" spans="1:9" ht="15" customHeight="1" x14ac:dyDescent="0.25">
      <c r="A9" s="19">
        <v>6</v>
      </c>
      <c r="B9" s="20" t="s">
        <v>100</v>
      </c>
      <c r="C9" s="19" t="str">
        <f t="shared" si="0"/>
        <v>MO</v>
      </c>
      <c r="D9" s="19" t="str">
        <f t="shared" si="1"/>
        <v>Monitor</v>
      </c>
      <c r="E9" s="19">
        <v>450</v>
      </c>
      <c r="F9" s="19">
        <f t="shared" si="2"/>
        <v>49500</v>
      </c>
      <c r="G9" s="19">
        <f t="shared" si="3"/>
        <v>74250</v>
      </c>
      <c r="H9" s="19">
        <f t="shared" si="4"/>
        <v>2475</v>
      </c>
      <c r="I9" s="19">
        <f t="shared" si="5"/>
        <v>22275</v>
      </c>
    </row>
    <row r="10" spans="1:9" ht="15" customHeight="1" x14ac:dyDescent="0.25">
      <c r="A10" s="19">
        <v>7</v>
      </c>
      <c r="B10" s="20" t="s">
        <v>101</v>
      </c>
      <c r="C10" s="19" t="str">
        <f t="shared" si="0"/>
        <v>FD</v>
      </c>
      <c r="D10" s="19" t="str">
        <f t="shared" si="1"/>
        <v>Floppy</v>
      </c>
      <c r="E10" s="19">
        <v>50</v>
      </c>
      <c r="F10" s="19">
        <f t="shared" si="2"/>
        <v>400</v>
      </c>
      <c r="G10" s="19">
        <f t="shared" si="3"/>
        <v>480</v>
      </c>
      <c r="H10" s="19">
        <f t="shared" si="4"/>
        <v>8</v>
      </c>
      <c r="I10" s="19">
        <f t="shared" si="5"/>
        <v>72</v>
      </c>
    </row>
    <row r="11" spans="1:9" ht="15" customHeight="1" x14ac:dyDescent="0.25">
      <c r="A11" s="19">
        <v>8</v>
      </c>
      <c r="B11" s="20" t="s">
        <v>102</v>
      </c>
      <c r="C11" s="19" t="str">
        <f t="shared" si="0"/>
        <v>HD</v>
      </c>
      <c r="D11" s="19" t="str">
        <f t="shared" si="1"/>
        <v>Hard Disk</v>
      </c>
      <c r="E11" s="19">
        <v>70</v>
      </c>
      <c r="F11" s="19">
        <f t="shared" si="2"/>
        <v>5600</v>
      </c>
      <c r="G11" s="19">
        <f t="shared" si="3"/>
        <v>6720</v>
      </c>
      <c r="H11" s="19">
        <f t="shared" si="4"/>
        <v>112</v>
      </c>
      <c r="I11" s="19">
        <f t="shared" si="5"/>
        <v>1008</v>
      </c>
    </row>
    <row r="12" spans="1:9" ht="15" customHeight="1" x14ac:dyDescent="0.25">
      <c r="A12" s="21" t="s">
        <v>103</v>
      </c>
      <c r="B12" s="22"/>
      <c r="C12" s="22"/>
      <c r="D12" s="22"/>
      <c r="E12" s="19">
        <f>MIN(E4:E11)</f>
        <v>50</v>
      </c>
      <c r="F12" s="19">
        <f t="shared" ref="F12:I12" si="6">MIN(F4:F11)</f>
        <v>400</v>
      </c>
      <c r="G12" s="19">
        <f t="shared" si="6"/>
        <v>480</v>
      </c>
      <c r="H12" s="19">
        <f t="shared" si="6"/>
        <v>8</v>
      </c>
      <c r="I12" s="19">
        <f t="shared" si="6"/>
        <v>72</v>
      </c>
    </row>
    <row r="13" spans="1:9" ht="15" customHeight="1" x14ac:dyDescent="0.25">
      <c r="A13" s="21" t="s">
        <v>104</v>
      </c>
      <c r="B13" s="22"/>
      <c r="C13" s="22"/>
      <c r="D13" s="22"/>
      <c r="E13" s="19">
        <f>MAX(E4:E11)</f>
        <v>500</v>
      </c>
      <c r="F13" s="19">
        <f t="shared" ref="F13:I13" si="7">MAX(F4:F11)</f>
        <v>49500</v>
      </c>
      <c r="G13" s="19">
        <f t="shared" si="7"/>
        <v>74250</v>
      </c>
      <c r="H13" s="19">
        <f t="shared" si="7"/>
        <v>2475</v>
      </c>
      <c r="I13" s="19">
        <f t="shared" si="7"/>
        <v>22275</v>
      </c>
    </row>
    <row r="14" spans="1:9" ht="15" customHeight="1" x14ac:dyDescent="0.25">
      <c r="A14" s="21" t="s">
        <v>105</v>
      </c>
      <c r="B14" s="22"/>
      <c r="C14" s="22"/>
      <c r="D14" s="22"/>
      <c r="E14" s="19">
        <f>SUM(E4:E11)</f>
        <v>1500</v>
      </c>
      <c r="F14" s="19">
        <f t="shared" ref="F14:I14" si="8">SUM(F4:F11)</f>
        <v>74100</v>
      </c>
      <c r="G14" s="19">
        <f t="shared" si="8"/>
        <v>105438</v>
      </c>
      <c r="H14" s="19">
        <f t="shared" si="8"/>
        <v>3133.8</v>
      </c>
      <c r="I14" s="19">
        <f t="shared" si="8"/>
        <v>28204.2</v>
      </c>
    </row>
    <row r="16" spans="1:9" ht="15" customHeight="1" x14ac:dyDescent="0.25">
      <c r="B16" s="14" t="s">
        <v>112</v>
      </c>
      <c r="C16" s="14"/>
      <c r="D16" s="14"/>
      <c r="F16" s="14" t="s">
        <v>113</v>
      </c>
      <c r="G16" s="14"/>
    </row>
    <row r="17" spans="1:10" ht="15" customHeight="1" x14ac:dyDescent="0.25">
      <c r="B17" s="18" t="s">
        <v>6</v>
      </c>
      <c r="C17" s="18" t="s">
        <v>2</v>
      </c>
      <c r="D17" s="18" t="s">
        <v>106</v>
      </c>
      <c r="F17" s="18" t="s">
        <v>6</v>
      </c>
      <c r="G17" s="18" t="s">
        <v>94</v>
      </c>
    </row>
    <row r="18" spans="1:10" ht="15" customHeight="1" x14ac:dyDescent="0.25">
      <c r="B18" s="20" t="s">
        <v>8</v>
      </c>
      <c r="C18" s="20" t="s">
        <v>108</v>
      </c>
      <c r="D18" s="19">
        <v>9</v>
      </c>
      <c r="F18" s="20" t="s">
        <v>8</v>
      </c>
      <c r="G18" s="19">
        <f>SUMIF($C$4:$C$11,"KB",$I$4:$I$11)</f>
        <v>907.20000000000016</v>
      </c>
    </row>
    <row r="19" spans="1:10" ht="15" customHeight="1" x14ac:dyDescent="0.25">
      <c r="B19" s="20" t="s">
        <v>63</v>
      </c>
      <c r="C19" s="20" t="s">
        <v>109</v>
      </c>
      <c r="D19" s="19">
        <v>80</v>
      </c>
      <c r="F19" s="20" t="s">
        <v>63</v>
      </c>
      <c r="G19" s="19">
        <f>SUMIF($C$4:$C$11,"HD",$I$4:$I$11)</f>
        <v>2160</v>
      </c>
    </row>
    <row r="20" spans="1:10" ht="15" customHeight="1" x14ac:dyDescent="0.25">
      <c r="B20" s="20" t="s">
        <v>7</v>
      </c>
      <c r="C20" s="20" t="s">
        <v>110</v>
      </c>
      <c r="D20" s="19">
        <v>110</v>
      </c>
      <c r="F20" s="20" t="s">
        <v>7</v>
      </c>
      <c r="G20" s="19">
        <f>SUMIF($C$4:$C$11,"MO",$I$4:$I$11)</f>
        <v>23265</v>
      </c>
    </row>
    <row r="21" spans="1:10" ht="15" customHeight="1" x14ac:dyDescent="0.25">
      <c r="B21" s="20" t="s">
        <v>107</v>
      </c>
      <c r="C21" s="20" t="s">
        <v>111</v>
      </c>
      <c r="D21" s="19">
        <v>8</v>
      </c>
      <c r="F21" s="20" t="s">
        <v>107</v>
      </c>
      <c r="G21" s="19">
        <f>SUMIF($C$4:$C$11,"FD",$I$4:$I$11)</f>
        <v>1872</v>
      </c>
    </row>
    <row r="23" spans="1:10" ht="15" customHeight="1" x14ac:dyDescent="0.25">
      <c r="B23" s="14" t="s">
        <v>114</v>
      </c>
      <c r="C23" s="14"/>
      <c r="D23" s="14"/>
      <c r="E23" s="14"/>
      <c r="F23" s="14"/>
      <c r="G23" s="14"/>
      <c r="H23" s="14"/>
      <c r="I23" s="14"/>
    </row>
    <row r="24" spans="1:10" ht="15" customHeight="1" x14ac:dyDescent="0.25">
      <c r="A24" s="18" t="s">
        <v>115</v>
      </c>
      <c r="B24" s="18" t="s">
        <v>116</v>
      </c>
      <c r="C24" s="18" t="s">
        <v>117</v>
      </c>
      <c r="D24" s="18" t="s">
        <v>118</v>
      </c>
      <c r="E24" s="18" t="s">
        <v>119</v>
      </c>
      <c r="F24" s="18" t="s">
        <v>120</v>
      </c>
      <c r="G24" s="18" t="s">
        <v>121</v>
      </c>
      <c r="H24" s="18" t="s">
        <v>122</v>
      </c>
      <c r="I24" s="18" t="s">
        <v>123</v>
      </c>
      <c r="J24" s="24" t="s">
        <v>146</v>
      </c>
    </row>
    <row r="25" spans="1:10" ht="15" customHeight="1" x14ac:dyDescent="0.25">
      <c r="A25" s="20" t="s">
        <v>129</v>
      </c>
      <c r="B25" s="23" t="s">
        <v>136</v>
      </c>
      <c r="C25" s="19" t="str">
        <f>MID(A25,3,1)</f>
        <v>K</v>
      </c>
      <c r="D25" s="19" t="str">
        <f>VLOOKUP(C25,$A$35:$C$37,2,0)</f>
        <v>Tham khảo</v>
      </c>
      <c r="E25" s="20">
        <v>450</v>
      </c>
      <c r="F25" s="19">
        <f>VLOOKUP(C25,$A$35:$C$37,3,0)</f>
        <v>3000</v>
      </c>
      <c r="G25" s="19">
        <f>E25*F25</f>
        <v>1350000</v>
      </c>
      <c r="H25" s="19">
        <f>HLOOKUP(E25, $G$34:$I$35,2,1)</f>
        <v>50000</v>
      </c>
      <c r="I25" s="19">
        <f>IF(LEFT(A25,1)="A",G25*(8/100),IF(LEFT(A25,1)="B",G25*(5/100),0))</f>
        <v>0</v>
      </c>
      <c r="J25" s="19">
        <f>G25-I25+H25</f>
        <v>1400000</v>
      </c>
    </row>
    <row r="26" spans="1:10" ht="15" customHeight="1" x14ac:dyDescent="0.25">
      <c r="A26" s="20" t="s">
        <v>127</v>
      </c>
      <c r="B26" s="23" t="s">
        <v>134</v>
      </c>
      <c r="C26" s="19" t="str">
        <f>MID(A26,3,1)</f>
        <v>K</v>
      </c>
      <c r="D26" s="19" t="str">
        <f>VLOOKUP(C26,$A$35:$C$37,2,0)</f>
        <v>Tham khảo</v>
      </c>
      <c r="E26" s="20">
        <v>600</v>
      </c>
      <c r="F26" s="19">
        <f>VLOOKUP(C26,$A$35:$C$37,3,0)</f>
        <v>3000</v>
      </c>
      <c r="G26" s="19">
        <f>E26*F26</f>
        <v>1800000</v>
      </c>
      <c r="H26" s="19">
        <f>HLOOKUP(E26, $G$34:$I$35,2,1)</f>
        <v>50000</v>
      </c>
      <c r="I26" s="19">
        <f>IF(LEFT(A26,1)="A",G26*(8/100),IF(LEFT(A26,1)="B",G26*(5/100),0))</f>
        <v>90000</v>
      </c>
      <c r="J26" s="19">
        <f>G26-I26+H26</f>
        <v>1760000</v>
      </c>
    </row>
    <row r="27" spans="1:10" ht="15" customHeight="1" x14ac:dyDescent="0.25">
      <c r="A27" s="20" t="s">
        <v>126</v>
      </c>
      <c r="B27" s="23" t="s">
        <v>133</v>
      </c>
      <c r="C27" s="19" t="str">
        <f>MID(A27,3,1)</f>
        <v>T</v>
      </c>
      <c r="D27" s="19" t="str">
        <f>VLOOKUP(C27,$A$35:$C$37,2,0)</f>
        <v>Truyện</v>
      </c>
      <c r="E27" s="20">
        <v>700</v>
      </c>
      <c r="F27" s="19">
        <f>VLOOKUP(C27,$A$35:$C$37,3,0)</f>
        <v>3500</v>
      </c>
      <c r="G27" s="19">
        <f>E27*F27</f>
        <v>2450000</v>
      </c>
      <c r="H27" s="19">
        <f>HLOOKUP(E27, $G$34:$I$35,2,1)</f>
        <v>50000</v>
      </c>
      <c r="I27" s="19">
        <f>IF(LEFT(A27,1)="A",G27*(8/100),IF(LEFT(A27,1)="B",G27*(5/100),0))</f>
        <v>0</v>
      </c>
      <c r="J27" s="19">
        <f>G27-I27+H27</f>
        <v>2500000</v>
      </c>
    </row>
    <row r="28" spans="1:10" ht="15" customHeight="1" x14ac:dyDescent="0.25">
      <c r="A28" s="20" t="s">
        <v>124</v>
      </c>
      <c r="B28" s="23" t="s">
        <v>131</v>
      </c>
      <c r="C28" s="19" t="str">
        <f>MID(A28,3,1)</f>
        <v>G</v>
      </c>
      <c r="D28" s="19" t="str">
        <f>VLOOKUP(C28,$A$35:$C$37,2,0)</f>
        <v>Giáo khoa</v>
      </c>
      <c r="E28" s="19">
        <v>1500</v>
      </c>
      <c r="F28" s="19">
        <f>VLOOKUP(C28,$A$35:$C$37,3,0)</f>
        <v>2800</v>
      </c>
      <c r="G28" s="19">
        <f>E28*F28</f>
        <v>4200000</v>
      </c>
      <c r="H28" s="19">
        <f>HLOOKUP(E28, $G$34:$I$35,2,1)</f>
        <v>15000</v>
      </c>
      <c r="I28" s="19">
        <f>IF(LEFT(A28,1)="A",G28*(8/100),IF(LEFT(A28,1)="B",G28*(5/100),0))</f>
        <v>336000</v>
      </c>
      <c r="J28" s="19">
        <f>G28-I28+H28</f>
        <v>3879000</v>
      </c>
    </row>
    <row r="29" spans="1:10" ht="15" customHeight="1" x14ac:dyDescent="0.25">
      <c r="A29" s="20" t="s">
        <v>130</v>
      </c>
      <c r="B29" s="23" t="s">
        <v>137</v>
      </c>
      <c r="C29" s="19" t="str">
        <f>MID(A29,3,1)</f>
        <v>T</v>
      </c>
      <c r="D29" s="19" t="str">
        <f>VLOOKUP(C29,$A$35:$C$37,2,0)</f>
        <v>Truyện</v>
      </c>
      <c r="E29" s="20">
        <v>1500</v>
      </c>
      <c r="F29" s="19">
        <f>VLOOKUP(C29,$A$35:$C$37,3,0)</f>
        <v>3500</v>
      </c>
      <c r="G29" s="19">
        <f>E29*F29</f>
        <v>5250000</v>
      </c>
      <c r="H29" s="19">
        <f>HLOOKUP(E29, $G$34:$I$35,2,1)</f>
        <v>15000</v>
      </c>
      <c r="I29" s="19">
        <f>IF(LEFT(A29,1)="A",G29*(8/100),IF(LEFT(A29,1)="B",G29*(5/100),0))</f>
        <v>0</v>
      </c>
      <c r="J29" s="19">
        <f>G29-I29+H29</f>
        <v>5265000</v>
      </c>
    </row>
    <row r="30" spans="1:10" ht="15" customHeight="1" x14ac:dyDescent="0.25">
      <c r="A30" s="20" t="s">
        <v>128</v>
      </c>
      <c r="B30" s="23" t="s">
        <v>135</v>
      </c>
      <c r="C30" s="19" t="str">
        <f>MID(A30,3,1)</f>
        <v>G</v>
      </c>
      <c r="D30" s="19" t="str">
        <f>VLOOKUP(C30,$A$35:$C$37,2,0)</f>
        <v>Giáo khoa</v>
      </c>
      <c r="E30" s="20">
        <v>2000</v>
      </c>
      <c r="F30" s="19">
        <f>VLOOKUP(C30,$A$35:$C$37,3,0)</f>
        <v>2800</v>
      </c>
      <c r="G30" s="19">
        <f>E30*F30</f>
        <v>5600000</v>
      </c>
      <c r="H30" s="19">
        <f>HLOOKUP(E30, $G$34:$I$35,2,1)</f>
        <v>15000</v>
      </c>
      <c r="I30" s="19">
        <f>IF(LEFT(A30,1)="A",G30*(8/100),IF(LEFT(A30,1)="B",G30*(5/100),0))</f>
        <v>448000</v>
      </c>
      <c r="J30" s="19">
        <f>G30-I30+H30</f>
        <v>5167000</v>
      </c>
    </row>
    <row r="31" spans="1:10" ht="15" customHeight="1" x14ac:dyDescent="0.25">
      <c r="A31" s="20" t="s">
        <v>125</v>
      </c>
      <c r="B31" s="23" t="s">
        <v>132</v>
      </c>
      <c r="C31" s="19" t="str">
        <f>MID(A31,3,1)</f>
        <v>G</v>
      </c>
      <c r="D31" s="19" t="str">
        <f>VLOOKUP(C31,$A$35:$C$37,2,0)</f>
        <v>Giáo khoa</v>
      </c>
      <c r="E31" s="19">
        <v>2100</v>
      </c>
      <c r="F31" s="19">
        <f>VLOOKUP(C31,$A$35:$C$37,3,0)</f>
        <v>2800</v>
      </c>
      <c r="G31" s="19">
        <f>E31*F31</f>
        <v>5880000</v>
      </c>
      <c r="H31" s="19">
        <f>HLOOKUP(E31, $G$34:$I$35,2,1)</f>
        <v>15000</v>
      </c>
      <c r="I31" s="19">
        <f>IF(LEFT(A31,1)="A",G31*(8/100),IF(LEFT(A31,1)="B",G31*(5/100),0))</f>
        <v>470400</v>
      </c>
      <c r="J31" s="19">
        <f>G31-I31+H31</f>
        <v>5424600</v>
      </c>
    </row>
    <row r="33" spans="1:11" ht="15" customHeight="1" x14ac:dyDescent="0.25">
      <c r="A33" s="14" t="s">
        <v>138</v>
      </c>
      <c r="B33" s="14"/>
      <c r="C33" s="14"/>
      <c r="F33" s="14" t="s">
        <v>140</v>
      </c>
      <c r="G33" s="14"/>
      <c r="H33" s="14"/>
      <c r="I33" s="14"/>
    </row>
    <row r="34" spans="1:11" ht="15" customHeight="1" x14ac:dyDescent="0.25">
      <c r="A34" s="18" t="s">
        <v>117</v>
      </c>
      <c r="B34" s="18" t="s">
        <v>118</v>
      </c>
      <c r="C34" s="18" t="s">
        <v>120</v>
      </c>
      <c r="F34" s="18" t="s">
        <v>119</v>
      </c>
      <c r="G34" s="19">
        <v>0</v>
      </c>
      <c r="H34" s="19">
        <v>1000</v>
      </c>
      <c r="I34" s="19">
        <v>1500</v>
      </c>
    </row>
    <row r="35" spans="1:11" ht="15" customHeight="1" x14ac:dyDescent="0.25">
      <c r="A35" s="20" t="s">
        <v>141</v>
      </c>
      <c r="B35" s="20" t="s">
        <v>143</v>
      </c>
      <c r="C35" s="19">
        <v>2800</v>
      </c>
      <c r="F35" s="18" t="s">
        <v>139</v>
      </c>
      <c r="G35" s="19">
        <v>50000</v>
      </c>
      <c r="H35" s="19">
        <v>30000</v>
      </c>
      <c r="I35" s="19">
        <v>15000</v>
      </c>
    </row>
    <row r="36" spans="1:11" ht="15" customHeight="1" x14ac:dyDescent="0.25">
      <c r="A36" s="20" t="s">
        <v>57</v>
      </c>
      <c r="B36" s="20" t="s">
        <v>144</v>
      </c>
      <c r="C36" s="19">
        <v>3500</v>
      </c>
    </row>
    <row r="37" spans="1:11" ht="15" customHeight="1" x14ac:dyDescent="0.25">
      <c r="A37" s="20" t="s">
        <v>142</v>
      </c>
      <c r="B37" s="20" t="s">
        <v>145</v>
      </c>
      <c r="C37" s="19">
        <v>3000</v>
      </c>
    </row>
    <row r="39" spans="1:11" ht="15" customHeight="1" x14ac:dyDescent="0.25">
      <c r="A39" s="14" t="s">
        <v>147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ht="15" customHeight="1" x14ac:dyDescent="0.25">
      <c r="A40" s="15" t="s">
        <v>148</v>
      </c>
      <c r="B40" s="15" t="s">
        <v>149</v>
      </c>
      <c r="C40" s="15" t="s">
        <v>150</v>
      </c>
      <c r="D40" s="15" t="s">
        <v>151</v>
      </c>
      <c r="E40" s="15" t="s">
        <v>152</v>
      </c>
      <c r="F40" s="15" t="s">
        <v>153</v>
      </c>
      <c r="G40" s="15" t="s">
        <v>154</v>
      </c>
      <c r="H40" s="15" t="s">
        <v>120</v>
      </c>
      <c r="I40" s="15" t="s">
        <v>155</v>
      </c>
      <c r="J40" s="15" t="s">
        <v>156</v>
      </c>
      <c r="K40" s="15" t="s">
        <v>157</v>
      </c>
    </row>
  </sheetData>
  <sortState ref="A25:J31">
    <sortCondition ref="E25:E31"/>
  </sortState>
  <mergeCells count="13">
    <mergeCell ref="A39:K39"/>
    <mergeCell ref="A14:D14"/>
    <mergeCell ref="B16:D16"/>
    <mergeCell ref="F16:G16"/>
    <mergeCell ref="B23:I23"/>
    <mergeCell ref="A33:C33"/>
    <mergeCell ref="F33:I33"/>
    <mergeCell ref="A1:I1"/>
    <mergeCell ref="A2:A3"/>
    <mergeCell ref="B2:D2"/>
    <mergeCell ref="E2:I2"/>
    <mergeCell ref="A12:D12"/>
    <mergeCell ref="A13:D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"/>
  <sheetViews>
    <sheetView workbookViewId="0">
      <selection activeCell="D1" sqref="D1"/>
    </sheetView>
  </sheetViews>
  <sheetFormatPr defaultRowHeight="15" x14ac:dyDescent="0.25"/>
  <cols>
    <col min="2" max="2" width="12.7109375" bestFit="1" customWidth="1"/>
    <col min="4" max="4" width="10.5703125" bestFit="1" customWidth="1"/>
    <col min="5" max="5" width="10.42578125" bestFit="1" customWidth="1"/>
    <col min="7" max="7" width="11.7109375" bestFit="1" customWidth="1"/>
    <col min="8" max="8" width="16.140625" bestFit="1" customWidth="1"/>
    <col min="9" max="9" width="10.28515625" bestFit="1" customWidth="1"/>
  </cols>
  <sheetData>
    <row r="1" spans="1:10" x14ac:dyDescent="0.25">
      <c r="A1" s="18" t="s">
        <v>115</v>
      </c>
      <c r="B1" s="18" t="s">
        <v>116</v>
      </c>
      <c r="C1" s="18" t="s">
        <v>117</v>
      </c>
      <c r="D1" s="18" t="s">
        <v>118</v>
      </c>
      <c r="E1" s="18" t="s">
        <v>119</v>
      </c>
      <c r="F1" s="18" t="s">
        <v>120</v>
      </c>
      <c r="G1" s="18" t="s">
        <v>121</v>
      </c>
      <c r="H1" s="18" t="s">
        <v>122</v>
      </c>
      <c r="I1" s="18" t="s">
        <v>123</v>
      </c>
      <c r="J1" s="18" t="s">
        <v>146</v>
      </c>
    </row>
    <row r="2" spans="1:10" hidden="1" x14ac:dyDescent="0.25">
      <c r="A2" s="19" t="s">
        <v>129</v>
      </c>
      <c r="B2" s="19" t="s">
        <v>136</v>
      </c>
      <c r="C2" s="19" t="s">
        <v>142</v>
      </c>
      <c r="D2" s="19" t="s">
        <v>145</v>
      </c>
      <c r="E2" s="19">
        <v>450</v>
      </c>
      <c r="F2" s="19">
        <v>3000</v>
      </c>
      <c r="G2" s="19">
        <v>1350000</v>
      </c>
      <c r="H2" s="19">
        <v>50000</v>
      </c>
      <c r="I2" s="19">
        <v>0</v>
      </c>
      <c r="J2" s="19">
        <v>1400000</v>
      </c>
    </row>
    <row r="3" spans="1:10" hidden="1" x14ac:dyDescent="0.25">
      <c r="A3" s="19" t="s">
        <v>127</v>
      </c>
      <c r="B3" s="19" t="s">
        <v>134</v>
      </c>
      <c r="C3" s="19" t="s">
        <v>142</v>
      </c>
      <c r="D3" s="19" t="s">
        <v>145</v>
      </c>
      <c r="E3" s="19">
        <v>600</v>
      </c>
      <c r="F3" s="19">
        <v>3000</v>
      </c>
      <c r="G3" s="19">
        <v>1800000</v>
      </c>
      <c r="H3" s="19">
        <v>50000</v>
      </c>
      <c r="I3" s="19">
        <v>90000</v>
      </c>
      <c r="J3" s="19">
        <v>1760000</v>
      </c>
    </row>
    <row r="4" spans="1:10" hidden="1" x14ac:dyDescent="0.25">
      <c r="A4" s="19" t="s">
        <v>126</v>
      </c>
      <c r="B4" s="19" t="s">
        <v>133</v>
      </c>
      <c r="C4" s="19" t="s">
        <v>57</v>
      </c>
      <c r="D4" s="19" t="s">
        <v>144</v>
      </c>
      <c r="E4" s="19">
        <v>700</v>
      </c>
      <c r="F4" s="19">
        <v>3500</v>
      </c>
      <c r="G4" s="19">
        <v>2450000</v>
      </c>
      <c r="H4" s="19">
        <v>50000</v>
      </c>
      <c r="I4" s="19">
        <v>0</v>
      </c>
      <c r="J4" s="19">
        <v>2500000</v>
      </c>
    </row>
    <row r="5" spans="1:10" x14ac:dyDescent="0.25">
      <c r="A5" s="19" t="s">
        <v>124</v>
      </c>
      <c r="B5" s="19" t="s">
        <v>131</v>
      </c>
      <c r="C5" s="19" t="s">
        <v>141</v>
      </c>
      <c r="D5" s="19" t="s">
        <v>143</v>
      </c>
      <c r="E5" s="19">
        <v>1500</v>
      </c>
      <c r="F5" s="19">
        <v>2800</v>
      </c>
      <c r="G5" s="19">
        <v>4200000</v>
      </c>
      <c r="H5" s="19">
        <v>15000</v>
      </c>
      <c r="I5" s="19">
        <v>336000</v>
      </c>
      <c r="J5" s="19">
        <v>3879000</v>
      </c>
    </row>
    <row r="6" spans="1:10" hidden="1" x14ac:dyDescent="0.25">
      <c r="A6" s="19" t="s">
        <v>130</v>
      </c>
      <c r="B6" s="19" t="s">
        <v>137</v>
      </c>
      <c r="C6" s="19" t="s">
        <v>57</v>
      </c>
      <c r="D6" s="19" t="s">
        <v>144</v>
      </c>
      <c r="E6" s="19">
        <v>1500</v>
      </c>
      <c r="F6" s="19">
        <v>3500</v>
      </c>
      <c r="G6" s="19">
        <v>5250000</v>
      </c>
      <c r="H6" s="19">
        <v>15000</v>
      </c>
      <c r="I6" s="19">
        <v>0</v>
      </c>
      <c r="J6" s="19">
        <v>5265000</v>
      </c>
    </row>
    <row r="7" spans="1:10" x14ac:dyDescent="0.25">
      <c r="A7" s="19" t="s">
        <v>128</v>
      </c>
      <c r="B7" s="19" t="s">
        <v>135</v>
      </c>
      <c r="C7" s="19" t="s">
        <v>141</v>
      </c>
      <c r="D7" s="19" t="s">
        <v>143</v>
      </c>
      <c r="E7" s="19">
        <v>2000</v>
      </c>
      <c r="F7" s="19">
        <v>2800</v>
      </c>
      <c r="G7" s="19">
        <v>5600000</v>
      </c>
      <c r="H7" s="19">
        <v>15000</v>
      </c>
      <c r="I7" s="19">
        <v>448000</v>
      </c>
      <c r="J7" s="19">
        <v>5167000</v>
      </c>
    </row>
    <row r="8" spans="1:10" x14ac:dyDescent="0.25">
      <c r="A8" s="19" t="s">
        <v>125</v>
      </c>
      <c r="B8" s="19" t="s">
        <v>132</v>
      </c>
      <c r="C8" s="19" t="s">
        <v>141</v>
      </c>
      <c r="D8" s="19" t="s">
        <v>143</v>
      </c>
      <c r="E8" s="19">
        <v>2100</v>
      </c>
      <c r="F8" s="19">
        <v>2800</v>
      </c>
      <c r="G8" s="19">
        <v>5880000</v>
      </c>
      <c r="H8" s="19">
        <v>15000</v>
      </c>
      <c r="I8" s="19">
        <v>470400</v>
      </c>
      <c r="J8" s="19">
        <v>5424600</v>
      </c>
    </row>
  </sheetData>
  <autoFilter ref="A1:J8">
    <filterColumn colId="3">
      <filters>
        <filter val="Giáo kho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ví dụ</vt:lpstr>
      <vt:lpstr>bài tập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TEST</dc:creator>
  <cp:lastModifiedBy>PC TEST</cp:lastModifiedBy>
  <dcterms:created xsi:type="dcterms:W3CDTF">2023-04-04T03:20:39Z</dcterms:created>
  <dcterms:modified xsi:type="dcterms:W3CDTF">2023-04-05T06:30:58Z</dcterms:modified>
</cp:coreProperties>
</file>