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ORT\SCHOOL - university\HK2\Tin hoc Co ban Chuan CNTT\"/>
    </mc:Choice>
  </mc:AlternateContent>
  <xr:revisionPtr revIDLastSave="0" documentId="13_ncr:1_{E8385D36-B299-4187-9246-2A49A6FE06F8}" xr6:coauthVersionLast="47" xr6:coauthVersionMax="47" xr10:uidLastSave="{00000000-0000-0000-0000-000000000000}"/>
  <bookViews>
    <workbookView xWindow="-96" yWindow="0" windowWidth="11712" windowHeight="12336" xr2:uid="{102B2561-4C15-4BAE-9F2D-694DD89DD6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7" i="1"/>
  <c r="M28" i="1"/>
  <c r="M21" i="1"/>
  <c r="M31" i="1" s="1"/>
  <c r="L22" i="1"/>
  <c r="L31" i="1" s="1"/>
  <c r="L23" i="1"/>
  <c r="L24" i="1"/>
  <c r="L25" i="1"/>
  <c r="L26" i="1"/>
  <c r="L27" i="1"/>
  <c r="L28" i="1"/>
  <c r="L29" i="1" s="1"/>
  <c r="L21" i="1"/>
  <c r="K22" i="1"/>
  <c r="K23" i="1"/>
  <c r="K24" i="1"/>
  <c r="K25" i="1"/>
  <c r="K26" i="1"/>
  <c r="K27" i="1"/>
  <c r="K28" i="1"/>
  <c r="K21" i="1"/>
  <c r="H22" i="1"/>
  <c r="H23" i="1"/>
  <c r="H24" i="1"/>
  <c r="H25" i="1"/>
  <c r="H26" i="1"/>
  <c r="H27" i="1"/>
  <c r="H28" i="1"/>
  <c r="H29" i="1"/>
  <c r="H30" i="1"/>
  <c r="H21" i="1"/>
  <c r="J22" i="1"/>
  <c r="J31" i="1" s="1"/>
  <c r="J23" i="1"/>
  <c r="J24" i="1"/>
  <c r="J25" i="1"/>
  <c r="J26" i="1"/>
  <c r="J27" i="1"/>
  <c r="J28" i="1"/>
  <c r="J21" i="1"/>
  <c r="J29" i="1" s="1"/>
  <c r="I22" i="1"/>
  <c r="I23" i="1"/>
  <c r="I30" i="1" s="1"/>
  <c r="I24" i="1"/>
  <c r="I25" i="1"/>
  <c r="I26" i="1"/>
  <c r="I27" i="1"/>
  <c r="I28" i="1"/>
  <c r="I31" i="1" s="1"/>
  <c r="I21" i="1"/>
  <c r="F29" i="1"/>
  <c r="G29" i="1"/>
  <c r="I29" i="1"/>
  <c r="M29" i="1"/>
  <c r="M30" i="1"/>
  <c r="L30" i="1"/>
  <c r="J30" i="1"/>
  <c r="G30" i="1"/>
  <c r="F30" i="1"/>
  <c r="F31" i="1"/>
  <c r="G31" i="1"/>
  <c r="E31" i="1"/>
  <c r="E30" i="1"/>
  <c r="E29" i="1"/>
  <c r="G22" i="1"/>
  <c r="G23" i="1"/>
  <c r="G24" i="1"/>
  <c r="G25" i="1"/>
  <c r="G26" i="1"/>
  <c r="G27" i="1"/>
  <c r="G28" i="1"/>
  <c r="G21" i="1"/>
  <c r="F15" i="1"/>
  <c r="F16" i="1"/>
  <c r="F17" i="1"/>
  <c r="F14" i="1"/>
  <c r="E15" i="1"/>
  <c r="E16" i="1"/>
  <c r="E17" i="1"/>
  <c r="E14" i="1"/>
  <c r="D9" i="1"/>
  <c r="D10" i="1"/>
  <c r="D11" i="1"/>
  <c r="D8" i="1"/>
  <c r="C9" i="1"/>
  <c r="C10" i="1"/>
  <c r="C11" i="1"/>
  <c r="C8" i="1"/>
  <c r="F3" i="1"/>
  <c r="F4" i="1"/>
  <c r="F5" i="1"/>
  <c r="F2" i="1"/>
  <c r="E3" i="1"/>
  <c r="E4" i="1"/>
  <c r="E5" i="1"/>
  <c r="E2" i="1"/>
  <c r="D3" i="1"/>
  <c r="D4" i="1"/>
  <c r="D5" i="1"/>
  <c r="D2" i="1"/>
  <c r="K29" i="1" l="1"/>
  <c r="K31" i="1"/>
  <c r="K30" i="1"/>
  <c r="H31" i="1"/>
</calcChain>
</file>

<file path=xl/sharedStrings.xml><?xml version="1.0" encoding="utf-8"?>
<sst xmlns="http://schemas.openxmlformats.org/spreadsheetml/2006/main" count="89" uniqueCount="60">
  <si>
    <t>Tên</t>
  </si>
  <si>
    <t>ĐTB</t>
  </si>
  <si>
    <t>Hạnh kiểm</t>
  </si>
  <si>
    <t>Xếp loại</t>
  </si>
  <si>
    <t>Kết quả</t>
  </si>
  <si>
    <t>Học bổng</t>
  </si>
  <si>
    <t>Minh</t>
  </si>
  <si>
    <t>Lan</t>
  </si>
  <si>
    <t>Hùng</t>
  </si>
  <si>
    <t>Phương</t>
  </si>
  <si>
    <t>A</t>
  </si>
  <si>
    <t>B</t>
  </si>
  <si>
    <t>C</t>
  </si>
  <si>
    <t>Phái</t>
  </si>
  <si>
    <t>N Công</t>
  </si>
  <si>
    <t>Loại</t>
  </si>
  <si>
    <t>Thưởng</t>
  </si>
  <si>
    <t>PCGC</t>
  </si>
  <si>
    <t>Anh</t>
  </si>
  <si>
    <t>Bình</t>
  </si>
  <si>
    <t>Châu</t>
  </si>
  <si>
    <t>Dũng</t>
  </si>
  <si>
    <t>Nữ</t>
  </si>
  <si>
    <t>Nam</t>
  </si>
  <si>
    <t>BẢNG LƯƠNG THÁNG 05/2002</t>
  </si>
  <si>
    <t>HỌ</t>
  </si>
  <si>
    <t>TÊN</t>
  </si>
  <si>
    <t>PHÁI</t>
  </si>
  <si>
    <t>CVU</t>
  </si>
  <si>
    <t>LCB</t>
  </si>
  <si>
    <t>N CÔNG</t>
  </si>
  <si>
    <t>PCCV</t>
  </si>
  <si>
    <t>LƯƠNG</t>
  </si>
  <si>
    <t>THƯỞNG</t>
  </si>
  <si>
    <t>THƯỞNG 8/3</t>
  </si>
  <si>
    <t>TỔNG</t>
  </si>
  <si>
    <t>TẠM ỨNG</t>
  </si>
  <si>
    <t>CÒN LẠI</t>
  </si>
  <si>
    <t>Trần</t>
  </si>
  <si>
    <t>Lê</t>
  </si>
  <si>
    <t>Hoàng</t>
  </si>
  <si>
    <t>Bùi</t>
  </si>
  <si>
    <t>Mai</t>
  </si>
  <si>
    <t>Nguyễn</t>
  </si>
  <si>
    <t>Chu</t>
  </si>
  <si>
    <t>Đặng</t>
  </si>
  <si>
    <t>Linh</t>
  </si>
  <si>
    <t>Hoa</t>
  </si>
  <si>
    <t>Thu</t>
  </si>
  <si>
    <t>Tiến</t>
  </si>
  <si>
    <t>Khánh</t>
  </si>
  <si>
    <t>Dung</t>
  </si>
  <si>
    <t>PGĐ</t>
  </si>
  <si>
    <t>GĐ</t>
  </si>
  <si>
    <t>TP</t>
  </si>
  <si>
    <t>PP</t>
  </si>
  <si>
    <t>NV</t>
  </si>
  <si>
    <t>Cao nhất</t>
  </si>
  <si>
    <t>Thấp nhất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</si>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</sst>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0640-2927-4AF5-843B-F5F9DA4E6693}">
  <dimension ref="A1:M31"/>
  <sheetViews>
    <sheetView tabSelected="1" zoomScale="68" workbookViewId="0">
      <selection activeCell="N25" sqref="N25"/>
    </sheetView>
  </sheetViews>
  <sheetFormatPr defaultRowHeight="14.4" x14ac:dyDescent="0.3"/>
  <cols>
    <col min="3" max="3" width="9.77734375" bestFit="1" customWidth="1"/>
    <col min="10" max="10" width="12" bestFit="1" customWidth="1"/>
    <col min="12" max="12" width="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9.5</v>
      </c>
      <c r="C2" s="3" t="s">
        <v>10</v>
      </c>
      <c r="D2" s="2" t="str">
        <f>IF(B2&gt;=9, "Giỏi","")</f>
        <v>Giỏi</v>
      </c>
      <c r="E2" s="2" t="str">
        <f>IF(B2&gt;=5,"Đậu","Rớt")</f>
        <v>Đậu</v>
      </c>
      <c r="F2" s="2">
        <f>IF(E2="Đậu",100000,0)</f>
        <v>100000</v>
      </c>
    </row>
    <row r="3" spans="1:6" x14ac:dyDescent="0.3">
      <c r="A3" s="2" t="s">
        <v>7</v>
      </c>
      <c r="B3" s="4">
        <v>4</v>
      </c>
      <c r="C3" s="3" t="s">
        <v>11</v>
      </c>
      <c r="D3" s="2" t="str">
        <f t="shared" ref="D3:D5" si="0">IF(B3&gt;=9, "Giỏi","")</f>
        <v/>
      </c>
      <c r="E3" s="2" t="str">
        <f t="shared" ref="E3:E5" si="1">IF(B3&gt;=5,"Đậu","Rớt")</f>
        <v>Rớt</v>
      </c>
      <c r="F3" s="2">
        <f t="shared" ref="F3:F5" si="2">IF(E3="Đậu",100000,0)</f>
        <v>0</v>
      </c>
    </row>
    <row r="4" spans="1:6" x14ac:dyDescent="0.3">
      <c r="A4" s="2" t="s">
        <v>8</v>
      </c>
      <c r="B4" s="2">
        <v>6.5</v>
      </c>
      <c r="C4" s="3" t="s">
        <v>12</v>
      </c>
      <c r="D4" s="2" t="str">
        <f t="shared" si="0"/>
        <v/>
      </c>
      <c r="E4" s="2" t="str">
        <f t="shared" si="1"/>
        <v>Đậu</v>
      </c>
      <c r="F4" s="2">
        <f t="shared" si="2"/>
        <v>100000</v>
      </c>
    </row>
    <row r="5" spans="1:6" x14ac:dyDescent="0.3">
      <c r="A5" s="2" t="s">
        <v>9</v>
      </c>
      <c r="B5" s="4">
        <v>8</v>
      </c>
      <c r="C5" s="3" t="s">
        <v>10</v>
      </c>
      <c r="D5" s="2" t="str">
        <f t="shared" si="0"/>
        <v/>
      </c>
      <c r="E5" s="2" t="str">
        <f t="shared" si="1"/>
        <v>Đậu</v>
      </c>
      <c r="F5" s="2">
        <f t="shared" si="2"/>
        <v>100000</v>
      </c>
    </row>
    <row r="7" spans="1:6" x14ac:dyDescent="0.3">
      <c r="A7" s="1" t="s">
        <v>0</v>
      </c>
      <c r="B7" s="1" t="s">
        <v>1</v>
      </c>
      <c r="C7" s="1" t="s">
        <v>3</v>
      </c>
      <c r="D7" s="1" t="s">
        <v>5</v>
      </c>
    </row>
    <row r="8" spans="1:6" x14ac:dyDescent="0.3">
      <c r="A8" s="2" t="s">
        <v>6</v>
      </c>
      <c r="B8" s="2">
        <v>9.5</v>
      </c>
      <c r="C8" s="2" t="str">
        <f>IF(B8&gt;=9,"Giỏi",IF(B8&gt;=6,"Khá",IF(B8&gt;=5,"TB",Yếu)))</f>
        <v>Giỏi</v>
      </c>
      <c r="D8" s="2">
        <f>IF(C8="Giỏi",100000,IF(C8="Khá",50000,0))</f>
        <v>100000</v>
      </c>
    </row>
    <row r="9" spans="1:6" x14ac:dyDescent="0.3">
      <c r="A9" s="2" t="s">
        <v>7</v>
      </c>
      <c r="B9" s="4">
        <v>4</v>
      </c>
      <c r="C9" s="2" t="str">
        <f>IF(B9&gt;=9,"Giỏi",IF(B9&gt;=6,"Khá",IF(B9&gt;=5,"TB","Yếu")))</f>
        <v>Yếu</v>
      </c>
      <c r="D9" s="2">
        <f t="shared" ref="D9:D11" si="3">IF(C9="Giỏi",100000,IF(C9="Khá",50000,0))</f>
        <v>0</v>
      </c>
    </row>
    <row r="10" spans="1:6" x14ac:dyDescent="0.3">
      <c r="A10" s="2" t="s">
        <v>8</v>
      </c>
      <c r="B10" s="2">
        <v>6.5</v>
      </c>
      <c r="C10" s="2" t="str">
        <f>IF(B10&gt;=9,"Giỏi",IF(B10&gt;=6,"Khá",IF(B10&gt;=5,"TB",Yếu)))</f>
        <v>Khá</v>
      </c>
      <c r="D10" s="2">
        <f t="shared" si="3"/>
        <v>50000</v>
      </c>
    </row>
    <row r="11" spans="1:6" x14ac:dyDescent="0.3">
      <c r="A11" s="2" t="s">
        <v>9</v>
      </c>
      <c r="B11" s="4">
        <v>8</v>
      </c>
      <c r="C11" s="2" t="str">
        <f>IF(B11&gt;=9,"Giỏi",IF(B11&gt;=6,"Khá",IF(B11&gt;=5,"TB",Yếu)))</f>
        <v>Khá</v>
      </c>
      <c r="D11" s="2">
        <f t="shared" si="3"/>
        <v>50000</v>
      </c>
    </row>
    <row r="13" spans="1:6" x14ac:dyDescent="0.3">
      <c r="A13" s="1" t="s">
        <v>0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4" spans="1:6" x14ac:dyDescent="0.3">
      <c r="A14" s="2" t="s">
        <v>18</v>
      </c>
      <c r="B14" s="2" t="s">
        <v>22</v>
      </c>
      <c r="C14" s="2">
        <v>25</v>
      </c>
      <c r="D14" s="2" t="s">
        <v>10</v>
      </c>
      <c r="E14" s="2">
        <f>IF(OR(D14="A",C14&gt;=30),50000,0)</f>
        <v>50000</v>
      </c>
      <c r="F14" s="2">
        <f>IF(AND(B14="Nữ",C14&gt;=28),50000*(C14-28),0)</f>
        <v>0</v>
      </c>
    </row>
    <row r="15" spans="1:6" x14ac:dyDescent="0.3">
      <c r="A15" s="2" t="s">
        <v>19</v>
      </c>
      <c r="B15" s="2" t="s">
        <v>23</v>
      </c>
      <c r="C15" s="2">
        <v>28</v>
      </c>
      <c r="D15" s="2" t="s">
        <v>11</v>
      </c>
      <c r="E15" s="2">
        <f t="shared" ref="E15:E17" si="4">IF(OR(D15="A",C15&gt;=30),50000,0)</f>
        <v>0</v>
      </c>
      <c r="F15" s="2">
        <f t="shared" ref="F15:F17" si="5">IF(AND(B15="Nữ",C15&gt;=28),50000*(C15-28),0)</f>
        <v>0</v>
      </c>
    </row>
    <row r="16" spans="1:6" x14ac:dyDescent="0.3">
      <c r="A16" s="2" t="s">
        <v>20</v>
      </c>
      <c r="B16" s="2" t="s">
        <v>22</v>
      </c>
      <c r="C16" s="2">
        <v>30</v>
      </c>
      <c r="D16" s="2" t="s">
        <v>12</v>
      </c>
      <c r="E16" s="2">
        <f t="shared" si="4"/>
        <v>50000</v>
      </c>
      <c r="F16" s="2">
        <f t="shared" si="5"/>
        <v>100000</v>
      </c>
    </row>
    <row r="17" spans="1:13" x14ac:dyDescent="0.3">
      <c r="A17" s="2" t="s">
        <v>21</v>
      </c>
      <c r="B17" s="2" t="s">
        <v>23</v>
      </c>
      <c r="C17" s="2">
        <v>25</v>
      </c>
      <c r="D17" s="2" t="s">
        <v>10</v>
      </c>
      <c r="E17" s="2">
        <f t="shared" si="4"/>
        <v>50000</v>
      </c>
      <c r="F17" s="2">
        <f t="shared" si="5"/>
        <v>0</v>
      </c>
    </row>
    <row r="19" spans="1:13" x14ac:dyDescent="0.3">
      <c r="A19" s="5" t="s">
        <v>24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7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37</v>
      </c>
    </row>
    <row r="21" spans="1:13" x14ac:dyDescent="0.3">
      <c r="A21" s="2" t="s">
        <v>38</v>
      </c>
      <c r="B21" s="2" t="s">
        <v>18</v>
      </c>
      <c r="C21" s="2" t="s">
        <v>22</v>
      </c>
      <c r="D21" s="2" t="s">
        <v>52</v>
      </c>
      <c r="E21" s="2">
        <v>463</v>
      </c>
      <c r="F21" s="2">
        <v>24</v>
      </c>
      <c r="G21" s="2">
        <f>IF(D21="GĐ",200000,IF(D21="PGĐ",150000,IF(D21="TP",100000,IF(D21="PP",70000,0))))</f>
        <v>150000</v>
      </c>
      <c r="H21" s="2">
        <f>15000*F21</f>
        <v>360000</v>
      </c>
      <c r="I21" s="2">
        <f>IF(F21&gt;=30,50000,IF(AND(F21&gt;=28,F21&lt;30),30000,0))</f>
        <v>0</v>
      </c>
      <c r="J21" s="2">
        <f>IF(C21="Nữ",50000,0)</f>
        <v>50000</v>
      </c>
      <c r="K21" s="2">
        <f>SUM(G21:J21)</f>
        <v>560000</v>
      </c>
      <c r="L21" s="2">
        <f>IF(C21="Nữ",H21*80/100,H21*50/100)</f>
        <v>288000</v>
      </c>
      <c r="M21" s="2">
        <f>K21-L21</f>
        <v>272000</v>
      </c>
    </row>
    <row r="22" spans="1:13" x14ac:dyDescent="0.3">
      <c r="A22" s="2" t="s">
        <v>39</v>
      </c>
      <c r="B22" s="2" t="s">
        <v>46</v>
      </c>
      <c r="C22" s="2" t="s">
        <v>23</v>
      </c>
      <c r="D22" s="2" t="s">
        <v>53</v>
      </c>
      <c r="E22" s="2">
        <v>505</v>
      </c>
      <c r="F22" s="2">
        <v>30</v>
      </c>
      <c r="G22" s="2">
        <f t="shared" ref="G22:G31" si="6">IF(D22="GĐ",200000,IF(D22="PGĐ",150000,IF(D22="TP",100000,IF(D22="PP",70000,0))))</f>
        <v>200000</v>
      </c>
      <c r="H22" s="2">
        <f t="shared" ref="H22:H28" si="7">15000*F22</f>
        <v>450000</v>
      </c>
      <c r="I22" s="2">
        <f t="shared" ref="I22:I28" si="8">IF(F22&gt;=30,50000,IF(AND(F22&gt;=28,F22&lt;30),30000,0))</f>
        <v>50000</v>
      </c>
      <c r="J22" s="2">
        <f t="shared" ref="J22:J28" si="9">IF(C22="Nữ",50000,0)</f>
        <v>0</v>
      </c>
      <c r="K22" s="2">
        <f t="shared" ref="K22:K28" si="10">SUM(G22:J22)</f>
        <v>700000</v>
      </c>
      <c r="L22" s="2">
        <f t="shared" ref="L22:L28" si="11">IF(C22="Nữ",H22*80/100,H22*50/100)</f>
        <v>225000</v>
      </c>
      <c r="M22" s="2">
        <f t="shared" ref="M22:M28" si="12">K22-L22</f>
        <v>475000</v>
      </c>
    </row>
    <row r="23" spans="1:13" x14ac:dyDescent="0.3">
      <c r="A23" s="2" t="s">
        <v>40</v>
      </c>
      <c r="B23" s="2" t="s">
        <v>47</v>
      </c>
      <c r="C23" s="2" t="s">
        <v>22</v>
      </c>
      <c r="D23" s="2" t="s">
        <v>54</v>
      </c>
      <c r="E23" s="2">
        <v>425</v>
      </c>
      <c r="F23" s="2">
        <v>23</v>
      </c>
      <c r="G23" s="2">
        <f t="shared" si="6"/>
        <v>100000</v>
      </c>
      <c r="H23" s="2">
        <f t="shared" si="7"/>
        <v>345000</v>
      </c>
      <c r="I23" s="2">
        <f t="shared" si="8"/>
        <v>0</v>
      </c>
      <c r="J23" s="2">
        <f t="shared" si="9"/>
        <v>50000</v>
      </c>
      <c r="K23" s="2">
        <f t="shared" si="10"/>
        <v>495000</v>
      </c>
      <c r="L23" s="2">
        <f t="shared" si="11"/>
        <v>276000</v>
      </c>
      <c r="M23" s="2">
        <f t="shared" si="12"/>
        <v>219000</v>
      </c>
    </row>
    <row r="24" spans="1:13" x14ac:dyDescent="0.3">
      <c r="A24" s="2" t="s">
        <v>41</v>
      </c>
      <c r="B24" s="2" t="s">
        <v>48</v>
      </c>
      <c r="C24" s="2" t="s">
        <v>23</v>
      </c>
      <c r="D24" s="2" t="s">
        <v>55</v>
      </c>
      <c r="E24" s="2">
        <v>390</v>
      </c>
      <c r="F24" s="2">
        <v>26</v>
      </c>
      <c r="G24" s="2">
        <f t="shared" si="6"/>
        <v>70000</v>
      </c>
      <c r="H24" s="2">
        <f t="shared" si="7"/>
        <v>390000</v>
      </c>
      <c r="I24" s="2">
        <f t="shared" si="8"/>
        <v>0</v>
      </c>
      <c r="J24" s="2">
        <f t="shared" si="9"/>
        <v>0</v>
      </c>
      <c r="K24" s="2">
        <f t="shared" si="10"/>
        <v>460000</v>
      </c>
      <c r="L24" s="2">
        <f t="shared" si="11"/>
        <v>195000</v>
      </c>
      <c r="M24" s="2">
        <f t="shared" si="12"/>
        <v>265000</v>
      </c>
    </row>
    <row r="25" spans="1:13" x14ac:dyDescent="0.3">
      <c r="A25" s="2" t="s">
        <v>42</v>
      </c>
      <c r="B25" s="2" t="s">
        <v>47</v>
      </c>
      <c r="C25" s="2" t="s">
        <v>22</v>
      </c>
      <c r="D25" s="2" t="s">
        <v>56</v>
      </c>
      <c r="E25" s="2">
        <v>352</v>
      </c>
      <c r="F25" s="2">
        <v>30</v>
      </c>
      <c r="G25" s="2">
        <f t="shared" si="6"/>
        <v>0</v>
      </c>
      <c r="H25" s="2">
        <f t="shared" si="7"/>
        <v>450000</v>
      </c>
      <c r="I25" s="2">
        <f t="shared" si="8"/>
        <v>50000</v>
      </c>
      <c r="J25" s="2">
        <f t="shared" si="9"/>
        <v>50000</v>
      </c>
      <c r="K25" s="2">
        <f t="shared" si="10"/>
        <v>550000</v>
      </c>
      <c r="L25" s="2">
        <f t="shared" si="11"/>
        <v>360000</v>
      </c>
      <c r="M25" s="2">
        <f t="shared" si="12"/>
        <v>190000</v>
      </c>
    </row>
    <row r="26" spans="1:13" x14ac:dyDescent="0.3">
      <c r="A26" s="2" t="s">
        <v>43</v>
      </c>
      <c r="B26" s="2" t="s">
        <v>49</v>
      </c>
      <c r="C26" s="2" t="s">
        <v>23</v>
      </c>
      <c r="D26" s="2" t="s">
        <v>56</v>
      </c>
      <c r="E26" s="2">
        <v>310</v>
      </c>
      <c r="F26" s="2">
        <v>24</v>
      </c>
      <c r="G26" s="2">
        <f t="shared" si="6"/>
        <v>0</v>
      </c>
      <c r="H26" s="2">
        <f t="shared" si="7"/>
        <v>360000</v>
      </c>
      <c r="I26" s="2">
        <f t="shared" si="8"/>
        <v>0</v>
      </c>
      <c r="J26" s="2">
        <f t="shared" si="9"/>
        <v>0</v>
      </c>
      <c r="K26" s="2">
        <f t="shared" si="10"/>
        <v>360000</v>
      </c>
      <c r="L26" s="2">
        <f t="shared" si="11"/>
        <v>180000</v>
      </c>
      <c r="M26" s="2">
        <f t="shared" si="12"/>
        <v>180000</v>
      </c>
    </row>
    <row r="27" spans="1:13" x14ac:dyDescent="0.3">
      <c r="A27" s="2" t="s">
        <v>44</v>
      </c>
      <c r="B27" s="2" t="s">
        <v>50</v>
      </c>
      <c r="C27" s="2" t="s">
        <v>23</v>
      </c>
      <c r="D27" s="2" t="s">
        <v>56</v>
      </c>
      <c r="E27" s="2">
        <v>290</v>
      </c>
      <c r="F27" s="2">
        <v>22</v>
      </c>
      <c r="G27" s="2">
        <f t="shared" si="6"/>
        <v>0</v>
      </c>
      <c r="H27" s="2">
        <f t="shared" si="7"/>
        <v>330000</v>
      </c>
      <c r="I27" s="2">
        <f t="shared" si="8"/>
        <v>0</v>
      </c>
      <c r="J27" s="2">
        <f t="shared" si="9"/>
        <v>0</v>
      </c>
      <c r="K27" s="2">
        <f t="shared" si="10"/>
        <v>330000</v>
      </c>
      <c r="L27" s="2">
        <f t="shared" si="11"/>
        <v>165000</v>
      </c>
      <c r="M27" s="2">
        <f t="shared" si="12"/>
        <v>165000</v>
      </c>
    </row>
    <row r="28" spans="1:13" x14ac:dyDescent="0.3">
      <c r="A28" s="2" t="s">
        <v>45</v>
      </c>
      <c r="B28" s="2" t="s">
        <v>51</v>
      </c>
      <c r="C28" s="2" t="s">
        <v>22</v>
      </c>
      <c r="D28" s="2" t="s">
        <v>56</v>
      </c>
      <c r="E28" s="2">
        <v>290</v>
      </c>
      <c r="F28" s="2">
        <v>23</v>
      </c>
      <c r="G28" s="2">
        <f t="shared" si="6"/>
        <v>0</v>
      </c>
      <c r="H28" s="2">
        <f t="shared" si="7"/>
        <v>345000</v>
      </c>
      <c r="I28" s="2">
        <f t="shared" si="8"/>
        <v>0</v>
      </c>
      <c r="J28" s="2">
        <f t="shared" si="9"/>
        <v>50000</v>
      </c>
      <c r="K28" s="2">
        <f t="shared" si="10"/>
        <v>395000</v>
      </c>
      <c r="L28" s="2">
        <f t="shared" si="11"/>
        <v>276000</v>
      </c>
      <c r="M28" s="2">
        <f t="shared" si="12"/>
        <v>119000</v>
      </c>
    </row>
    <row r="29" spans="1:13" x14ac:dyDescent="0.3">
      <c r="A29" s="6" t="s">
        <v>57</v>
      </c>
      <c r="B29" s="6"/>
      <c r="C29" s="6"/>
      <c r="D29" s="6"/>
      <c r="E29" s="2">
        <f>MAX(E21:E28)</f>
        <v>505</v>
      </c>
      <c r="F29" s="2">
        <f t="shared" ref="F29:M29" si="13">MAX(F21:F28)</f>
        <v>30</v>
      </c>
      <c r="G29" s="2">
        <f t="shared" si="13"/>
        <v>200000</v>
      </c>
      <c r="H29" s="2">
        <f t="shared" si="13"/>
        <v>450000</v>
      </c>
      <c r="I29" s="2">
        <f t="shared" si="13"/>
        <v>50000</v>
      </c>
      <c r="J29" s="2">
        <f t="shared" si="13"/>
        <v>50000</v>
      </c>
      <c r="K29" s="2">
        <f t="shared" si="13"/>
        <v>700000</v>
      </c>
      <c r="L29" s="2">
        <f t="shared" si="13"/>
        <v>360000</v>
      </c>
      <c r="M29" s="2">
        <f t="shared" si="13"/>
        <v>475000</v>
      </c>
    </row>
    <row r="30" spans="1:13" x14ac:dyDescent="0.3">
      <c r="A30" s="6" t="s">
        <v>58</v>
      </c>
      <c r="B30" s="6"/>
      <c r="C30" s="6"/>
      <c r="D30" s="6"/>
      <c r="E30" s="2">
        <f>MIN(E21:E28)</f>
        <v>290</v>
      </c>
      <c r="F30" s="2">
        <f t="shared" ref="F30:M30" si="14">MIN(F21:F28)</f>
        <v>22</v>
      </c>
      <c r="G30" s="2">
        <f t="shared" si="14"/>
        <v>0</v>
      </c>
      <c r="H30" s="2">
        <f t="shared" si="14"/>
        <v>330000</v>
      </c>
      <c r="I30" s="2">
        <f t="shared" si="14"/>
        <v>0</v>
      </c>
      <c r="J30" s="2">
        <f t="shared" si="14"/>
        <v>0</v>
      </c>
      <c r="K30" s="2">
        <f t="shared" si="14"/>
        <v>330000</v>
      </c>
      <c r="L30" s="2">
        <f t="shared" si="14"/>
        <v>165000</v>
      </c>
      <c r="M30" s="2">
        <f t="shared" si="14"/>
        <v>119000</v>
      </c>
    </row>
    <row r="31" spans="1:13" x14ac:dyDescent="0.3">
      <c r="A31" s="6" t="s">
        <v>59</v>
      </c>
      <c r="B31" s="6"/>
      <c r="C31" s="6"/>
      <c r="D31" s="6"/>
      <c r="E31" s="2">
        <f>AVERAGE(E21:E28)</f>
        <v>378.125</v>
      </c>
      <c r="F31" s="2">
        <f t="shared" ref="F31:M31" si="15">AVERAGE(F21:F28)</f>
        <v>25.25</v>
      </c>
      <c r="G31" s="2">
        <f t="shared" si="15"/>
        <v>65000</v>
      </c>
      <c r="H31" s="2">
        <f t="shared" si="15"/>
        <v>378750</v>
      </c>
      <c r="I31" s="2">
        <f t="shared" si="15"/>
        <v>12500</v>
      </c>
      <c r="J31" s="2">
        <f t="shared" si="15"/>
        <v>25000</v>
      </c>
      <c r="K31" s="2">
        <f t="shared" si="15"/>
        <v>481250</v>
      </c>
      <c r="L31" s="2">
        <f t="shared" si="15"/>
        <v>245625</v>
      </c>
      <c r="M31" s="2">
        <f t="shared" si="15"/>
        <v>235625</v>
      </c>
    </row>
  </sheetData>
  <mergeCells count="4">
    <mergeCell ref="A19:M19"/>
    <mergeCell ref="A29:D29"/>
    <mergeCell ref="A30:D30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2023-03-21T00:06:09Z</dcterms:created>
  <dcterms:modified xsi:type="dcterms:W3CDTF">2023-03-21T00:38:07Z</dcterms:modified>
</cp:coreProperties>
</file>